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levtrung\AppData\Local\Temp\VNPT Plugin\"/>
    </mc:Choice>
  </mc:AlternateContent>
  <xr:revisionPtr revIDLastSave="0" documentId="13_ncr:1_{FC658D23-5E66-4BD0-B409-C4056FB58448}" xr6:coauthVersionLast="45" xr6:coauthVersionMax="45" xr10:uidLastSave="{00000000-0000-0000-0000-000000000000}"/>
  <bookViews>
    <workbookView xWindow="-110" yWindow="-110" windowWidth="19420" windowHeight="10420" xr2:uid="{00000000-000D-0000-FFFF-FFFF00000000}"/>
  </bookViews>
  <sheets>
    <sheet name="PL 01_NQ_" sheetId="22" r:id="rId1"/>
    <sheet name="PL 02_NQ_" sheetId="23" r:id="rId2"/>
    <sheet name="PL 03_NQ _" sheetId="24" r:id="rId3"/>
    <sheet name="PL04NQ" sheetId="4" r:id="rId4"/>
    <sheet name="Bieu 4_TT" sheetId="19" state="hidden" r:id="rId5"/>
  </sheets>
  <definedNames>
    <definedName name="_________a1" localSheetId="4" hidden="1">{"'Sheet1'!$L$16"}</definedName>
    <definedName name="_________a1" localSheetId="0" hidden="1">{"'Sheet1'!$L$16"}</definedName>
    <definedName name="_________a1" localSheetId="1" hidden="1">{"'Sheet1'!$L$16"}</definedName>
    <definedName name="_________a1" localSheetId="2" hidden="1">{"'Sheet1'!$L$16"}</definedName>
    <definedName name="_________a1" hidden="1">{"'Sheet1'!$L$16"}</definedName>
    <definedName name="_________PA3" localSheetId="4" hidden="1">{"'Sheet1'!$L$16"}</definedName>
    <definedName name="_________PA3" localSheetId="0" hidden="1">{"'Sheet1'!$L$16"}</definedName>
    <definedName name="_________PA3" localSheetId="1" hidden="1">{"'Sheet1'!$L$16"}</definedName>
    <definedName name="_________PA3" localSheetId="2" hidden="1">{"'Sheet1'!$L$16"}</definedName>
    <definedName name="_________PA3" hidden="1">{"'Sheet1'!$L$16"}</definedName>
    <definedName name="_______a1" localSheetId="4" hidden="1">{"'Sheet1'!$L$16"}</definedName>
    <definedName name="_______a1" localSheetId="0" hidden="1">{"'Sheet1'!$L$16"}</definedName>
    <definedName name="_______a1" localSheetId="1" hidden="1">{"'Sheet1'!$L$16"}</definedName>
    <definedName name="_______a1" localSheetId="2" hidden="1">{"'Sheet1'!$L$16"}</definedName>
    <definedName name="_______a1" hidden="1">{"'Sheet1'!$L$16"}</definedName>
    <definedName name="_______PA3" localSheetId="4" hidden="1">{"'Sheet1'!$L$16"}</definedName>
    <definedName name="_______PA3" localSheetId="0" hidden="1">{"'Sheet1'!$L$16"}</definedName>
    <definedName name="_______PA3" localSheetId="1" hidden="1">{"'Sheet1'!$L$16"}</definedName>
    <definedName name="_______PA3" localSheetId="2" hidden="1">{"'Sheet1'!$L$16"}</definedName>
    <definedName name="_______PA3" hidden="1">{"'Sheet1'!$L$16"}</definedName>
    <definedName name="______a1" localSheetId="4" hidden="1">{"'Sheet1'!$L$16"}</definedName>
    <definedName name="______a1" localSheetId="0" hidden="1">{"'Sheet1'!$L$16"}</definedName>
    <definedName name="______a1" localSheetId="1" hidden="1">{"'Sheet1'!$L$16"}</definedName>
    <definedName name="______a1" localSheetId="2" hidden="1">{"'Sheet1'!$L$16"}</definedName>
    <definedName name="______a1" hidden="1">{"'Sheet1'!$L$16"}</definedName>
    <definedName name="______h1" localSheetId="4" hidden="1">{"'Sheet1'!$L$16"}</definedName>
    <definedName name="______h1" localSheetId="0" hidden="1">{"'Sheet1'!$L$16"}</definedName>
    <definedName name="______h1" localSheetId="1" hidden="1">{"'Sheet1'!$L$16"}</definedName>
    <definedName name="______h1" localSheetId="2" hidden="1">{"'Sheet1'!$L$16"}</definedName>
    <definedName name="______h1" hidden="1">{"'Sheet1'!$L$16"}</definedName>
    <definedName name="______h10" localSheetId="4" hidden="1">{#N/A,#N/A,FALSE,"Chi tiÆt"}</definedName>
    <definedName name="______h10" localSheetId="0" hidden="1">{#N/A,#N/A,FALSE,"Chi tiÆt"}</definedName>
    <definedName name="______h10" localSheetId="1" hidden="1">{#N/A,#N/A,FALSE,"Chi tiÆt"}</definedName>
    <definedName name="______h10" localSheetId="2" hidden="1">{#N/A,#N/A,FALSE,"Chi tiÆt"}</definedName>
    <definedName name="______h10" hidden="1">{#N/A,#N/A,FALSE,"Chi tiÆt"}</definedName>
    <definedName name="______h2" localSheetId="4" hidden="1">{"'Sheet1'!$L$16"}</definedName>
    <definedName name="______h2" localSheetId="0" hidden="1">{"'Sheet1'!$L$16"}</definedName>
    <definedName name="______h2" localSheetId="1" hidden="1">{"'Sheet1'!$L$16"}</definedName>
    <definedName name="______h2" localSheetId="2" hidden="1">{"'Sheet1'!$L$16"}</definedName>
    <definedName name="______h2" hidden="1">{"'Sheet1'!$L$16"}</definedName>
    <definedName name="______h3" localSheetId="4" hidden="1">{"'Sheet1'!$L$16"}</definedName>
    <definedName name="______h3" localSheetId="0" hidden="1">{"'Sheet1'!$L$16"}</definedName>
    <definedName name="______h3" localSheetId="1" hidden="1">{"'Sheet1'!$L$16"}</definedName>
    <definedName name="______h3" localSheetId="2" hidden="1">{"'Sheet1'!$L$16"}</definedName>
    <definedName name="______h3" hidden="1">{"'Sheet1'!$L$16"}</definedName>
    <definedName name="______h5" localSheetId="4" hidden="1">{"'Sheet1'!$L$16"}</definedName>
    <definedName name="______h5" localSheetId="0" hidden="1">{"'Sheet1'!$L$16"}</definedName>
    <definedName name="______h5" localSheetId="1" hidden="1">{"'Sheet1'!$L$16"}</definedName>
    <definedName name="______h5" localSheetId="2" hidden="1">{"'Sheet1'!$L$16"}</definedName>
    <definedName name="______h5" hidden="1">{"'Sheet1'!$L$16"}</definedName>
    <definedName name="______h6" localSheetId="4" hidden="1">{"'Sheet1'!$L$16"}</definedName>
    <definedName name="______h6" localSheetId="0" hidden="1">{"'Sheet1'!$L$16"}</definedName>
    <definedName name="______h6" localSheetId="1" hidden="1">{"'Sheet1'!$L$16"}</definedName>
    <definedName name="______h6" localSheetId="2" hidden="1">{"'Sheet1'!$L$16"}</definedName>
    <definedName name="______h6" hidden="1">{"'Sheet1'!$L$16"}</definedName>
    <definedName name="______h7" localSheetId="4" hidden="1">{"'Sheet1'!$L$16"}</definedName>
    <definedName name="______h7" localSheetId="0" hidden="1">{"'Sheet1'!$L$16"}</definedName>
    <definedName name="______h7" localSheetId="1" hidden="1">{"'Sheet1'!$L$16"}</definedName>
    <definedName name="______h7" localSheetId="2" hidden="1">{"'Sheet1'!$L$16"}</definedName>
    <definedName name="______h7" hidden="1">{"'Sheet1'!$L$16"}</definedName>
    <definedName name="______h8" localSheetId="4" hidden="1">{"'Sheet1'!$L$16"}</definedName>
    <definedName name="______h8" localSheetId="0" hidden="1">{"'Sheet1'!$L$16"}</definedName>
    <definedName name="______h8" localSheetId="1" hidden="1">{"'Sheet1'!$L$16"}</definedName>
    <definedName name="______h8" localSheetId="2" hidden="1">{"'Sheet1'!$L$16"}</definedName>
    <definedName name="______h8" hidden="1">{"'Sheet1'!$L$16"}</definedName>
    <definedName name="______h9" localSheetId="4" hidden="1">{"'Sheet1'!$L$16"}</definedName>
    <definedName name="______h9" localSheetId="0" hidden="1">{"'Sheet1'!$L$16"}</definedName>
    <definedName name="______h9" localSheetId="1" hidden="1">{"'Sheet1'!$L$16"}</definedName>
    <definedName name="______h9" localSheetId="2" hidden="1">{"'Sheet1'!$L$16"}</definedName>
    <definedName name="______h9" hidden="1">{"'Sheet1'!$L$16"}</definedName>
    <definedName name="______NSO2" localSheetId="4" hidden="1">{"'Sheet1'!$L$16"}</definedName>
    <definedName name="______NSO2" localSheetId="0" hidden="1">{"'Sheet1'!$L$16"}</definedName>
    <definedName name="______NSO2" localSheetId="1" hidden="1">{"'Sheet1'!$L$16"}</definedName>
    <definedName name="______NSO2" localSheetId="2" hidden="1">{"'Sheet1'!$L$16"}</definedName>
    <definedName name="______NSO2" hidden="1">{"'Sheet1'!$L$16"}</definedName>
    <definedName name="______PA3" localSheetId="4" hidden="1">{"'Sheet1'!$L$16"}</definedName>
    <definedName name="______PA3" localSheetId="0" hidden="1">{"'Sheet1'!$L$16"}</definedName>
    <definedName name="______PA3" localSheetId="1" hidden="1">{"'Sheet1'!$L$16"}</definedName>
    <definedName name="______PA3" localSheetId="2" hidden="1">{"'Sheet1'!$L$16"}</definedName>
    <definedName name="______PA3" hidden="1">{"'Sheet1'!$L$16"}</definedName>
    <definedName name="______vl2" localSheetId="4" hidden="1">{"'Sheet1'!$L$16"}</definedName>
    <definedName name="______vl2" localSheetId="0" hidden="1">{"'Sheet1'!$L$16"}</definedName>
    <definedName name="______vl2" localSheetId="1" hidden="1">{"'Sheet1'!$L$16"}</definedName>
    <definedName name="______vl2" localSheetId="2" hidden="1">{"'Sheet1'!$L$16"}</definedName>
    <definedName name="______vl2" hidden="1">{"'Sheet1'!$L$16"}</definedName>
    <definedName name="_____a1" localSheetId="4" hidden="1">{"'Sheet1'!$L$16"}</definedName>
    <definedName name="_____a1" localSheetId="0" hidden="1">{"'Sheet1'!$L$16"}</definedName>
    <definedName name="_____a1" localSheetId="1" hidden="1">{"'Sheet1'!$L$16"}</definedName>
    <definedName name="_____a1" localSheetId="2" hidden="1">{"'Sheet1'!$L$16"}</definedName>
    <definedName name="_____a1" hidden="1">{"'Sheet1'!$L$16"}</definedName>
    <definedName name="_____h1" localSheetId="4" hidden="1">{"'Sheet1'!$L$16"}</definedName>
    <definedName name="_____h1" localSheetId="0" hidden="1">{"'Sheet1'!$L$16"}</definedName>
    <definedName name="_____h1" localSheetId="1" hidden="1">{"'Sheet1'!$L$16"}</definedName>
    <definedName name="_____h1" localSheetId="2" hidden="1">{"'Sheet1'!$L$16"}</definedName>
    <definedName name="_____h1" hidden="1">{"'Sheet1'!$L$16"}</definedName>
    <definedName name="_____h10" localSheetId="4" hidden="1">{#N/A,#N/A,FALSE,"Chi tiÆt"}</definedName>
    <definedName name="_____h10" localSheetId="0" hidden="1">{#N/A,#N/A,FALSE,"Chi tiÆt"}</definedName>
    <definedName name="_____h10" localSheetId="1" hidden="1">{#N/A,#N/A,FALSE,"Chi tiÆt"}</definedName>
    <definedName name="_____h10" localSheetId="2" hidden="1">{#N/A,#N/A,FALSE,"Chi tiÆt"}</definedName>
    <definedName name="_____h10" hidden="1">{#N/A,#N/A,FALSE,"Chi tiÆt"}</definedName>
    <definedName name="_____h2" localSheetId="4" hidden="1">{"'Sheet1'!$L$16"}</definedName>
    <definedName name="_____h2" localSheetId="0" hidden="1">{"'Sheet1'!$L$16"}</definedName>
    <definedName name="_____h2" localSheetId="1" hidden="1">{"'Sheet1'!$L$16"}</definedName>
    <definedName name="_____h2" localSheetId="2" hidden="1">{"'Sheet1'!$L$16"}</definedName>
    <definedName name="_____h2" hidden="1">{"'Sheet1'!$L$16"}</definedName>
    <definedName name="_____h3" localSheetId="4" hidden="1">{"'Sheet1'!$L$16"}</definedName>
    <definedName name="_____h3" localSheetId="0" hidden="1">{"'Sheet1'!$L$16"}</definedName>
    <definedName name="_____h3" localSheetId="1" hidden="1">{"'Sheet1'!$L$16"}</definedName>
    <definedName name="_____h3" localSheetId="2" hidden="1">{"'Sheet1'!$L$16"}</definedName>
    <definedName name="_____h3" hidden="1">{"'Sheet1'!$L$16"}</definedName>
    <definedName name="_____h5" localSheetId="4" hidden="1">{"'Sheet1'!$L$16"}</definedName>
    <definedName name="_____h5" localSheetId="0" hidden="1">{"'Sheet1'!$L$16"}</definedName>
    <definedName name="_____h5" localSheetId="1" hidden="1">{"'Sheet1'!$L$16"}</definedName>
    <definedName name="_____h5" localSheetId="2" hidden="1">{"'Sheet1'!$L$16"}</definedName>
    <definedName name="_____h5" hidden="1">{"'Sheet1'!$L$16"}</definedName>
    <definedName name="_____h6" localSheetId="4" hidden="1">{"'Sheet1'!$L$16"}</definedName>
    <definedName name="_____h6" localSheetId="0" hidden="1">{"'Sheet1'!$L$16"}</definedName>
    <definedName name="_____h6" localSheetId="1" hidden="1">{"'Sheet1'!$L$16"}</definedName>
    <definedName name="_____h6" localSheetId="2" hidden="1">{"'Sheet1'!$L$16"}</definedName>
    <definedName name="_____h6" hidden="1">{"'Sheet1'!$L$16"}</definedName>
    <definedName name="_____h7" localSheetId="4" hidden="1">{"'Sheet1'!$L$16"}</definedName>
    <definedName name="_____h7" localSheetId="0" hidden="1">{"'Sheet1'!$L$16"}</definedName>
    <definedName name="_____h7" localSheetId="1" hidden="1">{"'Sheet1'!$L$16"}</definedName>
    <definedName name="_____h7" localSheetId="2" hidden="1">{"'Sheet1'!$L$16"}</definedName>
    <definedName name="_____h7" hidden="1">{"'Sheet1'!$L$16"}</definedName>
    <definedName name="_____h8" localSheetId="4" hidden="1">{"'Sheet1'!$L$16"}</definedName>
    <definedName name="_____h8" localSheetId="0" hidden="1">{"'Sheet1'!$L$16"}</definedName>
    <definedName name="_____h8" localSheetId="1" hidden="1">{"'Sheet1'!$L$16"}</definedName>
    <definedName name="_____h8" localSheetId="2" hidden="1">{"'Sheet1'!$L$16"}</definedName>
    <definedName name="_____h8" hidden="1">{"'Sheet1'!$L$16"}</definedName>
    <definedName name="_____h9" localSheetId="4" hidden="1">{"'Sheet1'!$L$16"}</definedName>
    <definedName name="_____h9" localSheetId="0" hidden="1">{"'Sheet1'!$L$16"}</definedName>
    <definedName name="_____h9" localSheetId="1" hidden="1">{"'Sheet1'!$L$16"}</definedName>
    <definedName name="_____h9" localSheetId="2" hidden="1">{"'Sheet1'!$L$16"}</definedName>
    <definedName name="_____h9" hidden="1">{"'Sheet1'!$L$16"}</definedName>
    <definedName name="_____NSO2" localSheetId="4" hidden="1">{"'Sheet1'!$L$16"}</definedName>
    <definedName name="_____NSO2" localSheetId="0" hidden="1">{"'Sheet1'!$L$16"}</definedName>
    <definedName name="_____NSO2" localSheetId="1" hidden="1">{"'Sheet1'!$L$16"}</definedName>
    <definedName name="_____NSO2" localSheetId="2" hidden="1">{"'Sheet1'!$L$16"}</definedName>
    <definedName name="_____NSO2" hidden="1">{"'Sheet1'!$L$16"}</definedName>
    <definedName name="_____PA3" localSheetId="4" hidden="1">{"'Sheet1'!$L$16"}</definedName>
    <definedName name="_____PA3" localSheetId="0" hidden="1">{"'Sheet1'!$L$16"}</definedName>
    <definedName name="_____PA3" localSheetId="1" hidden="1">{"'Sheet1'!$L$16"}</definedName>
    <definedName name="_____PA3" localSheetId="2" hidden="1">{"'Sheet1'!$L$16"}</definedName>
    <definedName name="_____PA3" hidden="1">{"'Sheet1'!$L$16"}</definedName>
    <definedName name="_____vl2" localSheetId="4" hidden="1">{"'Sheet1'!$L$16"}</definedName>
    <definedName name="_____vl2" localSheetId="0" hidden="1">{"'Sheet1'!$L$16"}</definedName>
    <definedName name="_____vl2" localSheetId="1" hidden="1">{"'Sheet1'!$L$16"}</definedName>
    <definedName name="_____vl2" localSheetId="2" hidden="1">{"'Sheet1'!$L$16"}</definedName>
    <definedName name="_____vl2" hidden="1">{"'Sheet1'!$L$16"}</definedName>
    <definedName name="____ban2" localSheetId="4" hidden="1">{"'Sheet1'!$L$16"}</definedName>
    <definedName name="____ban2" localSheetId="0" hidden="1">{"'Sheet1'!$L$16"}</definedName>
    <definedName name="____ban2" localSheetId="1" hidden="1">{"'Sheet1'!$L$16"}</definedName>
    <definedName name="____ban2" localSheetId="2" hidden="1">{"'Sheet1'!$L$16"}</definedName>
    <definedName name="____ban2" hidden="1">{"'Sheet1'!$L$16"}</definedName>
    <definedName name="____cep1" localSheetId="4" hidden="1">{"'Sheet1'!$L$16"}</definedName>
    <definedName name="____cep1" localSheetId="0" hidden="1">{"'Sheet1'!$L$16"}</definedName>
    <definedName name="____cep1" localSheetId="1" hidden="1">{"'Sheet1'!$L$16"}</definedName>
    <definedName name="____cep1" localSheetId="2" hidden="1">{"'Sheet1'!$L$16"}</definedName>
    <definedName name="____cep1" hidden="1">{"'Sheet1'!$L$16"}</definedName>
    <definedName name="____Coc39" localSheetId="4" hidden="1">{"'Sheet1'!$L$16"}</definedName>
    <definedName name="____Coc39" localSheetId="0" hidden="1">{"'Sheet1'!$L$16"}</definedName>
    <definedName name="____Coc39" localSheetId="1" hidden="1">{"'Sheet1'!$L$16"}</definedName>
    <definedName name="____Coc39" localSheetId="2" hidden="1">{"'Sheet1'!$L$16"}</definedName>
    <definedName name="____Coc39" hidden="1">{"'Sheet1'!$L$16"}</definedName>
    <definedName name="____Goi8" localSheetId="4" hidden="1">{"'Sheet1'!$L$16"}</definedName>
    <definedName name="____Goi8" localSheetId="0" hidden="1">{"'Sheet1'!$L$16"}</definedName>
    <definedName name="____Goi8" localSheetId="1" hidden="1">{"'Sheet1'!$L$16"}</definedName>
    <definedName name="____Goi8" localSheetId="2" hidden="1">{"'Sheet1'!$L$16"}</definedName>
    <definedName name="____Goi8" hidden="1">{"'Sheet1'!$L$16"}</definedName>
    <definedName name="____h1" localSheetId="4" hidden="1">{"'Sheet1'!$L$16"}</definedName>
    <definedName name="____h1" localSheetId="0" hidden="1">{"'Sheet1'!$L$16"}</definedName>
    <definedName name="____h1" localSheetId="1" hidden="1">{"'Sheet1'!$L$16"}</definedName>
    <definedName name="____h1" localSheetId="2" hidden="1">{"'Sheet1'!$L$16"}</definedName>
    <definedName name="____h1" hidden="1">{"'Sheet1'!$L$16"}</definedName>
    <definedName name="____h10" localSheetId="4" hidden="1">{#N/A,#N/A,FALSE,"Chi tiÆt"}</definedName>
    <definedName name="____h10" localSheetId="0" hidden="1">{#N/A,#N/A,FALSE,"Chi tiÆt"}</definedName>
    <definedName name="____h10" localSheetId="1" hidden="1">{#N/A,#N/A,FALSE,"Chi tiÆt"}</definedName>
    <definedName name="____h10" localSheetId="2" hidden="1">{#N/A,#N/A,FALSE,"Chi tiÆt"}</definedName>
    <definedName name="____h10" hidden="1">{#N/A,#N/A,FALSE,"Chi tiÆt"}</definedName>
    <definedName name="____h2" localSheetId="4" hidden="1">{"'Sheet1'!$L$16"}</definedName>
    <definedName name="____h2" localSheetId="0" hidden="1">{"'Sheet1'!$L$16"}</definedName>
    <definedName name="____h2" localSheetId="1" hidden="1">{"'Sheet1'!$L$16"}</definedName>
    <definedName name="____h2" localSheetId="2" hidden="1">{"'Sheet1'!$L$16"}</definedName>
    <definedName name="____h2" hidden="1">{"'Sheet1'!$L$16"}</definedName>
    <definedName name="____h3" localSheetId="4" hidden="1">{"'Sheet1'!$L$16"}</definedName>
    <definedName name="____h3" localSheetId="0" hidden="1">{"'Sheet1'!$L$16"}</definedName>
    <definedName name="____h3" localSheetId="1" hidden="1">{"'Sheet1'!$L$16"}</definedName>
    <definedName name="____h3" localSheetId="2" hidden="1">{"'Sheet1'!$L$16"}</definedName>
    <definedName name="____h3" hidden="1">{"'Sheet1'!$L$16"}</definedName>
    <definedName name="____h5" localSheetId="4" hidden="1">{"'Sheet1'!$L$16"}</definedName>
    <definedName name="____h5" localSheetId="0" hidden="1">{"'Sheet1'!$L$16"}</definedName>
    <definedName name="____h5" localSheetId="1" hidden="1">{"'Sheet1'!$L$16"}</definedName>
    <definedName name="____h5" localSheetId="2" hidden="1">{"'Sheet1'!$L$16"}</definedName>
    <definedName name="____h5" hidden="1">{"'Sheet1'!$L$16"}</definedName>
    <definedName name="____h6" localSheetId="4" hidden="1">{"'Sheet1'!$L$16"}</definedName>
    <definedName name="____h6" localSheetId="0" hidden="1">{"'Sheet1'!$L$16"}</definedName>
    <definedName name="____h6" localSheetId="1" hidden="1">{"'Sheet1'!$L$16"}</definedName>
    <definedName name="____h6" localSheetId="2" hidden="1">{"'Sheet1'!$L$16"}</definedName>
    <definedName name="____h6" hidden="1">{"'Sheet1'!$L$16"}</definedName>
    <definedName name="____h7" localSheetId="4" hidden="1">{"'Sheet1'!$L$16"}</definedName>
    <definedName name="____h7" localSheetId="0" hidden="1">{"'Sheet1'!$L$16"}</definedName>
    <definedName name="____h7" localSheetId="1" hidden="1">{"'Sheet1'!$L$16"}</definedName>
    <definedName name="____h7" localSheetId="2" hidden="1">{"'Sheet1'!$L$16"}</definedName>
    <definedName name="____h7" hidden="1">{"'Sheet1'!$L$16"}</definedName>
    <definedName name="____h8" localSheetId="4" hidden="1">{"'Sheet1'!$L$16"}</definedName>
    <definedName name="____h8" localSheetId="0" hidden="1">{"'Sheet1'!$L$16"}</definedName>
    <definedName name="____h8" localSheetId="1" hidden="1">{"'Sheet1'!$L$16"}</definedName>
    <definedName name="____h8" localSheetId="2" hidden="1">{"'Sheet1'!$L$16"}</definedName>
    <definedName name="____h8" hidden="1">{"'Sheet1'!$L$16"}</definedName>
    <definedName name="____h9" localSheetId="4" hidden="1">{"'Sheet1'!$L$16"}</definedName>
    <definedName name="____h9" localSheetId="0" hidden="1">{"'Sheet1'!$L$16"}</definedName>
    <definedName name="____h9" localSheetId="1" hidden="1">{"'Sheet1'!$L$16"}</definedName>
    <definedName name="____h9" localSheetId="2" hidden="1">{"'Sheet1'!$L$16"}</definedName>
    <definedName name="____h9" hidden="1">{"'Sheet1'!$L$16"}</definedName>
    <definedName name="____HUY1" localSheetId="4" hidden="1">{"'Sheet1'!$L$16"}</definedName>
    <definedName name="____HUY1" localSheetId="0" hidden="1">{"'Sheet1'!$L$16"}</definedName>
    <definedName name="____HUY1" localSheetId="1" hidden="1">{"'Sheet1'!$L$16"}</definedName>
    <definedName name="____HUY1" localSheetId="2" hidden="1">{"'Sheet1'!$L$16"}</definedName>
    <definedName name="____HUY1" hidden="1">{"'Sheet1'!$L$16"}</definedName>
    <definedName name="____HUY2" localSheetId="4" hidden="1">{"'Sheet1'!$L$16"}</definedName>
    <definedName name="____HUY2" localSheetId="0" hidden="1">{"'Sheet1'!$L$16"}</definedName>
    <definedName name="____HUY2" localSheetId="1" hidden="1">{"'Sheet1'!$L$16"}</definedName>
    <definedName name="____HUY2" localSheetId="2" hidden="1">{"'Sheet1'!$L$16"}</definedName>
    <definedName name="____HUY2" hidden="1">{"'Sheet1'!$L$16"}</definedName>
    <definedName name="____Lan1" localSheetId="4" hidden="1">{"'Sheet1'!$L$16"}</definedName>
    <definedName name="____Lan1" localSheetId="0" hidden="1">{"'Sheet1'!$L$16"}</definedName>
    <definedName name="____Lan1" localSheetId="1" hidden="1">{"'Sheet1'!$L$16"}</definedName>
    <definedName name="____Lan1" localSheetId="2" hidden="1">{"'Sheet1'!$L$16"}</definedName>
    <definedName name="____Lan1" hidden="1">{"'Sheet1'!$L$16"}</definedName>
    <definedName name="____LAN3" localSheetId="4" hidden="1">{"'Sheet1'!$L$16"}</definedName>
    <definedName name="____LAN3" localSheetId="0" hidden="1">{"'Sheet1'!$L$16"}</definedName>
    <definedName name="____LAN3" localSheetId="1" hidden="1">{"'Sheet1'!$L$16"}</definedName>
    <definedName name="____LAN3" localSheetId="2" hidden="1">{"'Sheet1'!$L$16"}</definedName>
    <definedName name="____LAN3" hidden="1">{"'Sheet1'!$L$16"}</definedName>
    <definedName name="____lk2" localSheetId="4" hidden="1">{"'Sheet1'!$L$16"}</definedName>
    <definedName name="____lk2" localSheetId="0" hidden="1">{"'Sheet1'!$L$16"}</definedName>
    <definedName name="____lk2" localSheetId="1" hidden="1">{"'Sheet1'!$L$16"}</definedName>
    <definedName name="____lk2" localSheetId="2" hidden="1">{"'Sheet1'!$L$16"}</definedName>
    <definedName name="____lk2" hidden="1">{"'Sheet1'!$L$16"}</definedName>
    <definedName name="____NSO2" localSheetId="4" hidden="1">{"'Sheet1'!$L$16"}</definedName>
    <definedName name="____NSO2" localSheetId="0" hidden="1">{"'Sheet1'!$L$16"}</definedName>
    <definedName name="____NSO2" localSheetId="1" hidden="1">{"'Sheet1'!$L$16"}</definedName>
    <definedName name="____NSO2" localSheetId="2" hidden="1">{"'Sheet1'!$L$16"}</definedName>
    <definedName name="____NSO2" hidden="1">{"'Sheet1'!$L$16"}</definedName>
    <definedName name="____PA3" localSheetId="4" hidden="1">{"'Sheet1'!$L$16"}</definedName>
    <definedName name="____PA3" localSheetId="0" hidden="1">{"'Sheet1'!$L$16"}</definedName>
    <definedName name="____PA3" localSheetId="1" hidden="1">{"'Sheet1'!$L$16"}</definedName>
    <definedName name="____PA3" localSheetId="2" hidden="1">{"'Sheet1'!$L$16"}</definedName>
    <definedName name="____PA3" hidden="1">{"'Sheet1'!$L$16"}</definedName>
    <definedName name="____Pl2" localSheetId="4" hidden="1">{"'Sheet1'!$L$16"}</definedName>
    <definedName name="____Pl2" localSheetId="0" hidden="1">{"'Sheet1'!$L$16"}</definedName>
    <definedName name="____Pl2" localSheetId="1" hidden="1">{"'Sheet1'!$L$16"}</definedName>
    <definedName name="____Pl2" localSheetId="2" hidden="1">{"'Sheet1'!$L$16"}</definedName>
    <definedName name="____Pl2" hidden="1">{"'Sheet1'!$L$16"}</definedName>
    <definedName name="____tt3" localSheetId="4" hidden="1">{"'Sheet1'!$L$16"}</definedName>
    <definedName name="____tt3" localSheetId="0" hidden="1">{"'Sheet1'!$L$16"}</definedName>
    <definedName name="____tt3" localSheetId="1" hidden="1">{"'Sheet1'!$L$16"}</definedName>
    <definedName name="____tt3" localSheetId="2" hidden="1">{"'Sheet1'!$L$16"}</definedName>
    <definedName name="____tt3" hidden="1">{"'Sheet1'!$L$16"}</definedName>
    <definedName name="____TT31" localSheetId="4" hidden="1">{"'Sheet1'!$L$16"}</definedName>
    <definedName name="____TT31" localSheetId="0" hidden="1">{"'Sheet1'!$L$16"}</definedName>
    <definedName name="____TT31" localSheetId="1" hidden="1">{"'Sheet1'!$L$16"}</definedName>
    <definedName name="____TT31" localSheetId="2" hidden="1">{"'Sheet1'!$L$16"}</definedName>
    <definedName name="____TT31" hidden="1">{"'Sheet1'!$L$16"}</definedName>
    <definedName name="____Tru21" localSheetId="4" hidden="1">{"'Sheet1'!$L$16"}</definedName>
    <definedName name="____Tru21" localSheetId="0" hidden="1">{"'Sheet1'!$L$16"}</definedName>
    <definedName name="____Tru21" localSheetId="1" hidden="1">{"'Sheet1'!$L$16"}</definedName>
    <definedName name="____Tru21" localSheetId="2" hidden="1">{"'Sheet1'!$L$16"}</definedName>
    <definedName name="____Tru21" hidden="1">{"'Sheet1'!$L$16"}</definedName>
    <definedName name="____vl2" localSheetId="4" hidden="1">{"'Sheet1'!$L$16"}</definedName>
    <definedName name="____vl2" localSheetId="0" hidden="1">{"'Sheet1'!$L$16"}</definedName>
    <definedName name="____vl2" localSheetId="1" hidden="1">{"'Sheet1'!$L$16"}</definedName>
    <definedName name="____vl2" localSheetId="2" hidden="1">{"'Sheet1'!$L$16"}</definedName>
    <definedName name="____vl2" hidden="1">{"'Sheet1'!$L$16"}</definedName>
    <definedName name="____VM2" localSheetId="4" hidden="1">{"'Sheet1'!$L$16"}</definedName>
    <definedName name="____VM2" localSheetId="0" hidden="1">{"'Sheet1'!$L$16"}</definedName>
    <definedName name="____VM2" localSheetId="1" hidden="1">{"'Sheet1'!$L$16"}</definedName>
    <definedName name="____VM2" localSheetId="2" hidden="1">{"'Sheet1'!$L$16"}</definedName>
    <definedName name="____VM2" hidden="1">{"'Sheet1'!$L$16"}</definedName>
    <definedName name="___a1" localSheetId="4" hidden="1">{"'Sheet1'!$L$16"}</definedName>
    <definedName name="___a1" localSheetId="0" hidden="1">{"'Sheet1'!$L$16"}</definedName>
    <definedName name="___a1" localSheetId="1" hidden="1">{"'Sheet1'!$L$16"}</definedName>
    <definedName name="___a1" localSheetId="2" hidden="1">{"'Sheet1'!$L$16"}</definedName>
    <definedName name="___a1" hidden="1">{"'Sheet1'!$L$16"}</definedName>
    <definedName name="___ban2" localSheetId="4" hidden="1">{"'Sheet1'!$L$16"}</definedName>
    <definedName name="___ban2" localSheetId="0" hidden="1">{"'Sheet1'!$L$16"}</definedName>
    <definedName name="___ban2" localSheetId="1" hidden="1">{"'Sheet1'!$L$16"}</definedName>
    <definedName name="___ban2" localSheetId="2" hidden="1">{"'Sheet1'!$L$16"}</definedName>
    <definedName name="___ban2" hidden="1">{"'Sheet1'!$L$16"}</definedName>
    <definedName name="___cep1" localSheetId="4" hidden="1">{"'Sheet1'!$L$16"}</definedName>
    <definedName name="___cep1" localSheetId="0" hidden="1">{"'Sheet1'!$L$16"}</definedName>
    <definedName name="___cep1" localSheetId="1" hidden="1">{"'Sheet1'!$L$16"}</definedName>
    <definedName name="___cep1" localSheetId="2" hidden="1">{"'Sheet1'!$L$16"}</definedName>
    <definedName name="___cep1" hidden="1">{"'Sheet1'!$L$16"}</definedName>
    <definedName name="___Coc39" localSheetId="4" hidden="1">{"'Sheet1'!$L$16"}</definedName>
    <definedName name="___Coc39" localSheetId="0" hidden="1">{"'Sheet1'!$L$16"}</definedName>
    <definedName name="___Coc39" localSheetId="1" hidden="1">{"'Sheet1'!$L$16"}</definedName>
    <definedName name="___Coc39" localSheetId="2" hidden="1">{"'Sheet1'!$L$16"}</definedName>
    <definedName name="___Coc39" hidden="1">{"'Sheet1'!$L$16"}</definedName>
    <definedName name="___Goi8" localSheetId="4" hidden="1">{"'Sheet1'!$L$16"}</definedName>
    <definedName name="___Goi8" localSheetId="0" hidden="1">{"'Sheet1'!$L$16"}</definedName>
    <definedName name="___Goi8" localSheetId="1" hidden="1">{"'Sheet1'!$L$16"}</definedName>
    <definedName name="___Goi8" localSheetId="2" hidden="1">{"'Sheet1'!$L$16"}</definedName>
    <definedName name="___Goi8" hidden="1">{"'Sheet1'!$L$16"}</definedName>
    <definedName name="___h1" localSheetId="4" hidden="1">{"'Sheet1'!$L$16"}</definedName>
    <definedName name="___h1" localSheetId="0" hidden="1">{"'Sheet1'!$L$16"}</definedName>
    <definedName name="___h1" localSheetId="1" hidden="1">{"'Sheet1'!$L$16"}</definedName>
    <definedName name="___h1" localSheetId="2" hidden="1">{"'Sheet1'!$L$16"}</definedName>
    <definedName name="___h1" hidden="1">{"'Sheet1'!$L$16"}</definedName>
    <definedName name="___h10" localSheetId="4" hidden="1">{#N/A,#N/A,FALSE,"Chi tiÆt"}</definedName>
    <definedName name="___h10" localSheetId="0" hidden="1">{#N/A,#N/A,FALSE,"Chi tiÆt"}</definedName>
    <definedName name="___h10" localSheetId="1" hidden="1">{#N/A,#N/A,FALSE,"Chi tiÆt"}</definedName>
    <definedName name="___h10" localSheetId="2" hidden="1">{#N/A,#N/A,FALSE,"Chi tiÆt"}</definedName>
    <definedName name="___h10" hidden="1">{#N/A,#N/A,FALSE,"Chi tiÆt"}</definedName>
    <definedName name="___h2" localSheetId="4" hidden="1">{"'Sheet1'!$L$16"}</definedName>
    <definedName name="___h2" localSheetId="0" hidden="1">{"'Sheet1'!$L$16"}</definedName>
    <definedName name="___h2" localSheetId="1" hidden="1">{"'Sheet1'!$L$16"}</definedName>
    <definedName name="___h2" localSheetId="2" hidden="1">{"'Sheet1'!$L$16"}</definedName>
    <definedName name="___h2" hidden="1">{"'Sheet1'!$L$16"}</definedName>
    <definedName name="___h3" localSheetId="4" hidden="1">{"'Sheet1'!$L$16"}</definedName>
    <definedName name="___h3" localSheetId="0" hidden="1">{"'Sheet1'!$L$16"}</definedName>
    <definedName name="___h3" localSheetId="1" hidden="1">{"'Sheet1'!$L$16"}</definedName>
    <definedName name="___h3" localSheetId="2" hidden="1">{"'Sheet1'!$L$16"}</definedName>
    <definedName name="___h3" hidden="1">{"'Sheet1'!$L$16"}</definedName>
    <definedName name="___h5" localSheetId="4" hidden="1">{"'Sheet1'!$L$16"}</definedName>
    <definedName name="___h5" localSheetId="0" hidden="1">{"'Sheet1'!$L$16"}</definedName>
    <definedName name="___h5" localSheetId="1" hidden="1">{"'Sheet1'!$L$16"}</definedName>
    <definedName name="___h5" localSheetId="2" hidden="1">{"'Sheet1'!$L$16"}</definedName>
    <definedName name="___h5" hidden="1">{"'Sheet1'!$L$16"}</definedName>
    <definedName name="___h6" localSheetId="4" hidden="1">{"'Sheet1'!$L$16"}</definedName>
    <definedName name="___h6" localSheetId="0" hidden="1">{"'Sheet1'!$L$16"}</definedName>
    <definedName name="___h6" localSheetId="1" hidden="1">{"'Sheet1'!$L$16"}</definedName>
    <definedName name="___h6" localSheetId="2" hidden="1">{"'Sheet1'!$L$16"}</definedName>
    <definedName name="___h6" hidden="1">{"'Sheet1'!$L$16"}</definedName>
    <definedName name="___h7" localSheetId="4" hidden="1">{"'Sheet1'!$L$16"}</definedName>
    <definedName name="___h7" localSheetId="0" hidden="1">{"'Sheet1'!$L$16"}</definedName>
    <definedName name="___h7" localSheetId="1" hidden="1">{"'Sheet1'!$L$16"}</definedName>
    <definedName name="___h7" localSheetId="2" hidden="1">{"'Sheet1'!$L$16"}</definedName>
    <definedName name="___h7" hidden="1">{"'Sheet1'!$L$16"}</definedName>
    <definedName name="___h8" localSheetId="4" hidden="1">{"'Sheet1'!$L$16"}</definedName>
    <definedName name="___h8" localSheetId="0" hidden="1">{"'Sheet1'!$L$16"}</definedName>
    <definedName name="___h8" localSheetId="1" hidden="1">{"'Sheet1'!$L$16"}</definedName>
    <definedName name="___h8" localSheetId="2" hidden="1">{"'Sheet1'!$L$16"}</definedName>
    <definedName name="___h8" hidden="1">{"'Sheet1'!$L$16"}</definedName>
    <definedName name="___h9" localSheetId="4" hidden="1">{"'Sheet1'!$L$16"}</definedName>
    <definedName name="___h9" localSheetId="0" hidden="1">{"'Sheet1'!$L$16"}</definedName>
    <definedName name="___h9" localSheetId="1" hidden="1">{"'Sheet1'!$L$16"}</definedName>
    <definedName name="___h9" localSheetId="2" hidden="1">{"'Sheet1'!$L$16"}</definedName>
    <definedName name="___h9" hidden="1">{"'Sheet1'!$L$16"}</definedName>
    <definedName name="___HUY1" localSheetId="4" hidden="1">{"'Sheet1'!$L$16"}</definedName>
    <definedName name="___HUY1" localSheetId="0" hidden="1">{"'Sheet1'!$L$16"}</definedName>
    <definedName name="___HUY1" localSheetId="1" hidden="1">{"'Sheet1'!$L$16"}</definedName>
    <definedName name="___HUY1" localSheetId="2" hidden="1">{"'Sheet1'!$L$16"}</definedName>
    <definedName name="___HUY1" hidden="1">{"'Sheet1'!$L$16"}</definedName>
    <definedName name="___HUY2" localSheetId="4" hidden="1">{"'Sheet1'!$L$16"}</definedName>
    <definedName name="___HUY2" localSheetId="0" hidden="1">{"'Sheet1'!$L$16"}</definedName>
    <definedName name="___HUY2" localSheetId="1" hidden="1">{"'Sheet1'!$L$16"}</definedName>
    <definedName name="___HUY2" localSheetId="2" hidden="1">{"'Sheet1'!$L$16"}</definedName>
    <definedName name="___HUY2" hidden="1">{"'Sheet1'!$L$16"}</definedName>
    <definedName name="___Lan1" localSheetId="4" hidden="1">{"'Sheet1'!$L$16"}</definedName>
    <definedName name="___Lan1" localSheetId="0" hidden="1">{"'Sheet1'!$L$16"}</definedName>
    <definedName name="___Lan1" localSheetId="1" hidden="1">{"'Sheet1'!$L$16"}</definedName>
    <definedName name="___Lan1" localSheetId="2" hidden="1">{"'Sheet1'!$L$16"}</definedName>
    <definedName name="___Lan1" hidden="1">{"'Sheet1'!$L$16"}</definedName>
    <definedName name="___LAN3" localSheetId="4" hidden="1">{"'Sheet1'!$L$16"}</definedName>
    <definedName name="___LAN3" localSheetId="0" hidden="1">{"'Sheet1'!$L$16"}</definedName>
    <definedName name="___LAN3" localSheetId="1" hidden="1">{"'Sheet1'!$L$16"}</definedName>
    <definedName name="___LAN3" localSheetId="2" hidden="1">{"'Sheet1'!$L$16"}</definedName>
    <definedName name="___LAN3" hidden="1">{"'Sheet1'!$L$16"}</definedName>
    <definedName name="___lk2" localSheetId="4" hidden="1">{"'Sheet1'!$L$16"}</definedName>
    <definedName name="___lk2" localSheetId="0" hidden="1">{"'Sheet1'!$L$16"}</definedName>
    <definedName name="___lk2" localSheetId="1" hidden="1">{"'Sheet1'!$L$16"}</definedName>
    <definedName name="___lk2" localSheetId="2" hidden="1">{"'Sheet1'!$L$16"}</definedName>
    <definedName name="___lk2" hidden="1">{"'Sheet1'!$L$16"}</definedName>
    <definedName name="___NSO2" localSheetId="4" hidden="1">{"'Sheet1'!$L$16"}</definedName>
    <definedName name="___NSO2" localSheetId="0" hidden="1">{"'Sheet1'!$L$16"}</definedName>
    <definedName name="___NSO2" localSheetId="1" hidden="1">{"'Sheet1'!$L$16"}</definedName>
    <definedName name="___NSO2" localSheetId="2" hidden="1">{"'Sheet1'!$L$16"}</definedName>
    <definedName name="___NSO2" hidden="1">{"'Sheet1'!$L$16"}</definedName>
    <definedName name="___PA3" localSheetId="4" hidden="1">{"'Sheet1'!$L$16"}</definedName>
    <definedName name="___PA3" localSheetId="0" hidden="1">{"'Sheet1'!$L$16"}</definedName>
    <definedName name="___PA3" localSheetId="1" hidden="1">{"'Sheet1'!$L$16"}</definedName>
    <definedName name="___PA3" localSheetId="2" hidden="1">{"'Sheet1'!$L$16"}</definedName>
    <definedName name="___PA3" hidden="1">{"'Sheet1'!$L$16"}</definedName>
    <definedName name="___Pl2" localSheetId="4" hidden="1">{"'Sheet1'!$L$16"}</definedName>
    <definedName name="___Pl2" localSheetId="0" hidden="1">{"'Sheet1'!$L$16"}</definedName>
    <definedName name="___Pl2" localSheetId="1" hidden="1">{"'Sheet1'!$L$16"}</definedName>
    <definedName name="___Pl2" localSheetId="2" hidden="1">{"'Sheet1'!$L$16"}</definedName>
    <definedName name="___Pl2" hidden="1">{"'Sheet1'!$L$16"}</definedName>
    <definedName name="___tt3" localSheetId="4" hidden="1">{"'Sheet1'!$L$16"}</definedName>
    <definedName name="___tt3" localSheetId="0" hidden="1">{"'Sheet1'!$L$16"}</definedName>
    <definedName name="___tt3" localSheetId="1" hidden="1">{"'Sheet1'!$L$16"}</definedName>
    <definedName name="___tt3" localSheetId="2" hidden="1">{"'Sheet1'!$L$16"}</definedName>
    <definedName name="___tt3" hidden="1">{"'Sheet1'!$L$16"}</definedName>
    <definedName name="___TT31" localSheetId="4" hidden="1">{"'Sheet1'!$L$16"}</definedName>
    <definedName name="___TT31" localSheetId="0" hidden="1">{"'Sheet1'!$L$16"}</definedName>
    <definedName name="___TT31" localSheetId="1" hidden="1">{"'Sheet1'!$L$16"}</definedName>
    <definedName name="___TT31" localSheetId="2" hidden="1">{"'Sheet1'!$L$16"}</definedName>
    <definedName name="___TT31" hidden="1">{"'Sheet1'!$L$16"}</definedName>
    <definedName name="___Tru21" localSheetId="4" hidden="1">{"'Sheet1'!$L$16"}</definedName>
    <definedName name="___Tru21" localSheetId="0" hidden="1">{"'Sheet1'!$L$16"}</definedName>
    <definedName name="___Tru21" localSheetId="1" hidden="1">{"'Sheet1'!$L$16"}</definedName>
    <definedName name="___Tru21" localSheetId="2" hidden="1">{"'Sheet1'!$L$16"}</definedName>
    <definedName name="___Tru21" hidden="1">{"'Sheet1'!$L$16"}</definedName>
    <definedName name="___vl2" localSheetId="4" hidden="1">{"'Sheet1'!$L$16"}</definedName>
    <definedName name="___vl2" localSheetId="0" hidden="1">{"'Sheet1'!$L$16"}</definedName>
    <definedName name="___vl2" localSheetId="1" hidden="1">{"'Sheet1'!$L$16"}</definedName>
    <definedName name="___vl2" localSheetId="2" hidden="1">{"'Sheet1'!$L$16"}</definedName>
    <definedName name="___vl2" hidden="1">{"'Sheet1'!$L$16"}</definedName>
    <definedName name="___VM2" localSheetId="4" hidden="1">{"'Sheet1'!$L$16"}</definedName>
    <definedName name="___VM2" localSheetId="0" hidden="1">{"'Sheet1'!$L$16"}</definedName>
    <definedName name="___VM2" localSheetId="1" hidden="1">{"'Sheet1'!$L$16"}</definedName>
    <definedName name="___VM2" localSheetId="2" hidden="1">{"'Sheet1'!$L$16"}</definedName>
    <definedName name="___VM2" hidden="1">{"'Sheet1'!$L$16"}</definedName>
    <definedName name="__a1" localSheetId="4" hidden="1">{"'Sheet1'!$L$16"}</definedName>
    <definedName name="__a1" localSheetId="0" hidden="1">{"'Sheet1'!$L$16"}</definedName>
    <definedName name="__a1" localSheetId="1" hidden="1">{"'Sheet1'!$L$16"}</definedName>
    <definedName name="__a1" localSheetId="2" hidden="1">{"'Sheet1'!$L$16"}</definedName>
    <definedName name="__a1" hidden="1">{"'Sheet1'!$L$16"}</definedName>
    <definedName name="__ban2" localSheetId="4" hidden="1">{"'Sheet1'!$L$16"}</definedName>
    <definedName name="__ban2" localSheetId="0" hidden="1">{"'Sheet1'!$L$16"}</definedName>
    <definedName name="__ban2" localSheetId="1" hidden="1">{"'Sheet1'!$L$16"}</definedName>
    <definedName name="__ban2" localSheetId="2" hidden="1">{"'Sheet1'!$L$16"}</definedName>
    <definedName name="__ban2" hidden="1">{"'Sheet1'!$L$16"}</definedName>
    <definedName name="__cep1" localSheetId="4" hidden="1">{"'Sheet1'!$L$16"}</definedName>
    <definedName name="__cep1" localSheetId="0" hidden="1">{"'Sheet1'!$L$16"}</definedName>
    <definedName name="__cep1" localSheetId="1" hidden="1">{"'Sheet1'!$L$16"}</definedName>
    <definedName name="__cep1" localSheetId="2" hidden="1">{"'Sheet1'!$L$16"}</definedName>
    <definedName name="__cep1" hidden="1">{"'Sheet1'!$L$16"}</definedName>
    <definedName name="__Coc39" localSheetId="4" hidden="1">{"'Sheet1'!$L$16"}</definedName>
    <definedName name="__Coc39" localSheetId="0" hidden="1">{"'Sheet1'!$L$16"}</definedName>
    <definedName name="__Coc39" localSheetId="1" hidden="1">{"'Sheet1'!$L$16"}</definedName>
    <definedName name="__Coc39" localSheetId="2" hidden="1">{"'Sheet1'!$L$16"}</definedName>
    <definedName name="__Coc39" hidden="1">{"'Sheet1'!$L$16"}</definedName>
    <definedName name="__Goi8" localSheetId="4" hidden="1">{"'Sheet1'!$L$16"}</definedName>
    <definedName name="__Goi8" localSheetId="0" hidden="1">{"'Sheet1'!$L$16"}</definedName>
    <definedName name="__Goi8" localSheetId="1" hidden="1">{"'Sheet1'!$L$16"}</definedName>
    <definedName name="__Goi8" localSheetId="2" hidden="1">{"'Sheet1'!$L$16"}</definedName>
    <definedName name="__Goi8" hidden="1">{"'Sheet1'!$L$16"}</definedName>
    <definedName name="__h1" localSheetId="4" hidden="1">{"'Sheet1'!$L$16"}</definedName>
    <definedName name="__h1" localSheetId="0" hidden="1">{"'Sheet1'!$L$16"}</definedName>
    <definedName name="__h1" localSheetId="1" hidden="1">{"'Sheet1'!$L$16"}</definedName>
    <definedName name="__h1" localSheetId="2" hidden="1">{"'Sheet1'!$L$16"}</definedName>
    <definedName name="__h1" hidden="1">{"'Sheet1'!$L$16"}</definedName>
    <definedName name="__h10" localSheetId="4" hidden="1">{#N/A,#N/A,FALSE,"Chi tiÆt"}</definedName>
    <definedName name="__h10" localSheetId="0" hidden="1">{#N/A,#N/A,FALSE,"Chi tiÆt"}</definedName>
    <definedName name="__h10" localSheetId="1" hidden="1">{#N/A,#N/A,FALSE,"Chi tiÆt"}</definedName>
    <definedName name="__h10" localSheetId="2" hidden="1">{#N/A,#N/A,FALSE,"Chi tiÆt"}</definedName>
    <definedName name="__h10" hidden="1">{#N/A,#N/A,FALSE,"Chi tiÆt"}</definedName>
    <definedName name="__h2" localSheetId="4" hidden="1">{"'Sheet1'!$L$16"}</definedName>
    <definedName name="__h2" localSheetId="0" hidden="1">{"'Sheet1'!$L$16"}</definedName>
    <definedName name="__h2" localSheetId="1" hidden="1">{"'Sheet1'!$L$16"}</definedName>
    <definedName name="__h2" localSheetId="2" hidden="1">{"'Sheet1'!$L$16"}</definedName>
    <definedName name="__h2" hidden="1">{"'Sheet1'!$L$16"}</definedName>
    <definedName name="__h3" localSheetId="4" hidden="1">{"'Sheet1'!$L$16"}</definedName>
    <definedName name="__h3" localSheetId="0" hidden="1">{"'Sheet1'!$L$16"}</definedName>
    <definedName name="__h3" localSheetId="1" hidden="1">{"'Sheet1'!$L$16"}</definedName>
    <definedName name="__h3" localSheetId="2" hidden="1">{"'Sheet1'!$L$16"}</definedName>
    <definedName name="__h3" hidden="1">{"'Sheet1'!$L$16"}</definedName>
    <definedName name="__h5" localSheetId="4" hidden="1">{"'Sheet1'!$L$16"}</definedName>
    <definedName name="__h5" localSheetId="0" hidden="1">{"'Sheet1'!$L$16"}</definedName>
    <definedName name="__h5" localSheetId="1" hidden="1">{"'Sheet1'!$L$16"}</definedName>
    <definedName name="__h5" localSheetId="2" hidden="1">{"'Sheet1'!$L$16"}</definedName>
    <definedName name="__h5" hidden="1">{"'Sheet1'!$L$16"}</definedName>
    <definedName name="__h6" localSheetId="4" hidden="1">{"'Sheet1'!$L$16"}</definedName>
    <definedName name="__h6" localSheetId="0" hidden="1">{"'Sheet1'!$L$16"}</definedName>
    <definedName name="__h6" localSheetId="1" hidden="1">{"'Sheet1'!$L$16"}</definedName>
    <definedName name="__h6" localSheetId="2" hidden="1">{"'Sheet1'!$L$16"}</definedName>
    <definedName name="__h6" hidden="1">{"'Sheet1'!$L$16"}</definedName>
    <definedName name="__h7" localSheetId="4" hidden="1">{"'Sheet1'!$L$16"}</definedName>
    <definedName name="__h7" localSheetId="0" hidden="1">{"'Sheet1'!$L$16"}</definedName>
    <definedName name="__h7" localSheetId="1" hidden="1">{"'Sheet1'!$L$16"}</definedName>
    <definedName name="__h7" localSheetId="2" hidden="1">{"'Sheet1'!$L$16"}</definedName>
    <definedName name="__h7" hidden="1">{"'Sheet1'!$L$16"}</definedName>
    <definedName name="__h8" localSheetId="4" hidden="1">{"'Sheet1'!$L$16"}</definedName>
    <definedName name="__h8" localSheetId="0" hidden="1">{"'Sheet1'!$L$16"}</definedName>
    <definedName name="__h8" localSheetId="1" hidden="1">{"'Sheet1'!$L$16"}</definedName>
    <definedName name="__h8" localSheetId="2" hidden="1">{"'Sheet1'!$L$16"}</definedName>
    <definedName name="__h8" hidden="1">{"'Sheet1'!$L$16"}</definedName>
    <definedName name="__h9" localSheetId="4" hidden="1">{"'Sheet1'!$L$16"}</definedName>
    <definedName name="__h9" localSheetId="0" hidden="1">{"'Sheet1'!$L$16"}</definedName>
    <definedName name="__h9" localSheetId="1" hidden="1">{"'Sheet1'!$L$16"}</definedName>
    <definedName name="__h9" localSheetId="2" hidden="1">{"'Sheet1'!$L$16"}</definedName>
    <definedName name="__h9" hidden="1">{"'Sheet1'!$L$16"}</definedName>
    <definedName name="__HUY1" localSheetId="4" hidden="1">{"'Sheet1'!$L$16"}</definedName>
    <definedName name="__HUY1" localSheetId="0" hidden="1">{"'Sheet1'!$L$16"}</definedName>
    <definedName name="__HUY1" localSheetId="1" hidden="1">{"'Sheet1'!$L$16"}</definedName>
    <definedName name="__HUY1" localSheetId="2" hidden="1">{"'Sheet1'!$L$16"}</definedName>
    <definedName name="__HUY1" hidden="1">{"'Sheet1'!$L$16"}</definedName>
    <definedName name="__HUY2" localSheetId="4" hidden="1">{"'Sheet1'!$L$16"}</definedName>
    <definedName name="__HUY2" localSheetId="0" hidden="1">{"'Sheet1'!$L$16"}</definedName>
    <definedName name="__HUY2" localSheetId="1" hidden="1">{"'Sheet1'!$L$16"}</definedName>
    <definedName name="__HUY2" localSheetId="2" hidden="1">{"'Sheet1'!$L$16"}</definedName>
    <definedName name="__HUY2" hidden="1">{"'Sheet1'!$L$16"}</definedName>
    <definedName name="__Lan1" localSheetId="4" hidden="1">{"'Sheet1'!$L$16"}</definedName>
    <definedName name="__Lan1" localSheetId="0" hidden="1">{"'Sheet1'!$L$16"}</definedName>
    <definedName name="__Lan1" localSheetId="1" hidden="1">{"'Sheet1'!$L$16"}</definedName>
    <definedName name="__Lan1" localSheetId="2" hidden="1">{"'Sheet1'!$L$16"}</definedName>
    <definedName name="__Lan1" hidden="1">{"'Sheet1'!$L$16"}</definedName>
    <definedName name="__LAN3" localSheetId="4" hidden="1">{"'Sheet1'!$L$16"}</definedName>
    <definedName name="__LAN3" localSheetId="0" hidden="1">{"'Sheet1'!$L$16"}</definedName>
    <definedName name="__LAN3" localSheetId="1" hidden="1">{"'Sheet1'!$L$16"}</definedName>
    <definedName name="__LAN3" localSheetId="2" hidden="1">{"'Sheet1'!$L$16"}</definedName>
    <definedName name="__LAN3" hidden="1">{"'Sheet1'!$L$16"}</definedName>
    <definedName name="__lk2" localSheetId="4" hidden="1">{"'Sheet1'!$L$16"}</definedName>
    <definedName name="__lk2" localSheetId="0" hidden="1">{"'Sheet1'!$L$16"}</definedName>
    <definedName name="__lk2" localSheetId="1" hidden="1">{"'Sheet1'!$L$16"}</definedName>
    <definedName name="__lk2" localSheetId="2" hidden="1">{"'Sheet1'!$L$16"}</definedName>
    <definedName name="__lk2" hidden="1">{"'Sheet1'!$L$16"}</definedName>
    <definedName name="__NSO2" localSheetId="4" hidden="1">{"'Sheet1'!$L$16"}</definedName>
    <definedName name="__NSO2" localSheetId="0" hidden="1">{"'Sheet1'!$L$16"}</definedName>
    <definedName name="__NSO2" localSheetId="1" hidden="1">{"'Sheet1'!$L$16"}</definedName>
    <definedName name="__NSO2" localSheetId="2" hidden="1">{"'Sheet1'!$L$16"}</definedName>
    <definedName name="__NSO2" hidden="1">{"'Sheet1'!$L$16"}</definedName>
    <definedName name="__PA3" localSheetId="4" hidden="1">{"'Sheet1'!$L$16"}</definedName>
    <definedName name="__PA3" localSheetId="0" hidden="1">{"'Sheet1'!$L$16"}</definedName>
    <definedName name="__PA3" localSheetId="1" hidden="1">{"'Sheet1'!$L$16"}</definedName>
    <definedName name="__PA3" localSheetId="2" hidden="1">{"'Sheet1'!$L$16"}</definedName>
    <definedName name="__PA3" hidden="1">{"'Sheet1'!$L$16"}</definedName>
    <definedName name="__Pl2" localSheetId="4" hidden="1">{"'Sheet1'!$L$16"}</definedName>
    <definedName name="__Pl2" localSheetId="0" hidden="1">{"'Sheet1'!$L$16"}</definedName>
    <definedName name="__Pl2" localSheetId="1" hidden="1">{"'Sheet1'!$L$16"}</definedName>
    <definedName name="__Pl2" localSheetId="2" hidden="1">{"'Sheet1'!$L$16"}</definedName>
    <definedName name="__Pl2" hidden="1">{"'Sheet1'!$L$16"}</definedName>
    <definedName name="__tt3" localSheetId="4" hidden="1">{"'Sheet1'!$L$16"}</definedName>
    <definedName name="__tt3" localSheetId="0" hidden="1">{"'Sheet1'!$L$16"}</definedName>
    <definedName name="__tt3" localSheetId="1" hidden="1">{"'Sheet1'!$L$16"}</definedName>
    <definedName name="__tt3" localSheetId="2" hidden="1">{"'Sheet1'!$L$16"}</definedName>
    <definedName name="__tt3" hidden="1">{"'Sheet1'!$L$16"}</definedName>
    <definedName name="__TT31" localSheetId="4" hidden="1">{"'Sheet1'!$L$16"}</definedName>
    <definedName name="__TT31" localSheetId="0" hidden="1">{"'Sheet1'!$L$16"}</definedName>
    <definedName name="__TT31" localSheetId="1" hidden="1">{"'Sheet1'!$L$16"}</definedName>
    <definedName name="__TT31" localSheetId="2" hidden="1">{"'Sheet1'!$L$16"}</definedName>
    <definedName name="__TT31" hidden="1">{"'Sheet1'!$L$16"}</definedName>
    <definedName name="__Tru21" localSheetId="4" hidden="1">{"'Sheet1'!$L$16"}</definedName>
    <definedName name="__Tru21" localSheetId="0" hidden="1">{"'Sheet1'!$L$16"}</definedName>
    <definedName name="__Tru21" localSheetId="1" hidden="1">{"'Sheet1'!$L$16"}</definedName>
    <definedName name="__Tru21" localSheetId="2" hidden="1">{"'Sheet1'!$L$16"}</definedName>
    <definedName name="__Tru21" hidden="1">{"'Sheet1'!$L$16"}</definedName>
    <definedName name="__vl2" localSheetId="4" hidden="1">{"'Sheet1'!$L$16"}</definedName>
    <definedName name="__vl2" localSheetId="0" hidden="1">{"'Sheet1'!$L$16"}</definedName>
    <definedName name="__vl2" localSheetId="1" hidden="1">{"'Sheet1'!$L$16"}</definedName>
    <definedName name="__vl2" localSheetId="2" hidden="1">{"'Sheet1'!$L$16"}</definedName>
    <definedName name="__vl2" hidden="1">{"'Sheet1'!$L$16"}</definedName>
    <definedName name="__VM2" localSheetId="4" hidden="1">{"'Sheet1'!$L$16"}</definedName>
    <definedName name="__VM2" localSheetId="0" hidden="1">{"'Sheet1'!$L$16"}</definedName>
    <definedName name="__VM2" localSheetId="1" hidden="1">{"'Sheet1'!$L$16"}</definedName>
    <definedName name="__VM2" localSheetId="2" hidden="1">{"'Sheet1'!$L$16"}</definedName>
    <definedName name="__VM2" hidden="1">{"'Sheet1'!$L$16"}</definedName>
    <definedName name="_ban2" localSheetId="4" hidden="1">{"'Sheet1'!$L$16"}</definedName>
    <definedName name="_ban2" localSheetId="0" hidden="1">{"'Sheet1'!$L$16"}</definedName>
    <definedName name="_ban2" localSheetId="1" hidden="1">{"'Sheet1'!$L$16"}</definedName>
    <definedName name="_ban2" localSheetId="2" hidden="1">{"'Sheet1'!$L$16"}</definedName>
    <definedName name="_ban2" hidden="1">{"'Sheet1'!$L$16"}</definedName>
    <definedName name="_cep1" localSheetId="4" hidden="1">{"'Sheet1'!$L$16"}</definedName>
    <definedName name="_cep1" localSheetId="0" hidden="1">{"'Sheet1'!$L$16"}</definedName>
    <definedName name="_cep1" localSheetId="1" hidden="1">{"'Sheet1'!$L$16"}</definedName>
    <definedName name="_cep1" localSheetId="2" hidden="1">{"'Sheet1'!$L$16"}</definedName>
    <definedName name="_cep1" hidden="1">{"'Sheet1'!$L$16"}</definedName>
    <definedName name="_Coc39" localSheetId="4" hidden="1">{"'Sheet1'!$L$16"}</definedName>
    <definedName name="_Coc39" localSheetId="0" hidden="1">{"'Sheet1'!$L$16"}</definedName>
    <definedName name="_Coc39" localSheetId="1" hidden="1">{"'Sheet1'!$L$16"}</definedName>
    <definedName name="_Coc39" localSheetId="2" hidden="1">{"'Sheet1'!$L$16"}</definedName>
    <definedName name="_Coc39" hidden="1">{"'Sheet1'!$L$16"}</definedName>
    <definedName name="_xlnm._FilterDatabase" localSheetId="0" hidden="1">'PL 01_NQ_'!$A$96:$H$132</definedName>
    <definedName name="_Goi8" localSheetId="4" hidden="1">{"'Sheet1'!$L$16"}</definedName>
    <definedName name="_Goi8" localSheetId="0" hidden="1">{"'Sheet1'!$L$16"}</definedName>
    <definedName name="_Goi8" localSheetId="1" hidden="1">{"'Sheet1'!$L$16"}</definedName>
    <definedName name="_Goi8" localSheetId="2" hidden="1">{"'Sheet1'!$L$16"}</definedName>
    <definedName name="_Goi8" hidden="1">{"'Sheet1'!$L$16"}</definedName>
    <definedName name="_h1" localSheetId="4" hidden="1">{"'Sheet1'!$L$16"}</definedName>
    <definedName name="_h1" localSheetId="0" hidden="1">{"'Sheet1'!$L$16"}</definedName>
    <definedName name="_h1" localSheetId="1" hidden="1">{"'Sheet1'!$L$16"}</definedName>
    <definedName name="_h1" localSheetId="2" hidden="1">{"'Sheet1'!$L$16"}</definedName>
    <definedName name="_h1" hidden="1">{"'Sheet1'!$L$16"}</definedName>
    <definedName name="_h10" localSheetId="4" hidden="1">{#N/A,#N/A,FALSE,"Chi tiÆt"}</definedName>
    <definedName name="_h10" localSheetId="0" hidden="1">{#N/A,#N/A,FALSE,"Chi tiÆt"}</definedName>
    <definedName name="_h10" localSheetId="1" hidden="1">{#N/A,#N/A,FALSE,"Chi tiÆt"}</definedName>
    <definedName name="_h10" localSheetId="2" hidden="1">{#N/A,#N/A,FALSE,"Chi tiÆt"}</definedName>
    <definedName name="_h10" hidden="1">{#N/A,#N/A,FALSE,"Chi tiÆt"}</definedName>
    <definedName name="_h2" localSheetId="4" hidden="1">{"'Sheet1'!$L$16"}</definedName>
    <definedName name="_h2" localSheetId="0" hidden="1">{"'Sheet1'!$L$16"}</definedName>
    <definedName name="_h2" localSheetId="1" hidden="1">{"'Sheet1'!$L$16"}</definedName>
    <definedName name="_h2" localSheetId="2" hidden="1">{"'Sheet1'!$L$16"}</definedName>
    <definedName name="_h2" hidden="1">{"'Sheet1'!$L$16"}</definedName>
    <definedName name="_h3" localSheetId="4" hidden="1">{"'Sheet1'!$L$16"}</definedName>
    <definedName name="_h3" localSheetId="0" hidden="1">{"'Sheet1'!$L$16"}</definedName>
    <definedName name="_h3" localSheetId="1" hidden="1">{"'Sheet1'!$L$16"}</definedName>
    <definedName name="_h3" localSheetId="2" hidden="1">{"'Sheet1'!$L$16"}</definedName>
    <definedName name="_h3" hidden="1">{"'Sheet1'!$L$16"}</definedName>
    <definedName name="_h5" localSheetId="4" hidden="1">{"'Sheet1'!$L$16"}</definedName>
    <definedName name="_h5" localSheetId="0" hidden="1">{"'Sheet1'!$L$16"}</definedName>
    <definedName name="_h5" localSheetId="1" hidden="1">{"'Sheet1'!$L$16"}</definedName>
    <definedName name="_h5" localSheetId="2" hidden="1">{"'Sheet1'!$L$16"}</definedName>
    <definedName name="_h5" hidden="1">{"'Sheet1'!$L$16"}</definedName>
    <definedName name="_h6" localSheetId="4" hidden="1">{"'Sheet1'!$L$16"}</definedName>
    <definedName name="_h6" localSheetId="0" hidden="1">{"'Sheet1'!$L$16"}</definedName>
    <definedName name="_h6" localSheetId="1" hidden="1">{"'Sheet1'!$L$16"}</definedName>
    <definedName name="_h6" localSheetId="2" hidden="1">{"'Sheet1'!$L$16"}</definedName>
    <definedName name="_h6" hidden="1">{"'Sheet1'!$L$16"}</definedName>
    <definedName name="_h7" localSheetId="4" hidden="1">{"'Sheet1'!$L$16"}</definedName>
    <definedName name="_h7" localSheetId="0" hidden="1">{"'Sheet1'!$L$16"}</definedName>
    <definedName name="_h7" localSheetId="1" hidden="1">{"'Sheet1'!$L$16"}</definedName>
    <definedName name="_h7" localSheetId="2" hidden="1">{"'Sheet1'!$L$16"}</definedName>
    <definedName name="_h7" hidden="1">{"'Sheet1'!$L$16"}</definedName>
    <definedName name="_h8" localSheetId="4" hidden="1">{"'Sheet1'!$L$16"}</definedName>
    <definedName name="_h8" localSheetId="0" hidden="1">{"'Sheet1'!$L$16"}</definedName>
    <definedName name="_h8" localSheetId="1" hidden="1">{"'Sheet1'!$L$16"}</definedName>
    <definedName name="_h8" localSheetId="2" hidden="1">{"'Sheet1'!$L$16"}</definedName>
    <definedName name="_h8" hidden="1">{"'Sheet1'!$L$16"}</definedName>
    <definedName name="_h9" localSheetId="4" hidden="1">{"'Sheet1'!$L$16"}</definedName>
    <definedName name="_h9" localSheetId="0" hidden="1">{"'Sheet1'!$L$16"}</definedName>
    <definedName name="_h9" localSheetId="1" hidden="1">{"'Sheet1'!$L$16"}</definedName>
    <definedName name="_h9" localSheetId="2" hidden="1">{"'Sheet1'!$L$16"}</definedName>
    <definedName name="_h9" hidden="1">{"'Sheet1'!$L$16"}</definedName>
    <definedName name="_HUY1" localSheetId="4" hidden="1">{"'Sheet1'!$L$16"}</definedName>
    <definedName name="_HUY1" localSheetId="0" hidden="1">{"'Sheet1'!$L$16"}</definedName>
    <definedName name="_HUY1" localSheetId="1" hidden="1">{"'Sheet1'!$L$16"}</definedName>
    <definedName name="_HUY1" localSheetId="2" hidden="1">{"'Sheet1'!$L$16"}</definedName>
    <definedName name="_HUY1" hidden="1">{"'Sheet1'!$L$16"}</definedName>
    <definedName name="_HUY2" localSheetId="4" hidden="1">{"'Sheet1'!$L$16"}</definedName>
    <definedName name="_HUY2" localSheetId="0" hidden="1">{"'Sheet1'!$L$16"}</definedName>
    <definedName name="_HUY2" localSheetId="1" hidden="1">{"'Sheet1'!$L$16"}</definedName>
    <definedName name="_HUY2" localSheetId="2" hidden="1">{"'Sheet1'!$L$16"}</definedName>
    <definedName name="_HUY2" hidden="1">{"'Sheet1'!$L$16"}</definedName>
    <definedName name="_Key1" localSheetId="4" hidden="1">#REF!</definedName>
    <definedName name="_Key1" localSheetId="0" hidden="1">#REF!</definedName>
    <definedName name="_Key1" localSheetId="1" hidden="1">#REF!</definedName>
    <definedName name="_Key1" localSheetId="2" hidden="1">#REF!</definedName>
    <definedName name="_Key1" hidden="1">#REF!</definedName>
    <definedName name="_Key2" localSheetId="4" hidden="1">#REF!</definedName>
    <definedName name="_Key2" localSheetId="0" hidden="1">#REF!</definedName>
    <definedName name="_Key2" localSheetId="1" hidden="1">#REF!</definedName>
    <definedName name="_Key2" localSheetId="2" hidden="1">#REF!</definedName>
    <definedName name="_Key2" hidden="1">#REF!</definedName>
    <definedName name="_Lan1" localSheetId="4" hidden="1">{"'Sheet1'!$L$16"}</definedName>
    <definedName name="_Lan1" localSheetId="0" hidden="1">{"'Sheet1'!$L$16"}</definedName>
    <definedName name="_Lan1" localSheetId="1" hidden="1">{"'Sheet1'!$L$16"}</definedName>
    <definedName name="_Lan1" localSheetId="2" hidden="1">{"'Sheet1'!$L$16"}</definedName>
    <definedName name="_Lan1" hidden="1">{"'Sheet1'!$L$16"}</definedName>
    <definedName name="_LAN3" localSheetId="4" hidden="1">{"'Sheet1'!$L$16"}</definedName>
    <definedName name="_LAN3" localSheetId="0" hidden="1">{"'Sheet1'!$L$16"}</definedName>
    <definedName name="_LAN3" localSheetId="1" hidden="1">{"'Sheet1'!$L$16"}</definedName>
    <definedName name="_LAN3" localSheetId="2" hidden="1">{"'Sheet1'!$L$16"}</definedName>
    <definedName name="_LAN3" hidden="1">{"'Sheet1'!$L$16"}</definedName>
    <definedName name="_lk2" localSheetId="4" hidden="1">{"'Sheet1'!$L$16"}</definedName>
    <definedName name="_lk2" localSheetId="0" hidden="1">{"'Sheet1'!$L$16"}</definedName>
    <definedName name="_lk2" localSheetId="1" hidden="1">{"'Sheet1'!$L$16"}</definedName>
    <definedName name="_lk2" localSheetId="2" hidden="1">{"'Sheet1'!$L$16"}</definedName>
    <definedName name="_lk2" hidden="1">{"'Sheet1'!$L$16"}</definedName>
    <definedName name="_NSO2" localSheetId="4" hidden="1">{"'Sheet1'!$L$16"}</definedName>
    <definedName name="_NSO2" localSheetId="0" hidden="1">{"'Sheet1'!$L$16"}</definedName>
    <definedName name="_NSO2" localSheetId="1" hidden="1">{"'Sheet1'!$L$16"}</definedName>
    <definedName name="_NSO2" localSheetId="2" hidden="1">{"'Sheet1'!$L$16"}</definedName>
    <definedName name="_NSO2" hidden="1">{"'Sheet1'!$L$16"}</definedName>
    <definedName name="_Order1" hidden="1">255</definedName>
    <definedName name="_Order2" hidden="1">255</definedName>
    <definedName name="_PA3" localSheetId="4" hidden="1">{"'Sheet1'!$L$16"}</definedName>
    <definedName name="_PA3" localSheetId="0" hidden="1">{"'Sheet1'!$L$16"}</definedName>
    <definedName name="_PA3" localSheetId="1" hidden="1">{"'Sheet1'!$L$16"}</definedName>
    <definedName name="_PA3" localSheetId="2" hidden="1">{"'Sheet1'!$L$16"}</definedName>
    <definedName name="_PA3" hidden="1">{"'Sheet1'!$L$16"}</definedName>
    <definedName name="_Pl2" localSheetId="4" hidden="1">{"'Sheet1'!$L$16"}</definedName>
    <definedName name="_Pl2" localSheetId="0" hidden="1">{"'Sheet1'!$L$16"}</definedName>
    <definedName name="_Pl2" localSheetId="1" hidden="1">{"'Sheet1'!$L$16"}</definedName>
    <definedName name="_Pl2" localSheetId="2" hidden="1">{"'Sheet1'!$L$16"}</definedName>
    <definedName name="_Pl2" hidden="1">{"'Sheet1'!$L$16"}</definedName>
    <definedName name="_Sort" localSheetId="4" hidden="1">#REF!</definedName>
    <definedName name="_Sort" localSheetId="0" hidden="1">#REF!</definedName>
    <definedName name="_Sort" localSheetId="1" hidden="1">#REF!</definedName>
    <definedName name="_Sort" localSheetId="2" hidden="1">#REF!</definedName>
    <definedName name="_Sort" hidden="1">#REF!</definedName>
    <definedName name="_tt3" localSheetId="4" hidden="1">{"'Sheet1'!$L$16"}</definedName>
    <definedName name="_tt3" localSheetId="0" hidden="1">{"'Sheet1'!$L$16"}</definedName>
    <definedName name="_tt3" localSheetId="1" hidden="1">{"'Sheet1'!$L$16"}</definedName>
    <definedName name="_tt3" localSheetId="2" hidden="1">{"'Sheet1'!$L$16"}</definedName>
    <definedName name="_tt3" hidden="1">{"'Sheet1'!$L$16"}</definedName>
    <definedName name="_TT31" localSheetId="4" hidden="1">{"'Sheet1'!$L$16"}</definedName>
    <definedName name="_TT31" localSheetId="0" hidden="1">{"'Sheet1'!$L$16"}</definedName>
    <definedName name="_TT31" localSheetId="1" hidden="1">{"'Sheet1'!$L$16"}</definedName>
    <definedName name="_TT31" localSheetId="2" hidden="1">{"'Sheet1'!$L$16"}</definedName>
    <definedName name="_TT31" hidden="1">{"'Sheet1'!$L$16"}</definedName>
    <definedName name="_Tru21" localSheetId="4" hidden="1">{"'Sheet1'!$L$16"}</definedName>
    <definedName name="_Tru21" localSheetId="0" hidden="1">{"'Sheet1'!$L$16"}</definedName>
    <definedName name="_Tru21" localSheetId="1" hidden="1">{"'Sheet1'!$L$16"}</definedName>
    <definedName name="_Tru21" localSheetId="2" hidden="1">{"'Sheet1'!$L$16"}</definedName>
    <definedName name="_Tru21" hidden="1">{"'Sheet1'!$L$16"}</definedName>
    <definedName name="_vl2" localSheetId="4" hidden="1">{"'Sheet1'!$L$16"}</definedName>
    <definedName name="_vl2" localSheetId="0" hidden="1">{"'Sheet1'!$L$16"}</definedName>
    <definedName name="_vl2" localSheetId="1" hidden="1">{"'Sheet1'!$L$16"}</definedName>
    <definedName name="_vl2" localSheetId="2" hidden="1">{"'Sheet1'!$L$16"}</definedName>
    <definedName name="_vl2" hidden="1">{"'Sheet1'!$L$16"}</definedName>
    <definedName name="_VM2" localSheetId="4" hidden="1">{"'Sheet1'!$L$16"}</definedName>
    <definedName name="_VM2" localSheetId="0" hidden="1">{"'Sheet1'!$L$16"}</definedName>
    <definedName name="_VM2" localSheetId="1" hidden="1">{"'Sheet1'!$L$16"}</definedName>
    <definedName name="_VM2" localSheetId="2" hidden="1">{"'Sheet1'!$L$16"}</definedName>
    <definedName name="_VM2" hidden="1">{"'Sheet1'!$L$16"}</definedName>
    <definedName name="AccessDatabase" hidden="1">"C:\My Documents\LeBinh\Xls\VP Cong ty\FORM.mdb"</definedName>
    <definedName name="ADADADD" localSheetId="4" hidden="1">{"'Sheet1'!$L$16"}</definedName>
    <definedName name="ADADADD" localSheetId="0" hidden="1">{"'Sheet1'!$L$16"}</definedName>
    <definedName name="ADADADD" localSheetId="1" hidden="1">{"'Sheet1'!$L$16"}</definedName>
    <definedName name="ADADADD" localSheetId="2" hidden="1">{"'Sheet1'!$L$16"}</definedName>
    <definedName name="ADADADD" hidden="1">{"'Sheet1'!$L$16"}</definedName>
    <definedName name="anscount" hidden="1">6</definedName>
    <definedName name="ATGT" localSheetId="4" hidden="1">{"'Sheet1'!$L$16"}</definedName>
    <definedName name="ATGT" localSheetId="0" hidden="1">{"'Sheet1'!$L$16"}</definedName>
    <definedName name="ATGT" localSheetId="1" hidden="1">{"'Sheet1'!$L$16"}</definedName>
    <definedName name="ATGT" localSheetId="2" hidden="1">{"'Sheet1'!$L$16"}</definedName>
    <definedName name="ATGT" hidden="1">{"'Sheet1'!$L$16"}</definedName>
    <definedName name="â" localSheetId="4" hidden="1">{"'Sheet1'!$L$16"}</definedName>
    <definedName name="â" localSheetId="0" hidden="1">{"'Sheet1'!$L$16"}</definedName>
    <definedName name="â" localSheetId="1" hidden="1">{"'Sheet1'!$L$16"}</definedName>
    <definedName name="â" localSheetId="2" hidden="1">{"'Sheet1'!$L$16"}</definedName>
    <definedName name="â" hidden="1">{"'Sheet1'!$L$16"}</definedName>
    <definedName name="b" localSheetId="4" hidden="1">{"'Sheet1'!$L$16"}</definedName>
    <definedName name="b" localSheetId="0" hidden="1">{"'Sheet1'!$L$16"}</definedName>
    <definedName name="b" localSheetId="1" hidden="1">{"'Sheet1'!$L$16"}</definedName>
    <definedName name="b" localSheetId="2" hidden="1">{"'Sheet1'!$L$16"}</definedName>
    <definedName name="b" hidden="1">{"'Sheet1'!$L$16"}</definedName>
    <definedName name="BCBo" localSheetId="4" hidden="1">{"'Sheet1'!$L$16"}</definedName>
    <definedName name="BCBo" localSheetId="0" hidden="1">{"'Sheet1'!$L$16"}</definedName>
    <definedName name="BCBo" localSheetId="1" hidden="1">{"'Sheet1'!$L$16"}</definedName>
    <definedName name="BCBo" localSheetId="2" hidden="1">{"'Sheet1'!$L$16"}</definedName>
    <definedName name="BCBo" hidden="1">{"'Sheet1'!$L$16"}</definedName>
    <definedName name="btnm3" localSheetId="4" hidden="1">{"'Sheet1'!$L$16"}</definedName>
    <definedName name="btnm3" localSheetId="0" hidden="1">{"'Sheet1'!$L$16"}</definedName>
    <definedName name="btnm3" localSheetId="1" hidden="1">{"'Sheet1'!$L$16"}</definedName>
    <definedName name="btnm3" localSheetId="2" hidden="1">{"'Sheet1'!$L$16"}</definedName>
    <definedName name="btnm3" hidden="1">{"'Sheet1'!$L$16"}</definedName>
    <definedName name="Coc_60" localSheetId="4" hidden="1">{"'Sheet1'!$L$16"}</definedName>
    <definedName name="Coc_60" localSheetId="0" hidden="1">{"'Sheet1'!$L$16"}</definedName>
    <definedName name="Coc_60" localSheetId="1" hidden="1">{"'Sheet1'!$L$16"}</definedName>
    <definedName name="Coc_60" localSheetId="2" hidden="1">{"'Sheet1'!$L$16"}</definedName>
    <definedName name="Coc_60" hidden="1">{"'Sheet1'!$L$16"}</definedName>
    <definedName name="Code" localSheetId="4" hidden="1">#REF!</definedName>
    <definedName name="Code" localSheetId="0" hidden="1">#REF!</definedName>
    <definedName name="Code" localSheetId="1" hidden="1">#REF!</definedName>
    <definedName name="Code" localSheetId="2" hidden="1">#REF!</definedName>
    <definedName name="Code" hidden="1">#REF!</definedName>
    <definedName name="CTCT1" localSheetId="4" hidden="1">{"'Sheet1'!$L$16"}</definedName>
    <definedName name="CTCT1" localSheetId="0" hidden="1">{"'Sheet1'!$L$16"}</definedName>
    <definedName name="CTCT1" localSheetId="1" hidden="1">{"'Sheet1'!$L$16"}</definedName>
    <definedName name="CTCT1" localSheetId="2" hidden="1">{"'Sheet1'!$L$16"}</definedName>
    <definedName name="CTCT1" hidden="1">{"'Sheet1'!$L$16"}</definedName>
    <definedName name="chitietbgiang2" localSheetId="4" hidden="1">{"'Sheet1'!$L$16"}</definedName>
    <definedName name="chitietbgiang2" localSheetId="0" hidden="1">{"'Sheet1'!$L$16"}</definedName>
    <definedName name="chitietbgiang2" localSheetId="1" hidden="1">{"'Sheet1'!$L$16"}</definedName>
    <definedName name="chitietbgiang2" localSheetId="2" hidden="1">{"'Sheet1'!$L$16"}</definedName>
    <definedName name="chitietbgiang2" hidden="1">{"'Sheet1'!$L$16"}</definedName>
    <definedName name="d" localSheetId="4" hidden="1">{"'Sheet1'!$L$16"}</definedName>
    <definedName name="d" localSheetId="0" hidden="1">{"'Sheet1'!$L$16"}</definedName>
    <definedName name="d" localSheetId="1" hidden="1">{"'Sheet1'!$L$16"}</definedName>
    <definedName name="d" localSheetId="2" hidden="1">{"'Sheet1'!$L$16"}</definedName>
    <definedName name="d" hidden="1">{"'Sheet1'!$L$16"}</definedName>
    <definedName name="data1" localSheetId="4" hidden="1">#REF!</definedName>
    <definedName name="data1" localSheetId="0" hidden="1">#REF!</definedName>
    <definedName name="data1" localSheetId="1" hidden="1">#REF!</definedName>
    <definedName name="data1" localSheetId="2" hidden="1">#REF!</definedName>
    <definedName name="data1" hidden="1">#REF!</definedName>
    <definedName name="data2" localSheetId="4" hidden="1">#REF!</definedName>
    <definedName name="data2" localSheetId="0" hidden="1">#REF!</definedName>
    <definedName name="data2" localSheetId="1" hidden="1">#REF!</definedName>
    <definedName name="data2" localSheetId="2" hidden="1">#REF!</definedName>
    <definedName name="data2" hidden="1">#REF!</definedName>
    <definedName name="data3" localSheetId="4" hidden="1">#REF!</definedName>
    <definedName name="data3" localSheetId="0" hidden="1">#REF!</definedName>
    <definedName name="data3" localSheetId="1" hidden="1">#REF!</definedName>
    <definedName name="data3" localSheetId="2" hidden="1">#REF!</definedName>
    <definedName name="data3" hidden="1">#REF!</definedName>
    <definedName name="DenDK" localSheetId="4" hidden="1">{"'Sheet1'!$L$16"}</definedName>
    <definedName name="DenDK" localSheetId="0" hidden="1">{"'Sheet1'!$L$16"}</definedName>
    <definedName name="DenDK" localSheetId="1" hidden="1">{"'Sheet1'!$L$16"}</definedName>
    <definedName name="DenDK" localSheetId="2" hidden="1">{"'Sheet1'!$L$16"}</definedName>
    <definedName name="DenDK" hidden="1">{"'Sheet1'!$L$16"}</definedName>
    <definedName name="dfg" localSheetId="4" hidden="1">{"'Sheet1'!$L$16"}</definedName>
    <definedName name="dfg" localSheetId="0" hidden="1">{"'Sheet1'!$L$16"}</definedName>
    <definedName name="dfg" localSheetId="1" hidden="1">{"'Sheet1'!$L$16"}</definedName>
    <definedName name="dfg" localSheetId="2" hidden="1">{"'Sheet1'!$L$16"}</definedName>
    <definedName name="dfg" hidden="1">{"'Sheet1'!$L$16"}</definedName>
    <definedName name="dgctp2" localSheetId="4" hidden="1">{"'Sheet1'!$L$16"}</definedName>
    <definedName name="dgctp2" localSheetId="0" hidden="1">{"'Sheet1'!$L$16"}</definedName>
    <definedName name="dgctp2" localSheetId="1" hidden="1">{"'Sheet1'!$L$16"}</definedName>
    <definedName name="dgctp2" localSheetId="2" hidden="1">{"'Sheet1'!$L$16"}</definedName>
    <definedName name="dgctp2" hidden="1">{"'Sheet1'!$L$16"}</definedName>
    <definedName name="Discount" localSheetId="4" hidden="1">#REF!</definedName>
    <definedName name="Discount" localSheetId="0" hidden="1">#REF!</definedName>
    <definedName name="Discount" localSheetId="1" hidden="1">#REF!</definedName>
    <definedName name="Discount" localSheetId="2" hidden="1">#REF!</definedName>
    <definedName name="Discount" hidden="1">#REF!</definedName>
    <definedName name="display_area_2" localSheetId="4" hidden="1">#REF!</definedName>
    <definedName name="display_area_2" localSheetId="0" hidden="1">#REF!</definedName>
    <definedName name="display_area_2" localSheetId="1" hidden="1">#REF!</definedName>
    <definedName name="display_area_2" localSheetId="2" hidden="1">#REF!</definedName>
    <definedName name="display_area_2" hidden="1">#REF!</definedName>
    <definedName name="dsh" localSheetId="4" hidden="1">#REF!</definedName>
    <definedName name="dsh" localSheetId="0" hidden="1">#REF!</definedName>
    <definedName name="dsh" localSheetId="1" hidden="1">#REF!</definedName>
    <definedName name="dsh" localSheetId="2" hidden="1">#REF!</definedName>
    <definedName name="dsh" hidden="1">#REF!</definedName>
    <definedName name="DUCANH" localSheetId="4" hidden="1">{"'Sheet1'!$L$16"}</definedName>
    <definedName name="DUCANH" localSheetId="0" hidden="1">{"'Sheet1'!$L$16"}</definedName>
    <definedName name="DUCANH" localSheetId="1" hidden="1">{"'Sheet1'!$L$16"}</definedName>
    <definedName name="DUCANH" localSheetId="2" hidden="1">{"'Sheet1'!$L$16"}</definedName>
    <definedName name="DUCANH" hidden="1">{"'Sheet1'!$L$16"}</definedName>
    <definedName name="E" localSheetId="4" hidden="1">{#N/A,#N/A,FALSE,"BN (2)"}</definedName>
    <definedName name="E" localSheetId="0" hidden="1">{#N/A,#N/A,FALSE,"BN (2)"}</definedName>
    <definedName name="E" localSheetId="1" hidden="1">{#N/A,#N/A,FALSE,"BN (2)"}</definedName>
    <definedName name="E" localSheetId="2" hidden="1">{#N/A,#N/A,FALSE,"BN (2)"}</definedName>
    <definedName name="E" hidden="1">{#N/A,#N/A,FALSE,"BN (2)"}</definedName>
    <definedName name="f" localSheetId="4" hidden="1">{"'Sheet1'!$L$16"}</definedName>
    <definedName name="f" localSheetId="0" hidden="1">{"'Sheet1'!$L$16"}</definedName>
    <definedName name="f" localSheetId="1" hidden="1">{"'Sheet1'!$L$16"}</definedName>
    <definedName name="f" localSheetId="2" hidden="1">{"'Sheet1'!$L$16"}</definedName>
    <definedName name="f" hidden="1">{"'Sheet1'!$L$16"}</definedName>
    <definedName name="FCode" localSheetId="4" hidden="1">#REF!</definedName>
    <definedName name="FCode" localSheetId="0" hidden="1">#REF!</definedName>
    <definedName name="FCode" localSheetId="1" hidden="1">#REF!</definedName>
    <definedName name="FCode" localSheetId="2" hidden="1">#REF!</definedName>
    <definedName name="FCode" hidden="1">#REF!</definedName>
    <definedName name="fsdfdsf" localSheetId="4" hidden="1">{"'Sheet1'!$L$16"}</definedName>
    <definedName name="fsdfdsf" localSheetId="0" hidden="1">{"'Sheet1'!$L$16"}</definedName>
    <definedName name="fsdfdsf" localSheetId="1" hidden="1">{"'Sheet1'!$L$16"}</definedName>
    <definedName name="fsdfdsf" localSheetId="2" hidden="1">{"'Sheet1'!$L$16"}</definedName>
    <definedName name="fsdfdsf" hidden="1">{"'Sheet1'!$L$16"}</definedName>
    <definedName name="g" localSheetId="4" hidden="1">{"'Sheet1'!$L$16"}</definedName>
    <definedName name="g" localSheetId="0" hidden="1">{"'Sheet1'!$L$16"}</definedName>
    <definedName name="g" localSheetId="1" hidden="1">{"'Sheet1'!$L$16"}</definedName>
    <definedName name="g" localSheetId="2" hidden="1">{"'Sheet1'!$L$16"}</definedName>
    <definedName name="g" hidden="1">{"'Sheet1'!$L$16"}</definedName>
    <definedName name="h" localSheetId="4" hidden="1">{"'Sheet1'!$L$16"}</definedName>
    <definedName name="h" localSheetId="0" hidden="1">{"'Sheet1'!$L$16"}</definedName>
    <definedName name="h" localSheetId="1" hidden="1">{"'Sheet1'!$L$16"}</definedName>
    <definedName name="h" localSheetId="2" hidden="1">{"'Sheet1'!$L$16"}</definedName>
    <definedName name="h" hidden="1">{"'Sheet1'!$L$16"}</definedName>
    <definedName name="HANG" localSheetId="4" hidden="1">{#N/A,#N/A,FALSE,"Chi tiÆt"}</definedName>
    <definedName name="HANG" localSheetId="0" hidden="1">{#N/A,#N/A,FALSE,"Chi tiÆt"}</definedName>
    <definedName name="HANG" localSheetId="1" hidden="1">{#N/A,#N/A,FALSE,"Chi tiÆt"}</definedName>
    <definedName name="HANG" localSheetId="2" hidden="1">{#N/A,#N/A,FALSE,"Chi tiÆt"}</definedName>
    <definedName name="HANG" hidden="1">{#N/A,#N/A,FALSE,"Chi tiÆt"}</definedName>
    <definedName name="hhh" localSheetId="4" hidden="1">{"'Sheet1'!$L$16"}</definedName>
    <definedName name="hhh" localSheetId="0" hidden="1">{"'Sheet1'!$L$16"}</definedName>
    <definedName name="hhh" localSheetId="1" hidden="1">{"'Sheet1'!$L$16"}</definedName>
    <definedName name="hhh" localSheetId="2" hidden="1">{"'Sheet1'!$L$16"}</definedName>
    <definedName name="hhh" hidden="1">{"'Sheet1'!$L$16"}</definedName>
    <definedName name="HiddenRows" localSheetId="4" hidden="1">#REF!</definedName>
    <definedName name="HiddenRows" localSheetId="0" hidden="1">#REF!</definedName>
    <definedName name="HiddenRows" localSheetId="1" hidden="1">#REF!</definedName>
    <definedName name="HiddenRows" localSheetId="2" hidden="1">#REF!</definedName>
    <definedName name="HiddenRows" hidden="1">#REF!</definedName>
    <definedName name="HIHIHIHOI" localSheetId="4" hidden="1">{"'Sheet1'!$L$16"}</definedName>
    <definedName name="HIHIHIHOI" localSheetId="0" hidden="1">{"'Sheet1'!$L$16"}</definedName>
    <definedName name="HIHIHIHOI" localSheetId="1" hidden="1">{"'Sheet1'!$L$16"}</definedName>
    <definedName name="HIHIHIHOI" localSheetId="2" hidden="1">{"'Sheet1'!$L$16"}</definedName>
    <definedName name="HIHIHIHOI" hidden="1">{"'Sheet1'!$L$16"}</definedName>
    <definedName name="hj" localSheetId="4" hidden="1">{"'Sheet1'!$L$16"}</definedName>
    <definedName name="hj" localSheetId="0" hidden="1">{"'Sheet1'!$L$16"}</definedName>
    <definedName name="hj" localSheetId="1" hidden="1">{"'Sheet1'!$L$16"}</definedName>
    <definedName name="hj" localSheetId="2" hidden="1">{"'Sheet1'!$L$16"}</definedName>
    <definedName name="hj" hidden="1">{"'Sheet1'!$L$16"}</definedName>
    <definedName name="HJKL" localSheetId="4" hidden="1">{"'Sheet1'!$L$16"}</definedName>
    <definedName name="HJKL" localSheetId="0" hidden="1">{"'Sheet1'!$L$16"}</definedName>
    <definedName name="HJKL" localSheetId="1" hidden="1">{"'Sheet1'!$L$16"}</definedName>
    <definedName name="HJKL" localSheetId="2" hidden="1">{"'Sheet1'!$L$16"}</definedName>
    <definedName name="HJKL" hidden="1">{"'Sheet1'!$L$16"}</definedName>
    <definedName name="htlm" localSheetId="4" hidden="1">{"'Sheet1'!$L$16"}</definedName>
    <definedName name="htlm" localSheetId="0" hidden="1">{"'Sheet1'!$L$16"}</definedName>
    <definedName name="htlm" localSheetId="1" hidden="1">{"'Sheet1'!$L$16"}</definedName>
    <definedName name="htlm" localSheetId="2" hidden="1">{"'Sheet1'!$L$16"}</definedName>
    <definedName name="htlm" hidden="1">{"'Sheet1'!$L$16"}</definedName>
    <definedName name="HTML_CodePage" hidden="1">950</definedName>
    <definedName name="HTML_Control" localSheetId="4" hidden="1">{"'Sheet1'!$L$16"}</definedName>
    <definedName name="HTML_Control" localSheetId="0" hidden="1">{"'Sheet1'!$L$16"}</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localSheetId="4" hidden="1">{"'Sheet1'!$L$16"}</definedName>
    <definedName name="htrhrt" localSheetId="0" hidden="1">{"'Sheet1'!$L$16"}</definedName>
    <definedName name="htrhrt" localSheetId="1" hidden="1">{"'Sheet1'!$L$16"}</definedName>
    <definedName name="htrhrt" localSheetId="2" hidden="1">{"'Sheet1'!$L$16"}</definedName>
    <definedName name="htrhrt" hidden="1">{"'Sheet1'!$L$16"}</definedName>
    <definedName name="hu" localSheetId="4" hidden="1">{"'Sheet1'!$L$16"}</definedName>
    <definedName name="hu" localSheetId="0" hidden="1">{"'Sheet1'!$L$16"}</definedName>
    <definedName name="hu" localSheetId="1" hidden="1">{"'Sheet1'!$L$16"}</definedName>
    <definedName name="hu" localSheetId="2" hidden="1">{"'Sheet1'!$L$16"}</definedName>
    <definedName name="hu" hidden="1">{"'Sheet1'!$L$16"}</definedName>
    <definedName name="huy" localSheetId="4" hidden="1">{"'Sheet1'!$L$16"}</definedName>
    <definedName name="huy" localSheetId="0" hidden="1">{"'Sheet1'!$L$16"}</definedName>
    <definedName name="huy" localSheetId="1" hidden="1">{"'Sheet1'!$L$16"}</definedName>
    <definedName name="huy" localSheetId="2" hidden="1">{"'Sheet1'!$L$16"}</definedName>
    <definedName name="huy" hidden="1">{"'Sheet1'!$L$16"}</definedName>
    <definedName name="KLduonggiaods" localSheetId="4" hidden="1">{"'Sheet1'!$L$16"}</definedName>
    <definedName name="KLduonggiaods" localSheetId="0" hidden="1">{"'Sheet1'!$L$16"}</definedName>
    <definedName name="KLduonggiaods" localSheetId="1" hidden="1">{"'Sheet1'!$L$16"}</definedName>
    <definedName name="KLduonggiaods" localSheetId="2" hidden="1">{"'Sheet1'!$L$16"}</definedName>
    <definedName name="KLduonggiaods" hidden="1">{"'Sheet1'!$L$16"}</definedName>
    <definedName name="komtun" localSheetId="4" hidden="1">{"'Sheet1'!$L$16"}</definedName>
    <definedName name="komtun" localSheetId="0" hidden="1">{"'Sheet1'!$L$16"}</definedName>
    <definedName name="komtun" localSheetId="1" hidden="1">{"'Sheet1'!$L$16"}</definedName>
    <definedName name="komtun" localSheetId="2" hidden="1">{"'Sheet1'!$L$16"}</definedName>
    <definedName name="komtun" hidden="1">{"'Sheet1'!$L$16"}</definedName>
    <definedName name="kontum" localSheetId="4" hidden="1">{#N/A,#N/A,TRUE,"BT M200 da 10x20"}</definedName>
    <definedName name="kontum" localSheetId="0" hidden="1">{#N/A,#N/A,TRUE,"BT M200 da 10x20"}</definedName>
    <definedName name="kontum" localSheetId="1" hidden="1">{#N/A,#N/A,TRUE,"BT M200 da 10x20"}</definedName>
    <definedName name="kontum" localSheetId="2" hidden="1">{#N/A,#N/A,TRUE,"BT M200 da 10x20"}</definedName>
    <definedName name="kontum" hidden="1">{#N/A,#N/A,TRUE,"BT M200 da 10x20"}</definedName>
    <definedName name="ksbn" localSheetId="4" hidden="1">{"'Sheet1'!$L$16"}</definedName>
    <definedName name="ksbn" localSheetId="0" hidden="1">{"'Sheet1'!$L$16"}</definedName>
    <definedName name="ksbn" localSheetId="1" hidden="1">{"'Sheet1'!$L$16"}</definedName>
    <definedName name="ksbn" localSheetId="2" hidden="1">{"'Sheet1'!$L$16"}</definedName>
    <definedName name="ksbn" hidden="1">{"'Sheet1'!$L$16"}</definedName>
    <definedName name="kshn" localSheetId="4" hidden="1">{"'Sheet1'!$L$16"}</definedName>
    <definedName name="kshn" localSheetId="0" hidden="1">{"'Sheet1'!$L$16"}</definedName>
    <definedName name="kshn" localSheetId="1" hidden="1">{"'Sheet1'!$L$16"}</definedName>
    <definedName name="kshn" localSheetId="2" hidden="1">{"'Sheet1'!$L$16"}</definedName>
    <definedName name="kshn" hidden="1">{"'Sheet1'!$L$16"}</definedName>
    <definedName name="ksls" localSheetId="4" hidden="1">{"'Sheet1'!$L$16"}</definedName>
    <definedName name="ksls" localSheetId="0" hidden="1">{"'Sheet1'!$L$16"}</definedName>
    <definedName name="ksls" localSheetId="1" hidden="1">{"'Sheet1'!$L$16"}</definedName>
    <definedName name="ksls" localSheetId="2" hidden="1">{"'Sheet1'!$L$16"}</definedName>
    <definedName name="ksls" hidden="1">{"'Sheet1'!$L$16"}</definedName>
    <definedName name="KHANHKHUNG" localSheetId="4" hidden="1">{"'Sheet1'!$L$16"}</definedName>
    <definedName name="KHANHKHUNG" localSheetId="0" hidden="1">{"'Sheet1'!$L$16"}</definedName>
    <definedName name="KHANHKHUNG" localSheetId="1" hidden="1">{"'Sheet1'!$L$16"}</definedName>
    <definedName name="KHANHKHUNG" localSheetId="2" hidden="1">{"'Sheet1'!$L$16"}</definedName>
    <definedName name="KHANHKHUNG" hidden="1">{"'Sheet1'!$L$16"}</definedName>
    <definedName name="khla09" localSheetId="4" hidden="1">{"'Sheet1'!$L$16"}</definedName>
    <definedName name="khla09" localSheetId="0" hidden="1">{"'Sheet1'!$L$16"}</definedName>
    <definedName name="khla09" localSheetId="1" hidden="1">{"'Sheet1'!$L$16"}</definedName>
    <definedName name="khla09" localSheetId="2" hidden="1">{"'Sheet1'!$L$16"}</definedName>
    <definedName name="khla09" hidden="1">{"'Sheet1'!$L$16"}</definedName>
    <definedName name="khongtruotgia" localSheetId="4" hidden="1">{"'Sheet1'!$L$16"}</definedName>
    <definedName name="khongtruotgia" localSheetId="0" hidden="1">{"'Sheet1'!$L$16"}</definedName>
    <definedName name="khongtruotgia" localSheetId="1" hidden="1">{"'Sheet1'!$L$16"}</definedName>
    <definedName name="khongtruotgia" localSheetId="2" hidden="1">{"'Sheet1'!$L$16"}</definedName>
    <definedName name="khongtruotgia" hidden="1">{"'Sheet1'!$L$16"}</definedName>
    <definedName name="khvh09" localSheetId="4" hidden="1">{"'Sheet1'!$L$16"}</definedName>
    <definedName name="khvh09" localSheetId="0" hidden="1">{"'Sheet1'!$L$16"}</definedName>
    <definedName name="khvh09" localSheetId="1" hidden="1">{"'Sheet1'!$L$16"}</definedName>
    <definedName name="khvh09" localSheetId="2" hidden="1">{"'Sheet1'!$L$16"}</definedName>
    <definedName name="khvh09" hidden="1">{"'Sheet1'!$L$16"}</definedName>
    <definedName name="KHYt09" localSheetId="4" hidden="1">{"'Sheet1'!$L$16"}</definedName>
    <definedName name="KHYt09" localSheetId="0" hidden="1">{"'Sheet1'!$L$16"}</definedName>
    <definedName name="KHYt09" localSheetId="1" hidden="1">{"'Sheet1'!$L$16"}</definedName>
    <definedName name="KHYt09" localSheetId="2" hidden="1">{"'Sheet1'!$L$16"}</definedName>
    <definedName name="KHYt09" hidden="1">{"'Sheet1'!$L$16"}</definedName>
    <definedName name="lan" localSheetId="4" hidden="1">{#N/A,#N/A,TRUE,"BT M200 da 10x20"}</definedName>
    <definedName name="lan" localSheetId="0" hidden="1">{#N/A,#N/A,TRUE,"BT M200 da 10x20"}</definedName>
    <definedName name="lan" localSheetId="1" hidden="1">{#N/A,#N/A,TRUE,"BT M200 da 10x20"}</definedName>
    <definedName name="lan" localSheetId="2" hidden="1">{#N/A,#N/A,TRUE,"BT M200 da 10x20"}</definedName>
    <definedName name="lan" hidden="1">{#N/A,#N/A,TRUE,"BT M200 da 10x20"}</definedName>
    <definedName name="langson" localSheetId="4" hidden="1">{"'Sheet1'!$L$16"}</definedName>
    <definedName name="langson" localSheetId="0" hidden="1">{"'Sheet1'!$L$16"}</definedName>
    <definedName name="langson" localSheetId="1" hidden="1">{"'Sheet1'!$L$16"}</definedName>
    <definedName name="langson" localSheetId="2" hidden="1">{"'Sheet1'!$L$16"}</definedName>
    <definedName name="langson" hidden="1">{"'Sheet1'!$L$16"}</definedName>
    <definedName name="mo" localSheetId="4" hidden="1">{"'Sheet1'!$L$16"}</definedName>
    <definedName name="mo" localSheetId="0" hidden="1">{"'Sheet1'!$L$16"}</definedName>
    <definedName name="mo" localSheetId="1" hidden="1">{"'Sheet1'!$L$16"}</definedName>
    <definedName name="mo" localSheetId="2" hidden="1">{"'Sheet1'!$L$16"}</definedName>
    <definedName name="mo" hidden="1">{"'Sheet1'!$L$16"}</definedName>
    <definedName name="NHANH2_CG4" localSheetId="4" hidden="1">{"'Sheet1'!$L$16"}</definedName>
    <definedName name="NHANH2_CG4" localSheetId="0" hidden="1">{"'Sheet1'!$L$16"}</definedName>
    <definedName name="NHANH2_CG4" localSheetId="1" hidden="1">{"'Sheet1'!$L$16"}</definedName>
    <definedName name="NHANH2_CG4" localSheetId="2" hidden="1">{"'Sheet1'!$L$16"}</definedName>
    <definedName name="NHANH2_CG4" hidden="1">{"'Sheet1'!$L$16"}</definedName>
    <definedName name="OrderTable" localSheetId="4" hidden="1">#REF!</definedName>
    <definedName name="OrderTable" localSheetId="0" hidden="1">#REF!</definedName>
    <definedName name="OrderTable" localSheetId="1" hidden="1">#REF!</definedName>
    <definedName name="OrderTable" localSheetId="2" hidden="1">#REF!</definedName>
    <definedName name="OrderTable" hidden="1">#REF!</definedName>
    <definedName name="PAIII_" localSheetId="4" hidden="1">{"'Sheet1'!$L$16"}</definedName>
    <definedName name="PAIII_" localSheetId="0" hidden="1">{"'Sheet1'!$L$16"}</definedName>
    <definedName name="PAIII_" localSheetId="1" hidden="1">{"'Sheet1'!$L$16"}</definedName>
    <definedName name="PAIII_" localSheetId="2" hidden="1">{"'Sheet1'!$L$16"}</definedName>
    <definedName name="PAIII_" hidden="1">{"'Sheet1'!$L$16"}</definedName>
    <definedName name="PMS" localSheetId="4" hidden="1">{"'Sheet1'!$L$16"}</definedName>
    <definedName name="PMS" localSheetId="0" hidden="1">{"'Sheet1'!$L$16"}</definedName>
    <definedName name="PMS" localSheetId="1" hidden="1">{"'Sheet1'!$L$16"}</definedName>
    <definedName name="PMS" localSheetId="2" hidden="1">{"'Sheet1'!$L$16"}</definedName>
    <definedName name="PMS" hidden="1">{"'Sheet1'!$L$16"}</definedName>
    <definedName name="_xlnm.Print_Area" localSheetId="2">'PL 03_NQ _'!$A$1:$R$90</definedName>
    <definedName name="_xlnm.Print_Titles" localSheetId="4">'Bieu 4_TT'!$A:$B,'Bieu 4_TT'!$10:$12</definedName>
    <definedName name="_xlnm.Print_Titles" localSheetId="0">'PL 01_NQ_'!$5:$7</definedName>
    <definedName name="_xlnm.Print_Titles" localSheetId="1">'PL 02_NQ_'!$A:$B,'PL 02_NQ_'!$7:$10</definedName>
    <definedName name="_xlnm.Print_Titles" localSheetId="2">'PL 03_NQ _'!$6:$10</definedName>
    <definedName name="ProdForm" localSheetId="4" hidden="1">#REF!</definedName>
    <definedName name="ProdForm" localSheetId="0" hidden="1">#REF!</definedName>
    <definedName name="ProdForm" localSheetId="1" hidden="1">#REF!</definedName>
    <definedName name="ProdForm" localSheetId="2" hidden="1">#REF!</definedName>
    <definedName name="ProdForm" hidden="1">#REF!</definedName>
    <definedName name="Product" localSheetId="4" hidden="1">#REF!</definedName>
    <definedName name="Product" localSheetId="0" hidden="1">#REF!</definedName>
    <definedName name="Product" localSheetId="1" hidden="1">#REF!</definedName>
    <definedName name="Product" localSheetId="2" hidden="1">#REF!</definedName>
    <definedName name="Product" hidden="1">#REF!</definedName>
    <definedName name="RCArea" localSheetId="4" hidden="1">#REF!</definedName>
    <definedName name="RCArea" localSheetId="0" hidden="1">#REF!</definedName>
    <definedName name="RCArea" localSheetId="1" hidden="1">#REF!</definedName>
    <definedName name="RCArea" localSheetId="2" hidden="1">#REF!</definedName>
    <definedName name="RCArea" hidden="1">#REF!</definedName>
    <definedName name="re" localSheetId="4" hidden="1">{"'Sheet1'!$L$16"}</definedName>
    <definedName name="re" localSheetId="0" hidden="1">{"'Sheet1'!$L$16"}</definedName>
    <definedName name="re" localSheetId="1" hidden="1">{"'Sheet1'!$L$16"}</definedName>
    <definedName name="re" localSheetId="2" hidden="1">{"'Sheet1'!$L$16"}</definedName>
    <definedName name="re" hidden="1">{"'Sheet1'!$L$16"}</definedName>
    <definedName name="RGHGSD" localSheetId="4" hidden="1">{"'Sheet1'!$L$16"}</definedName>
    <definedName name="RGHGSD" localSheetId="0" hidden="1">{"'Sheet1'!$L$16"}</definedName>
    <definedName name="RGHGSD" localSheetId="1" hidden="1">{"'Sheet1'!$L$16"}</definedName>
    <definedName name="RGHGSD" localSheetId="2" hidden="1">{"'Sheet1'!$L$16"}</definedName>
    <definedName name="RGHGSD" hidden="1">{"'Sheet1'!$L$16"}</definedName>
    <definedName name="rr" localSheetId="4" hidden="1">{"'Sheet1'!$L$16"}</definedName>
    <definedName name="rr" localSheetId="0" hidden="1">{"'Sheet1'!$L$16"}</definedName>
    <definedName name="rr" localSheetId="1" hidden="1">{"'Sheet1'!$L$16"}</definedName>
    <definedName name="rr" localSheetId="2" hidden="1">{"'Sheet1'!$L$16"}</definedName>
    <definedName name="rr" hidden="1">{"'Sheet1'!$L$16"}</definedName>
    <definedName name="sdbv" localSheetId="4" hidden="1">{"'Sheet1'!$L$16"}</definedName>
    <definedName name="sdbv" localSheetId="0" hidden="1">{"'Sheet1'!$L$16"}</definedName>
    <definedName name="sdbv" localSheetId="1" hidden="1">{"'Sheet1'!$L$16"}</definedName>
    <definedName name="sdbv" localSheetId="2" hidden="1">{"'Sheet1'!$L$16"}</definedName>
    <definedName name="sdbv" hidden="1">{"'Sheet1'!$L$16"}</definedName>
    <definedName name="Sosanh2" localSheetId="4" hidden="1">{"'Sheet1'!$L$16"}</definedName>
    <definedName name="Sosanh2" localSheetId="0" hidden="1">{"'Sheet1'!$L$16"}</definedName>
    <definedName name="Sosanh2" localSheetId="1" hidden="1">{"'Sheet1'!$L$16"}</definedName>
    <definedName name="Sosanh2" localSheetId="2" hidden="1">{"'Sheet1'!$L$16"}</definedName>
    <definedName name="Sosanh2" hidden="1">{"'Sheet1'!$L$16"}</definedName>
    <definedName name="SpecialPrice" localSheetId="4" hidden="1">#REF!</definedName>
    <definedName name="SpecialPrice" localSheetId="0" hidden="1">#REF!</definedName>
    <definedName name="SpecialPrice" localSheetId="1" hidden="1">#REF!</definedName>
    <definedName name="SpecialPrice" localSheetId="2" hidden="1">#REF!</definedName>
    <definedName name="SpecialPrice" hidden="1">#REF!</definedName>
    <definedName name="T.3" localSheetId="4" hidden="1">{"'Sheet1'!$L$16"}</definedName>
    <definedName name="T.3" localSheetId="0" hidden="1">{"'Sheet1'!$L$16"}</definedName>
    <definedName name="T.3" localSheetId="1" hidden="1">{"'Sheet1'!$L$16"}</definedName>
    <definedName name="T.3" localSheetId="2" hidden="1">{"'Sheet1'!$L$16"}</definedName>
    <definedName name="T.3" hidden="1">{"'Sheet1'!$L$16"}</definedName>
    <definedName name="tbl_ProdInfo" localSheetId="4" hidden="1">#REF!</definedName>
    <definedName name="tbl_ProdInfo" localSheetId="0" hidden="1">#REF!</definedName>
    <definedName name="tbl_ProdInfo" localSheetId="1" hidden="1">#REF!</definedName>
    <definedName name="tbl_ProdInfo" localSheetId="2" hidden="1">#REF!</definedName>
    <definedName name="tbl_ProdInfo" hidden="1">#REF!</definedName>
    <definedName name="ttttt" localSheetId="4" hidden="1">{"'Sheet1'!$L$16"}</definedName>
    <definedName name="ttttt" localSheetId="0" hidden="1">{"'Sheet1'!$L$16"}</definedName>
    <definedName name="ttttt" localSheetId="1" hidden="1">{"'Sheet1'!$L$16"}</definedName>
    <definedName name="ttttt" localSheetId="2" hidden="1">{"'Sheet1'!$L$16"}</definedName>
    <definedName name="ttttt" hidden="1">{"'Sheet1'!$L$16"}</definedName>
    <definedName name="ttttttttttt" localSheetId="4" hidden="1">{"'Sheet1'!$L$16"}</definedName>
    <definedName name="ttttttttttt" localSheetId="0" hidden="1">{"'Sheet1'!$L$16"}</definedName>
    <definedName name="ttttttttttt" localSheetId="1" hidden="1">{"'Sheet1'!$L$16"}</definedName>
    <definedName name="ttttttttttt" localSheetId="2" hidden="1">{"'Sheet1'!$L$16"}</definedName>
    <definedName name="ttttttttttt" hidden="1">{"'Sheet1'!$L$16"}</definedName>
    <definedName name="tuyennhanh" localSheetId="4" hidden="1">{"'Sheet1'!$L$16"}</definedName>
    <definedName name="tuyennhanh" localSheetId="0" hidden="1">{"'Sheet1'!$L$16"}</definedName>
    <definedName name="tuyennhanh" localSheetId="1" hidden="1">{"'Sheet1'!$L$16"}</definedName>
    <definedName name="tuyennhanh" localSheetId="2" hidden="1">{"'Sheet1'!$L$16"}</definedName>
    <definedName name="tuyennhanh" hidden="1">{"'Sheet1'!$L$16"}</definedName>
    <definedName name="tha" localSheetId="4" hidden="1">{"'Sheet1'!$L$16"}</definedName>
    <definedName name="tha" localSheetId="0" hidden="1">{"'Sheet1'!$L$16"}</definedName>
    <definedName name="tha" localSheetId="1" hidden="1">{"'Sheet1'!$L$16"}</definedName>
    <definedName name="tha" localSheetId="2" hidden="1">{"'Sheet1'!$L$16"}</definedName>
    <definedName name="tha" hidden="1">{"'Sheet1'!$L$16"}</definedName>
    <definedName name="trong" localSheetId="4" hidden="1">{"'Sheet1'!$L$16"}</definedName>
    <definedName name="trong" localSheetId="0" hidden="1">{"'Sheet1'!$L$16"}</definedName>
    <definedName name="trong" localSheetId="1" hidden="1">{"'Sheet1'!$L$16"}</definedName>
    <definedName name="trong" localSheetId="2" hidden="1">{"'Sheet1'!$L$16"}</definedName>
    <definedName name="trong" hidden="1">{"'Sheet1'!$L$16"}</definedName>
    <definedName name="uu" localSheetId="4" hidden="1">{"'Sheet1'!$L$16"}</definedName>
    <definedName name="uu" localSheetId="0" hidden="1">{"'Sheet1'!$L$16"}</definedName>
    <definedName name="uu" localSheetId="1" hidden="1">{"'Sheet1'!$L$16"}</definedName>
    <definedName name="uu" localSheetId="2" hidden="1">{"'Sheet1'!$L$16"}</definedName>
    <definedName name="uu" hidden="1">{"'Sheet1'!$L$16"}</definedName>
    <definedName name="VATM" localSheetId="4" hidden="1">{"'Sheet1'!$L$16"}</definedName>
    <definedName name="VATM" localSheetId="0" hidden="1">{"'Sheet1'!$L$16"}</definedName>
    <definedName name="VATM" localSheetId="1" hidden="1">{"'Sheet1'!$L$16"}</definedName>
    <definedName name="VATM" localSheetId="2" hidden="1">{"'Sheet1'!$L$16"}</definedName>
    <definedName name="VATM" hidden="1">{"'Sheet1'!$L$16"}</definedName>
    <definedName name="vcoto" localSheetId="4" hidden="1">{"'Sheet1'!$L$16"}</definedName>
    <definedName name="vcoto" localSheetId="0" hidden="1">{"'Sheet1'!$L$16"}</definedName>
    <definedName name="vcoto" localSheetId="1" hidden="1">{"'Sheet1'!$L$16"}</definedName>
    <definedName name="vcoto" localSheetId="2" hidden="1">{"'Sheet1'!$L$16"}</definedName>
    <definedName name="vcoto" hidden="1">{"'Sheet1'!$L$16"}</definedName>
    <definedName name="VH" localSheetId="4" hidden="1">{"'Sheet1'!$L$16"}</definedName>
    <definedName name="VH" localSheetId="0" hidden="1">{"'Sheet1'!$L$16"}</definedName>
    <definedName name="VH" localSheetId="1" hidden="1">{"'Sheet1'!$L$16"}</definedName>
    <definedName name="VH" localSheetId="2" hidden="1">{"'Sheet1'!$L$16"}</definedName>
    <definedName name="VH" hidden="1">{"'Sheet1'!$L$16"}</definedName>
    <definedName name="Viet" localSheetId="4" hidden="1">{"'Sheet1'!$L$16"}</definedName>
    <definedName name="Viet" localSheetId="0" hidden="1">{"'Sheet1'!$L$16"}</definedName>
    <definedName name="Viet" localSheetId="1" hidden="1">{"'Sheet1'!$L$16"}</definedName>
    <definedName name="Viet" localSheetId="2" hidden="1">{"'Sheet1'!$L$16"}</definedName>
    <definedName name="Viet" hidden="1">{"'Sheet1'!$L$16"}</definedName>
    <definedName name="vlct" localSheetId="4" hidden="1">{"'Sheet1'!$L$16"}</definedName>
    <definedName name="vlct" localSheetId="0" hidden="1">{"'Sheet1'!$L$16"}</definedName>
    <definedName name="vlct" localSheetId="1" hidden="1">{"'Sheet1'!$L$16"}</definedName>
    <definedName name="vlct" localSheetId="2" hidden="1">{"'Sheet1'!$L$16"}</definedName>
    <definedName name="vlct" hidden="1">{"'Sheet1'!$L$16"}</definedName>
    <definedName name="wrn.Bang._.ke._.nhan._.hang." localSheetId="4" hidden="1">{#N/A,#N/A,FALSE,"Ke khai NH"}</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hidden="1">{#N/A,#N/A,FALSE,"Ke khai NH"}</definedName>
    <definedName name="wrn.Che._.do._.duoc._.huong." localSheetId="4" hidden="1">{#N/A,#N/A,FALSE,"BN (2)"}</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hidden="1">{#N/A,#N/A,FALSE,"BN (2)"}</definedName>
    <definedName name="wrn.chi._.tiÆt." localSheetId="4" hidden="1">{#N/A,#N/A,FALSE,"Chi tiÆt"}</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hidden="1">{#N/A,#N/A,FALSE,"Chi tiÆt"}</definedName>
    <definedName name="wrn.Giáy._.bao._.no." localSheetId="4" hidden="1">{#N/A,#N/A,FALSE,"BN"}</definedName>
    <definedName name="wrn.Giáy._.bao._.no." localSheetId="0" hidden="1">{#N/A,#N/A,FALSE,"BN"}</definedName>
    <definedName name="wrn.Giáy._.bao._.no." localSheetId="1" hidden="1">{#N/A,#N/A,FALSE,"BN"}</definedName>
    <definedName name="wrn.Giáy._.bao._.no." localSheetId="2" hidden="1">{#N/A,#N/A,FALSE,"BN"}</definedName>
    <definedName name="wrn.Giáy._.bao._.no." hidden="1">{#N/A,#N/A,FALSE,"BN"}</definedName>
    <definedName name="wrn.vd." localSheetId="4" hidden="1">{#N/A,#N/A,TRUE,"BT M200 da 10x20"}</definedName>
    <definedName name="wrn.vd." localSheetId="0" hidden="1">{#N/A,#N/A,TRUE,"BT M200 da 10x20"}</definedName>
    <definedName name="wrn.vd." localSheetId="1" hidden="1">{#N/A,#N/A,TRUE,"BT M200 da 10x20"}</definedName>
    <definedName name="wrn.vd." localSheetId="2" hidden="1">{#N/A,#N/A,TRUE,"BT M200 da 10x20"}</definedName>
    <definedName name="wrn.vd." hidden="1">{#N/A,#N/A,TRUE,"BT M200 da 10x20"}</definedName>
    <definedName name="xls" localSheetId="4" hidden="1">{"'Sheet1'!$L$16"}</definedName>
    <definedName name="xls" localSheetId="0" hidden="1">{"'Sheet1'!$L$16"}</definedName>
    <definedName name="xls" localSheetId="1" hidden="1">{"'Sheet1'!$L$16"}</definedName>
    <definedName name="xls" localSheetId="2" hidden="1">{"'Sheet1'!$L$16"}</definedName>
    <definedName name="xls" hidden="1">{"'Sheet1'!$L$16"}</definedName>
    <definedName name="xlttbninh" localSheetId="4" hidden="1">{"'Sheet1'!$L$16"}</definedName>
    <definedName name="xlttbninh" localSheetId="0" hidden="1">{"'Sheet1'!$L$16"}</definedName>
    <definedName name="xlttbninh" localSheetId="1" hidden="1">{"'Sheet1'!$L$16"}</definedName>
    <definedName name="xlttbninh" localSheetId="2" hidden="1">{"'Sheet1'!$L$16"}</definedName>
    <definedName name="xlttbninh" hidden="1">{"'Sheet1'!$L$16"}</definedName>
  </definedNames>
  <calcPr calcId="191029"/>
</workbook>
</file>

<file path=xl/calcChain.xml><?xml version="1.0" encoding="utf-8"?>
<calcChain xmlns="http://schemas.openxmlformats.org/spreadsheetml/2006/main">
  <c r="K73" i="24" l="1"/>
  <c r="K68" i="24"/>
  <c r="R31" i="24"/>
  <c r="M61" i="4"/>
  <c r="I61" i="4"/>
  <c r="E61" i="4"/>
  <c r="M90" i="24" l="1"/>
  <c r="J89" i="24"/>
  <c r="I89" i="24" s="1"/>
  <c r="J88" i="24"/>
  <c r="I88" i="24" s="1"/>
  <c r="L87" i="24"/>
  <c r="L86" i="24"/>
  <c r="J86" i="24"/>
  <c r="I86" i="24" s="1"/>
  <c r="Q82" i="24"/>
  <c r="Q81" i="24" s="1"/>
  <c r="L85" i="24"/>
  <c r="M85" i="24"/>
  <c r="J85" i="24"/>
  <c r="I85" i="24" s="1"/>
  <c r="L84" i="24"/>
  <c r="L83" i="24"/>
  <c r="R82" i="24"/>
  <c r="R81" i="24" s="1"/>
  <c r="O82" i="24"/>
  <c r="K82" i="24"/>
  <c r="O81" i="24"/>
  <c r="M80" i="24"/>
  <c r="L80" i="24"/>
  <c r="J80" i="24"/>
  <c r="M79" i="24"/>
  <c r="L79" i="24"/>
  <c r="J79" i="24"/>
  <c r="I79" i="24"/>
  <c r="M78" i="24"/>
  <c r="M77" i="24"/>
  <c r="L77" i="24"/>
  <c r="J77" i="24"/>
  <c r="I77" i="24" s="1"/>
  <c r="L76" i="24"/>
  <c r="M75" i="24"/>
  <c r="J74" i="24"/>
  <c r="I74" i="24" s="1"/>
  <c r="M74" i="24"/>
  <c r="L74" i="24"/>
  <c r="M73" i="24"/>
  <c r="L72" i="24"/>
  <c r="M71" i="24"/>
  <c r="L70" i="24"/>
  <c r="M69" i="24"/>
  <c r="R68" i="24"/>
  <c r="Q68" i="24"/>
  <c r="P68" i="24"/>
  <c r="O68" i="24"/>
  <c r="N68" i="24"/>
  <c r="M67" i="24"/>
  <c r="O65" i="24"/>
  <c r="L66" i="24"/>
  <c r="R65" i="24"/>
  <c r="P65" i="24"/>
  <c r="N65" i="24"/>
  <c r="N64" i="24"/>
  <c r="L64" i="24"/>
  <c r="L63" i="24"/>
  <c r="M63" i="24"/>
  <c r="J63" i="24"/>
  <c r="I63" i="24" s="1"/>
  <c r="L62" i="24"/>
  <c r="O61" i="24"/>
  <c r="M60" i="24"/>
  <c r="M59" i="24"/>
  <c r="M58" i="24"/>
  <c r="M57" i="24"/>
  <c r="M56" i="24"/>
  <c r="P55" i="24"/>
  <c r="O55" i="24"/>
  <c r="N55" i="24"/>
  <c r="M54" i="24"/>
  <c r="M53" i="24"/>
  <c r="L53" i="24"/>
  <c r="J53" i="24"/>
  <c r="I53" i="24" s="1"/>
  <c r="L52" i="24"/>
  <c r="M52" i="24"/>
  <c r="M51" i="24"/>
  <c r="M50" i="24"/>
  <c r="M49" i="24"/>
  <c r="L48" i="24"/>
  <c r="M47" i="24"/>
  <c r="P46" i="24"/>
  <c r="O46" i="24"/>
  <c r="N46" i="24"/>
  <c r="M45" i="24"/>
  <c r="M44" i="24"/>
  <c r="M43" i="24"/>
  <c r="P42" i="24"/>
  <c r="O42" i="24"/>
  <c r="N42" i="24"/>
  <c r="M41" i="24"/>
  <c r="Q40" i="24"/>
  <c r="M39" i="24"/>
  <c r="M38" i="24"/>
  <c r="M36" i="24"/>
  <c r="M35" i="24"/>
  <c r="M34" i="24"/>
  <c r="P37" i="24"/>
  <c r="P40" i="24" s="1"/>
  <c r="N37" i="24"/>
  <c r="N40" i="24" s="1"/>
  <c r="M32" i="24"/>
  <c r="N31" i="24"/>
  <c r="M29" i="24"/>
  <c r="M27" i="24"/>
  <c r="M26" i="24"/>
  <c r="M25" i="24"/>
  <c r="R24" i="24"/>
  <c r="P28" i="24"/>
  <c r="O28" i="24"/>
  <c r="K28" i="24"/>
  <c r="M28" i="24" s="1"/>
  <c r="R23" i="24"/>
  <c r="R13" i="24" s="1"/>
  <c r="R12" i="24" s="1"/>
  <c r="H23" i="24"/>
  <c r="G23" i="24"/>
  <c r="F23" i="24"/>
  <c r="E23" i="24"/>
  <c r="D23" i="24"/>
  <c r="M22" i="24"/>
  <c r="M21" i="24"/>
  <c r="M20" i="24"/>
  <c r="M19" i="24"/>
  <c r="M18" i="24"/>
  <c r="L17" i="24"/>
  <c r="R16" i="24"/>
  <c r="Q16" i="24"/>
  <c r="P16" i="24"/>
  <c r="O16" i="24"/>
  <c r="N16" i="24"/>
  <c r="K16" i="24"/>
  <c r="H16" i="24"/>
  <c r="G16" i="24"/>
  <c r="F16" i="24"/>
  <c r="E16" i="24"/>
  <c r="D16" i="24"/>
  <c r="M15" i="24"/>
  <c r="R14" i="24"/>
  <c r="Q14" i="24"/>
  <c r="P14" i="24"/>
  <c r="O14" i="24"/>
  <c r="N14" i="24"/>
  <c r="K14" i="24"/>
  <c r="H14" i="24"/>
  <c r="G14" i="24"/>
  <c r="G13" i="24" s="1"/>
  <c r="G12" i="24" s="1"/>
  <c r="F14" i="24"/>
  <c r="E14" i="24"/>
  <c r="E13" i="24" s="1"/>
  <c r="E12" i="24" s="1"/>
  <c r="D14" i="24"/>
  <c r="H13" i="24"/>
  <c r="H12" i="24" s="1"/>
  <c r="F13" i="24"/>
  <c r="D13" i="24"/>
  <c r="D12" i="24" s="1"/>
  <c r="N23" i="24" l="1"/>
  <c r="L29" i="24"/>
  <c r="L50" i="24"/>
  <c r="O37" i="24"/>
  <c r="O40" i="24" s="1"/>
  <c r="J58" i="24"/>
  <c r="I58" i="24" s="1"/>
  <c r="L58" i="24"/>
  <c r="L60" i="24"/>
  <c r="J69" i="24"/>
  <c r="I69" i="24" s="1"/>
  <c r="L69" i="24"/>
  <c r="J71" i="24"/>
  <c r="I71" i="24" s="1"/>
  <c r="L71" i="24"/>
  <c r="J73" i="24"/>
  <c r="I73" i="24" s="1"/>
  <c r="L73" i="24"/>
  <c r="J75" i="24"/>
  <c r="I75" i="24" s="1"/>
  <c r="L75" i="24"/>
  <c r="J27" i="24"/>
  <c r="I27" i="24" s="1"/>
  <c r="K37" i="24"/>
  <c r="M37" i="24" s="1"/>
  <c r="Q31" i="24"/>
  <c r="Q23" i="24" s="1"/>
  <c r="J49" i="24"/>
  <c r="I49" i="24" s="1"/>
  <c r="Q13" i="24"/>
  <c r="Q12" i="24" s="1"/>
  <c r="L14" i="24"/>
  <c r="J18" i="24"/>
  <c r="I18" i="24" s="1"/>
  <c r="L18" i="24"/>
  <c r="J20" i="24"/>
  <c r="I20" i="24" s="1"/>
  <c r="L20" i="24"/>
  <c r="J22" i="24"/>
  <c r="I22" i="24" s="1"/>
  <c r="L22" i="24"/>
  <c r="L24" i="24"/>
  <c r="J25" i="24"/>
  <c r="I25" i="24" s="1"/>
  <c r="L25" i="24"/>
  <c r="L27" i="24"/>
  <c r="J29" i="24"/>
  <c r="I29" i="24" s="1"/>
  <c r="P31" i="24"/>
  <c r="P23" i="24" s="1"/>
  <c r="P13" i="24" s="1"/>
  <c r="P12" i="24" s="1"/>
  <c r="J32" i="24"/>
  <c r="I32" i="24" s="1"/>
  <c r="L32" i="24"/>
  <c r="J43" i="24"/>
  <c r="I43" i="24" s="1"/>
  <c r="L43" i="24"/>
  <c r="J47" i="24"/>
  <c r="I47" i="24" s="1"/>
  <c r="L47" i="24"/>
  <c r="J48" i="24"/>
  <c r="I48" i="24" s="1"/>
  <c r="L49" i="24"/>
  <c r="J50" i="24"/>
  <c r="I50" i="24" s="1"/>
  <c r="J52" i="24"/>
  <c r="I52" i="24" s="1"/>
  <c r="J56" i="24"/>
  <c r="I56" i="24" s="1"/>
  <c r="L56" i="24"/>
  <c r="N61" i="24"/>
  <c r="P61" i="24"/>
  <c r="K61" i="24"/>
  <c r="L61" i="24" s="1"/>
  <c r="J67" i="24"/>
  <c r="I67" i="24" s="1"/>
  <c r="L67" i="24"/>
  <c r="J78" i="24"/>
  <c r="I78" i="24" s="1"/>
  <c r="L78" i="24"/>
  <c r="K81" i="24"/>
  <c r="L82" i="24"/>
  <c r="L81" i="24" s="1"/>
  <c r="P82" i="24"/>
  <c r="P81" i="24" s="1"/>
  <c r="N82" i="24"/>
  <c r="N81" i="24" s="1"/>
  <c r="J90" i="24"/>
  <c r="I90" i="24" s="1"/>
  <c r="L90" i="24"/>
  <c r="F12" i="24"/>
  <c r="J15" i="24"/>
  <c r="L15" i="24"/>
  <c r="J17" i="24"/>
  <c r="M17" i="24"/>
  <c r="M16" i="24" s="1"/>
  <c r="M14" i="24" s="1"/>
  <c r="J24" i="24"/>
  <c r="L26" i="24"/>
  <c r="J26" i="24"/>
  <c r="I26" i="24" s="1"/>
  <c r="N28" i="24"/>
  <c r="L30" i="24"/>
  <c r="J30" i="24"/>
  <c r="I30" i="24" s="1"/>
  <c r="K40" i="24"/>
  <c r="J37" i="24"/>
  <c r="I37" i="24" s="1"/>
  <c r="L19" i="24"/>
  <c r="L16" i="24" s="1"/>
  <c r="J19" i="24"/>
  <c r="I19" i="24" s="1"/>
  <c r="L21" i="24"/>
  <c r="J21" i="24"/>
  <c r="I21" i="24" s="1"/>
  <c r="L28" i="24"/>
  <c r="M30" i="24"/>
  <c r="M24" i="24"/>
  <c r="O31" i="24"/>
  <c r="O23" i="24" s="1"/>
  <c r="O13" i="24" s="1"/>
  <c r="O12" i="24" s="1"/>
  <c r="J33" i="24"/>
  <c r="I33" i="24" s="1"/>
  <c r="L33" i="24"/>
  <c r="J34" i="24"/>
  <c r="I34" i="24" s="1"/>
  <c r="L34" i="24"/>
  <c r="J35" i="24"/>
  <c r="I35" i="24" s="1"/>
  <c r="L35" i="24"/>
  <c r="J36" i="24"/>
  <c r="I36" i="24" s="1"/>
  <c r="L36" i="24"/>
  <c r="J38" i="24"/>
  <c r="I38" i="24" s="1"/>
  <c r="L38" i="24"/>
  <c r="J39" i="24"/>
  <c r="I39" i="24" s="1"/>
  <c r="L39" i="24"/>
  <c r="J41" i="24"/>
  <c r="L41" i="24"/>
  <c r="K42" i="24"/>
  <c r="J44" i="24"/>
  <c r="I44" i="24" s="1"/>
  <c r="L44" i="24"/>
  <c r="J45" i="24"/>
  <c r="I45" i="24" s="1"/>
  <c r="L45" i="24"/>
  <c r="K46" i="24"/>
  <c r="L51" i="24"/>
  <c r="J51" i="24"/>
  <c r="I51" i="24" s="1"/>
  <c r="K55" i="24"/>
  <c r="L54" i="24"/>
  <c r="J54" i="24"/>
  <c r="L57" i="24"/>
  <c r="J57" i="24"/>
  <c r="I57" i="24" s="1"/>
  <c r="L59" i="24"/>
  <c r="J59" i="24"/>
  <c r="I59" i="24" s="1"/>
  <c r="J60" i="24"/>
  <c r="M33" i="24"/>
  <c r="M61" i="24"/>
  <c r="M62" i="24"/>
  <c r="M64" i="24"/>
  <c r="M66" i="24"/>
  <c r="M70" i="24"/>
  <c r="M72" i="24"/>
  <c r="M76" i="24"/>
  <c r="M83" i="24"/>
  <c r="M84" i="24"/>
  <c r="M87" i="24"/>
  <c r="J62" i="24"/>
  <c r="I62" i="24" s="1"/>
  <c r="J64" i="24"/>
  <c r="I64" i="24" s="1"/>
  <c r="K65" i="24"/>
  <c r="J66" i="24"/>
  <c r="J70" i="24"/>
  <c r="J72" i="24"/>
  <c r="I72" i="24" s="1"/>
  <c r="J76" i="24"/>
  <c r="I76" i="24" s="1"/>
  <c r="J83" i="24"/>
  <c r="J84" i="24"/>
  <c r="I84" i="24" s="1"/>
  <c r="J87" i="24"/>
  <c r="I87" i="24" s="1"/>
  <c r="N13" i="24" l="1"/>
  <c r="N12" i="24" s="1"/>
  <c r="K31" i="24"/>
  <c r="L31" i="24" s="1"/>
  <c r="M82" i="24"/>
  <c r="M81" i="24" s="1"/>
  <c r="L37" i="24"/>
  <c r="M31" i="24"/>
  <c r="I66" i="24"/>
  <c r="J65" i="24"/>
  <c r="I65" i="24" s="1"/>
  <c r="I54" i="24"/>
  <c r="J55" i="24"/>
  <c r="I55" i="24" s="1"/>
  <c r="M55" i="24"/>
  <c r="L55" i="24"/>
  <c r="L42" i="24"/>
  <c r="J42" i="24"/>
  <c r="I42" i="24" s="1"/>
  <c r="M42" i="24"/>
  <c r="I41" i="24"/>
  <c r="L40" i="24"/>
  <c r="J40" i="24"/>
  <c r="I40" i="24" s="1"/>
  <c r="M40" i="24"/>
  <c r="I17" i="24"/>
  <c r="I16" i="24" s="1"/>
  <c r="J16" i="24"/>
  <c r="I15" i="24"/>
  <c r="I14" i="24" s="1"/>
  <c r="J14" i="24"/>
  <c r="I70" i="24"/>
  <c r="I68" i="24" s="1"/>
  <c r="J68" i="24"/>
  <c r="J31" i="24" s="1"/>
  <c r="J82" i="24"/>
  <c r="J81" i="24" s="1"/>
  <c r="I83" i="24"/>
  <c r="I82" i="24" s="1"/>
  <c r="I81" i="24" s="1"/>
  <c r="M68" i="24"/>
  <c r="L68" i="24"/>
  <c r="M65" i="24"/>
  <c r="L65" i="24"/>
  <c r="J61" i="24"/>
  <c r="I61" i="24" s="1"/>
  <c r="I60" i="24"/>
  <c r="L46" i="24"/>
  <c r="J46" i="24"/>
  <c r="I46" i="24" s="1"/>
  <c r="M46" i="24"/>
  <c r="I24" i="24"/>
  <c r="J28" i="24"/>
  <c r="I28" i="24" s="1"/>
  <c r="K23" i="24" l="1"/>
  <c r="K13" i="24" s="1"/>
  <c r="I31" i="24"/>
  <c r="J23" i="24"/>
  <c r="J13" i="24" s="1"/>
  <c r="J12" i="24" s="1"/>
  <c r="I23" i="24"/>
  <c r="I13" i="24" s="1"/>
  <c r="M23" i="24"/>
  <c r="M13" i="24" s="1"/>
  <c r="M12" i="24" s="1"/>
  <c r="L23" i="24"/>
  <c r="I12" i="24" l="1"/>
  <c r="I80" i="24"/>
  <c r="K12" i="24"/>
  <c r="L12" i="24" s="1"/>
  <c r="L13" i="24"/>
  <c r="F42" i="4" l="1"/>
  <c r="G42" i="4"/>
  <c r="H42" i="4"/>
  <c r="J42" i="4"/>
  <c r="K42" i="4"/>
  <c r="L42" i="4"/>
  <c r="D42" i="4"/>
  <c r="D44" i="4"/>
  <c r="F44" i="4"/>
  <c r="G44" i="4"/>
  <c r="H44" i="4"/>
  <c r="J44" i="4"/>
  <c r="K44" i="4"/>
  <c r="L44" i="4"/>
  <c r="C11" i="22"/>
  <c r="C9" i="22" s="1"/>
  <c r="E11" i="22"/>
  <c r="F11" i="22"/>
  <c r="D11" i="22"/>
  <c r="C21" i="22"/>
  <c r="E21" i="22"/>
  <c r="F21" i="22"/>
  <c r="D21" i="22"/>
  <c r="F102" i="22"/>
  <c r="E37" i="22"/>
  <c r="D37" i="22" s="1"/>
  <c r="F44" i="22"/>
  <c r="F37" i="22" s="1"/>
  <c r="D54" i="22"/>
  <c r="E54" i="22"/>
  <c r="F55" i="22"/>
  <c r="F54" i="22" s="1"/>
  <c r="F56" i="22"/>
  <c r="E57" i="22"/>
  <c r="F57" i="22"/>
  <c r="D57" i="22"/>
  <c r="F65" i="22"/>
  <c r="D65" i="22"/>
  <c r="E71" i="22"/>
  <c r="F71" i="22"/>
  <c r="F72" i="22"/>
  <c r="F70" i="22" s="1"/>
  <c r="E73" i="22"/>
  <c r="E72" i="22" s="1"/>
  <c r="F73" i="22"/>
  <c r="D71" i="22"/>
  <c r="F76" i="22"/>
  <c r="D76" i="22"/>
  <c r="E82" i="22"/>
  <c r="F82" i="22"/>
  <c r="D82" i="22"/>
  <c r="F88" i="22"/>
  <c r="F91" i="22"/>
  <c r="E92" i="22"/>
  <c r="E91" i="22" s="1"/>
  <c r="F92" i="22"/>
  <c r="D91" i="22"/>
  <c r="D100" i="22"/>
  <c r="D97" i="22" s="1"/>
  <c r="E102" i="22"/>
  <c r="E103" i="22"/>
  <c r="F104" i="22"/>
  <c r="F105" i="22"/>
  <c r="F106" i="22"/>
  <c r="D107" i="22"/>
  <c r="E108" i="22"/>
  <c r="F108" i="22" s="1"/>
  <c r="E114" i="22"/>
  <c r="F115" i="22"/>
  <c r="F114" i="22" s="1"/>
  <c r="F116" i="22"/>
  <c r="D96" i="22" l="1"/>
  <c r="F103" i="22"/>
  <c r="F107" i="22"/>
  <c r="C8" i="22"/>
  <c r="C10" i="22"/>
  <c r="E107" i="22"/>
  <c r="F29" i="22"/>
  <c r="E29" i="22" s="1"/>
  <c r="D29" i="22" s="1"/>
  <c r="D9" i="22" s="1"/>
  <c r="D73" i="22"/>
  <c r="D72" i="22" s="1"/>
  <c r="D70" i="22" s="1"/>
  <c r="D8" i="22" l="1"/>
  <c r="D10" i="22"/>
  <c r="F9" i="22"/>
  <c r="E9" i="22"/>
  <c r="D8" i="4"/>
  <c r="F8" i="4"/>
  <c r="G8" i="4"/>
  <c r="H8" i="4"/>
  <c r="J8" i="4"/>
  <c r="K8" i="4"/>
  <c r="L8" i="4"/>
  <c r="E8" i="22" l="1"/>
  <c r="E10" i="22"/>
  <c r="E100" i="22"/>
  <c r="F100" i="22"/>
  <c r="F8" i="22"/>
  <c r="F10" i="22"/>
  <c r="C34" i="4"/>
  <c r="C35" i="4"/>
  <c r="C36" i="4"/>
  <c r="C37" i="4"/>
  <c r="F97" i="22" l="1"/>
  <c r="F101" i="22"/>
  <c r="E97" i="22"/>
  <c r="E101" i="22"/>
  <c r="DO57" i="23"/>
  <c r="DO58" i="23"/>
  <c r="DO59" i="23"/>
  <c r="DN60" i="23"/>
  <c r="DO60" i="23"/>
  <c r="DO61" i="23"/>
  <c r="R502" i="24"/>
  <c r="N502" i="24"/>
  <c r="N477" i="24" s="1"/>
  <c r="L502" i="24"/>
  <c r="K502" i="24"/>
  <c r="K477" i="24" s="1"/>
  <c r="J502" i="24"/>
  <c r="I502" i="24"/>
  <c r="I477" i="24" s="1"/>
  <c r="H502" i="24"/>
  <c r="G502" i="24"/>
  <c r="G477" i="24" s="1"/>
  <c r="F502" i="24"/>
  <c r="E502" i="24"/>
  <c r="E477" i="24" s="1"/>
  <c r="D502" i="24"/>
  <c r="R477" i="24"/>
  <c r="L477" i="24"/>
  <c r="J477" i="24"/>
  <c r="H477" i="24"/>
  <c r="F477" i="24"/>
  <c r="D477" i="24"/>
  <c r="W68" i="24"/>
  <c r="V68" i="24"/>
  <c r="V31" i="24" s="1"/>
  <c r="V23" i="24" s="1"/>
  <c r="U68" i="24"/>
  <c r="U31" i="24" s="1"/>
  <c r="U23" i="24" s="1"/>
  <c r="T68" i="24"/>
  <c r="T31" i="24" s="1"/>
  <c r="T23" i="24" s="1"/>
  <c r="S68" i="24"/>
  <c r="S65" i="24"/>
  <c r="W31" i="24"/>
  <c r="W23" i="24"/>
  <c r="EO72" i="23"/>
  <c r="EN72" i="23" s="1"/>
  <c r="DY72" i="23"/>
  <c r="DX72" i="23"/>
  <c r="DV72" i="23"/>
  <c r="DU72" i="23" s="1"/>
  <c r="DS72" i="23"/>
  <c r="DQ72" i="23" s="1"/>
  <c r="DP72" i="23"/>
  <c r="DJ72" i="23"/>
  <c r="DI72" i="23"/>
  <c r="DX71" i="23"/>
  <c r="DV71" i="23"/>
  <c r="DU71" i="23" s="1"/>
  <c r="DP71" i="23"/>
  <c r="DI71" i="23"/>
  <c r="EQ70" i="23"/>
  <c r="EP70" i="23"/>
  <c r="EM70" i="23"/>
  <c r="EL70" i="23"/>
  <c r="EK70" i="23"/>
  <c r="EJ70" i="23"/>
  <c r="EI70" i="23"/>
  <c r="EB70" i="23"/>
  <c r="EA70" i="23"/>
  <c r="DZ70" i="23"/>
  <c r="DY70" i="23" s="1"/>
  <c r="DW70" i="23"/>
  <c r="DX70" i="23" s="1"/>
  <c r="DS70" i="23"/>
  <c r="DR70" i="23"/>
  <c r="DO70" i="23"/>
  <c r="DP70" i="23" s="1"/>
  <c r="DM70" i="23"/>
  <c r="DL70" i="23"/>
  <c r="DK70" i="23"/>
  <c r="DJ70" i="23"/>
  <c r="DH70" i="23"/>
  <c r="DI70" i="23" s="1"/>
  <c r="BS70" i="23"/>
  <c r="BR70" i="23"/>
  <c r="BQ70" i="23"/>
  <c r="BP70" i="23"/>
  <c r="BO70" i="23"/>
  <c r="AG70" i="23"/>
  <c r="AF70" i="23"/>
  <c r="AE70" i="23"/>
  <c r="AD70" i="23"/>
  <c r="AC70" i="23"/>
  <c r="EO69" i="23"/>
  <c r="EN69" i="23" s="1"/>
  <c r="EJ69" i="23"/>
  <c r="DY69" i="23"/>
  <c r="DX69" i="23"/>
  <c r="DS69" i="23"/>
  <c r="DP69" i="23"/>
  <c r="DO69" i="23"/>
  <c r="DJ69" i="23"/>
  <c r="DI69" i="23"/>
  <c r="DG69" i="23"/>
  <c r="BR69" i="23"/>
  <c r="BQ69" i="23"/>
  <c r="BP69" i="23" s="1"/>
  <c r="BO69" i="23" s="1"/>
  <c r="AF69" i="23"/>
  <c r="AE69" i="23"/>
  <c r="AD69" i="23" s="1"/>
  <c r="AC69" i="23" s="1"/>
  <c r="EO68" i="23"/>
  <c r="EN68" i="23" s="1"/>
  <c r="DY68" i="23"/>
  <c r="DX68" i="23"/>
  <c r="DW68" i="23"/>
  <c r="DV68" i="23" s="1"/>
  <c r="DU68" i="23" s="1"/>
  <c r="DS68" i="23"/>
  <c r="DP68" i="23"/>
  <c r="DO68" i="23"/>
  <c r="DJ68" i="23"/>
  <c r="DI68" i="23"/>
  <c r="DG68" i="23"/>
  <c r="BR68" i="23"/>
  <c r="BQ68" i="23"/>
  <c r="AF68" i="23"/>
  <c r="EJ68" i="23" s="1"/>
  <c r="AE68" i="23"/>
  <c r="EO67" i="23"/>
  <c r="EN67" i="23" s="1"/>
  <c r="DY67" i="23"/>
  <c r="DW67" i="23"/>
  <c r="DX67" i="23" s="1"/>
  <c r="DS67" i="23"/>
  <c r="DJ67" i="23"/>
  <c r="DI67" i="23"/>
  <c r="DG67" i="23"/>
  <c r="BR67" i="23"/>
  <c r="BQ67" i="23"/>
  <c r="AF67" i="23"/>
  <c r="EJ67" i="23" s="1"/>
  <c r="AE67" i="23"/>
  <c r="AD67" i="23" s="1"/>
  <c r="AC67" i="23" s="1"/>
  <c r="EO66" i="23"/>
  <c r="EN66" i="23"/>
  <c r="DY66" i="23"/>
  <c r="DW66" i="23"/>
  <c r="DX66" i="23" s="1"/>
  <c r="DS66" i="23"/>
  <c r="DJ66" i="23"/>
  <c r="DI66" i="23"/>
  <c r="DG66" i="23"/>
  <c r="BR66" i="23"/>
  <c r="BQ66" i="23"/>
  <c r="BP66" i="23" s="1"/>
  <c r="BO66" i="23" s="1"/>
  <c r="AF66" i="23"/>
  <c r="EJ66" i="23" s="1"/>
  <c r="AE66" i="23"/>
  <c r="AD66" i="23" s="1"/>
  <c r="AC66" i="23" s="1"/>
  <c r="EO65" i="23"/>
  <c r="EN65" i="23"/>
  <c r="EL65" i="23"/>
  <c r="EL55" i="23" s="1"/>
  <c r="EI65" i="23"/>
  <c r="EH65" i="23"/>
  <c r="EG65" i="23"/>
  <c r="EF65" i="23"/>
  <c r="EE65" i="23"/>
  <c r="ED65" i="23"/>
  <c r="EC65" i="23"/>
  <c r="DS65" i="23" s="1"/>
  <c r="EB65" i="23"/>
  <c r="EA65" i="23"/>
  <c r="DZ65" i="23"/>
  <c r="DZ55" i="23" s="1"/>
  <c r="DW65" i="23"/>
  <c r="DJ65" i="23"/>
  <c r="DI65" i="23"/>
  <c r="DG65" i="23"/>
  <c r="BR65" i="23"/>
  <c r="BQ65" i="23"/>
  <c r="BP65" i="23"/>
  <c r="AF65" i="23"/>
  <c r="AE65" i="23"/>
  <c r="AD65" i="23" s="1"/>
  <c r="AC65" i="23" s="1"/>
  <c r="C65" i="23"/>
  <c r="EO64" i="23"/>
  <c r="EN64" i="23" s="1"/>
  <c r="DY64" i="23"/>
  <c r="DS64" i="23"/>
  <c r="DJ64" i="23"/>
  <c r="DI64" i="23"/>
  <c r="BR64" i="23"/>
  <c r="BQ64" i="23"/>
  <c r="BP64" i="23" s="1"/>
  <c r="BO64" i="23" s="1"/>
  <c r="AF64" i="23"/>
  <c r="AE64" i="23"/>
  <c r="EO63" i="23"/>
  <c r="EN63" i="23" s="1"/>
  <c r="DY63" i="23"/>
  <c r="DS63" i="23"/>
  <c r="DJ63" i="23"/>
  <c r="BR63" i="23"/>
  <c r="BQ63" i="23"/>
  <c r="BP63" i="23"/>
  <c r="BO63" i="23" s="1"/>
  <c r="AF63" i="23"/>
  <c r="EJ63" i="23" s="1"/>
  <c r="AE63" i="23"/>
  <c r="AD63" i="23" s="1"/>
  <c r="AC63" i="23" s="1"/>
  <c r="EO62" i="23"/>
  <c r="EN62" i="23" s="1"/>
  <c r="DR62" i="23" s="1"/>
  <c r="DQ62" i="23" s="1"/>
  <c r="DY62" i="23"/>
  <c r="DS62" i="23"/>
  <c r="DJ62" i="23"/>
  <c r="BR62" i="23"/>
  <c r="BQ62" i="23"/>
  <c r="BP62" i="23" s="1"/>
  <c r="BO62" i="23" s="1"/>
  <c r="AF62" i="23"/>
  <c r="AE62" i="23"/>
  <c r="AD62" i="23"/>
  <c r="AC62" i="23" s="1"/>
  <c r="C62" i="23"/>
  <c r="DV61" i="23"/>
  <c r="DU61" i="23" s="1"/>
  <c r="DN61" i="23" s="1"/>
  <c r="DG61" i="23"/>
  <c r="DV60" i="23"/>
  <c r="DU60" i="23" s="1"/>
  <c r="DG60" i="23"/>
  <c r="DV59" i="23"/>
  <c r="DU59" i="23"/>
  <c r="DN59" i="23" s="1"/>
  <c r="DG59" i="23"/>
  <c r="DV58" i="23"/>
  <c r="DU58" i="23" s="1"/>
  <c r="DN58" i="23" s="1"/>
  <c r="DG58" i="23"/>
  <c r="DV57" i="23"/>
  <c r="DU57" i="23" s="1"/>
  <c r="DN57" i="23" s="1"/>
  <c r="DG57" i="23"/>
  <c r="EO56" i="23"/>
  <c r="EN56" i="23" s="1"/>
  <c r="DY56" i="23"/>
  <c r="DS56" i="23"/>
  <c r="DJ56" i="23"/>
  <c r="DH56" i="23"/>
  <c r="BR56" i="23"/>
  <c r="BQ56" i="23"/>
  <c r="BP56" i="23"/>
  <c r="BO56" i="23" s="1"/>
  <c r="AF56" i="23"/>
  <c r="AE56" i="23"/>
  <c r="AD56" i="23" s="1"/>
  <c r="AC56" i="23" s="1"/>
  <c r="EO55" i="23"/>
  <c r="EN55" i="23" s="1"/>
  <c r="DS55" i="23"/>
  <c r="DJ55" i="23"/>
  <c r="BS55" i="23"/>
  <c r="AG55" i="23"/>
  <c r="C55" i="23"/>
  <c r="DX54" i="23"/>
  <c r="DW54" i="23"/>
  <c r="DV54" i="23" s="1"/>
  <c r="DU54" i="23" s="1"/>
  <c r="DN54" i="23" s="1"/>
  <c r="DP54" i="23"/>
  <c r="DI54" i="23"/>
  <c r="DG54" i="23"/>
  <c r="DV53" i="23"/>
  <c r="DU53" i="23" s="1"/>
  <c r="DN53" i="23" s="1"/>
  <c r="DO53" i="23"/>
  <c r="DX52" i="23"/>
  <c r="DV52" i="23"/>
  <c r="DU52" i="23" s="1"/>
  <c r="DN52" i="23" s="1"/>
  <c r="DP52" i="23"/>
  <c r="DO52" i="23"/>
  <c r="DI52" i="23"/>
  <c r="DX51" i="23"/>
  <c r="DW51" i="23"/>
  <c r="DV51" i="23" s="1"/>
  <c r="DU51" i="23" s="1"/>
  <c r="DN51" i="23" s="1"/>
  <c r="DP51" i="23"/>
  <c r="DI51" i="23"/>
  <c r="DX50" i="23"/>
  <c r="DP50" i="23"/>
  <c r="DI50" i="23"/>
  <c r="DX49" i="23"/>
  <c r="DP49" i="23"/>
  <c r="DI49" i="23"/>
  <c r="EN48" i="23"/>
  <c r="DY48" i="23"/>
  <c r="DX48" i="23"/>
  <c r="DW48" i="23"/>
  <c r="DP48" i="23"/>
  <c r="DI48" i="23"/>
  <c r="EN47" i="23"/>
  <c r="DY47" i="23"/>
  <c r="DX47" i="23"/>
  <c r="DW47" i="23"/>
  <c r="DV47" i="23" s="1"/>
  <c r="DP47" i="23"/>
  <c r="DJ47" i="23"/>
  <c r="DI47" i="23"/>
  <c r="DG47" i="23"/>
  <c r="EN46" i="23"/>
  <c r="DN46" i="23"/>
  <c r="DJ46" i="23"/>
  <c r="DH46" i="23" s="1"/>
  <c r="DG46" i="23" s="1"/>
  <c r="DX45" i="23"/>
  <c r="DP45" i="23"/>
  <c r="DJ45" i="23"/>
  <c r="DH45" i="23" s="1"/>
  <c r="DI45" i="23" s="1"/>
  <c r="DT44" i="23"/>
  <c r="EO44" i="23"/>
  <c r="EN44" i="23" s="1"/>
  <c r="EK44" i="23" s="1"/>
  <c r="DY44" i="23"/>
  <c r="DX44" i="23"/>
  <c r="DV44" i="23"/>
  <c r="DU44" i="23" s="1"/>
  <c r="DN44" i="23" s="1"/>
  <c r="DS44" i="23"/>
  <c r="DO44" i="23" s="1"/>
  <c r="DP44" i="23"/>
  <c r="DJ44" i="23"/>
  <c r="DI44" i="23"/>
  <c r="DG44" i="23"/>
  <c r="EO43" i="23"/>
  <c r="DW43" i="23"/>
  <c r="DR43" i="23"/>
  <c r="DJ43" i="23"/>
  <c r="DI43" i="23"/>
  <c r="DG43" i="23"/>
  <c r="EO42" i="23"/>
  <c r="EN42" i="23" s="1"/>
  <c r="EK42" i="23" s="1"/>
  <c r="DY42" i="23"/>
  <c r="DX42" i="23"/>
  <c r="DV42" i="23"/>
  <c r="DU42" i="23" s="1"/>
  <c r="DS42" i="23"/>
  <c r="DJ42" i="23"/>
  <c r="DI42" i="23"/>
  <c r="DG42" i="23"/>
  <c r="EO41" i="23"/>
  <c r="EL40" i="23"/>
  <c r="EL39" i="23" s="1"/>
  <c r="DW41" i="23"/>
  <c r="DS41" i="23"/>
  <c r="DI41" i="23"/>
  <c r="DG41" i="23"/>
  <c r="EQ40" i="23"/>
  <c r="EQ39" i="23" s="1"/>
  <c r="EM40" i="23"/>
  <c r="EM39" i="23" s="1"/>
  <c r="EJ40" i="23"/>
  <c r="EI40" i="23"/>
  <c r="EI39" i="23" s="1"/>
  <c r="EG40" i="23"/>
  <c r="EG39" i="23" s="1"/>
  <c r="EB40" i="23"/>
  <c r="EB39" i="23" s="1"/>
  <c r="EA40" i="23"/>
  <c r="EA39" i="23" s="1"/>
  <c r="DM40" i="23"/>
  <c r="DL40" i="23"/>
  <c r="DL39" i="23" s="1"/>
  <c r="DK40" i="23"/>
  <c r="DK39" i="23" s="1"/>
  <c r="BS39" i="23"/>
  <c r="BR40" i="23"/>
  <c r="AG39" i="23"/>
  <c r="AF40" i="23"/>
  <c r="AD40" i="23"/>
  <c r="AC40" i="23" s="1"/>
  <c r="EE39" i="23"/>
  <c r="ED39" i="23"/>
  <c r="DM39" i="23"/>
  <c r="BR39" i="23"/>
  <c r="AF39" i="23"/>
  <c r="EJ39" i="23" s="1"/>
  <c r="DX38" i="23"/>
  <c r="DV38" i="23"/>
  <c r="DU38" i="23" s="1"/>
  <c r="DN38" i="23" s="1"/>
  <c r="DP38" i="23"/>
  <c r="DO38" i="23"/>
  <c r="DI38" i="23"/>
  <c r="EO37" i="23"/>
  <c r="EN37" i="23" s="1"/>
  <c r="DO37" i="23"/>
  <c r="EJ37" i="23"/>
  <c r="DY37" i="23"/>
  <c r="DX37" i="23"/>
  <c r="DS37" i="23"/>
  <c r="DR37" i="23"/>
  <c r="DQ37" i="23" s="1"/>
  <c r="DP37" i="23"/>
  <c r="DJ37" i="23"/>
  <c r="DI37" i="23"/>
  <c r="BP37" i="23"/>
  <c r="BO37" i="23"/>
  <c r="AD37" i="23"/>
  <c r="AC37" i="23"/>
  <c r="EO36" i="23"/>
  <c r="EN36" i="23" s="1"/>
  <c r="DR36" i="23" s="1"/>
  <c r="DQ36" i="23" s="1"/>
  <c r="DY36" i="23"/>
  <c r="DS36" i="23"/>
  <c r="DJ36" i="23"/>
  <c r="DI36" i="23"/>
  <c r="DG36" i="23"/>
  <c r="BR36" i="23"/>
  <c r="BQ36" i="23"/>
  <c r="BP36" i="23"/>
  <c r="AF36" i="23"/>
  <c r="EJ36" i="23" s="1"/>
  <c r="AE36" i="23"/>
  <c r="EO35" i="23"/>
  <c r="EN35" i="23" s="1"/>
  <c r="EJ35" i="23"/>
  <c r="DY35" i="23"/>
  <c r="DX35" i="23"/>
  <c r="DW35" i="23"/>
  <c r="DV35" i="23"/>
  <c r="DU35" i="23" s="1"/>
  <c r="DS35" i="23"/>
  <c r="DO35" i="23"/>
  <c r="DP35" i="23" s="1"/>
  <c r="DJ35" i="23"/>
  <c r="DI35" i="23"/>
  <c r="DG35" i="23"/>
  <c r="BR35" i="23"/>
  <c r="BQ35" i="23"/>
  <c r="AF35" i="23"/>
  <c r="AE35" i="23"/>
  <c r="AD35" i="23" s="1"/>
  <c r="AC35" i="23" s="1"/>
  <c r="EO34" i="23"/>
  <c r="EN34" i="23"/>
  <c r="DR34" i="23" s="1"/>
  <c r="DQ34" i="23" s="1"/>
  <c r="EJ34" i="23"/>
  <c r="DY34" i="23"/>
  <c r="DW34" i="23"/>
  <c r="DS34" i="23"/>
  <c r="DJ34" i="23"/>
  <c r="DI34" i="23"/>
  <c r="DG34" i="23"/>
  <c r="EO33" i="23"/>
  <c r="EN33" i="23" s="1"/>
  <c r="EJ33" i="23"/>
  <c r="DY33" i="23"/>
  <c r="DS33" i="23"/>
  <c r="DQ33" i="23" s="1"/>
  <c r="DP33" i="23"/>
  <c r="DJ33" i="23"/>
  <c r="DI33" i="23"/>
  <c r="DT32" i="23"/>
  <c r="EO32" i="23"/>
  <c r="EN32" i="23" s="1"/>
  <c r="DM32" i="23"/>
  <c r="DM24" i="23" s="1"/>
  <c r="DL32" i="23"/>
  <c r="DK32" i="23"/>
  <c r="BR32" i="23"/>
  <c r="BQ32" i="23"/>
  <c r="BP32" i="23"/>
  <c r="AF32" i="23"/>
  <c r="EJ32" i="23" s="1"/>
  <c r="AE32" i="23"/>
  <c r="EO31" i="23"/>
  <c r="EN31" i="23" s="1"/>
  <c r="EJ31" i="23"/>
  <c r="EB31" i="23"/>
  <c r="DY31" i="23"/>
  <c r="DX31" i="23"/>
  <c r="DV31" i="23"/>
  <c r="DT31" i="23"/>
  <c r="DS31" i="23"/>
  <c r="DJ31" i="23"/>
  <c r="DI31" i="23"/>
  <c r="DG31" i="23"/>
  <c r="BR31" i="23"/>
  <c r="BQ31" i="23"/>
  <c r="BP31" i="23" s="1"/>
  <c r="AF31" i="23"/>
  <c r="AE31" i="23"/>
  <c r="AD31" i="23" s="1"/>
  <c r="AC31" i="23" s="1"/>
  <c r="EO30" i="23"/>
  <c r="EN30" i="23"/>
  <c r="EF30" i="23"/>
  <c r="DT30" i="23" s="1"/>
  <c r="EE30" i="23"/>
  <c r="EB30" i="23"/>
  <c r="DZ30" i="23"/>
  <c r="DY30" i="23"/>
  <c r="DS30" i="23"/>
  <c r="DR30" i="23"/>
  <c r="DJ30" i="23"/>
  <c r="DI30" i="23"/>
  <c r="DG30" i="23"/>
  <c r="BR30" i="23"/>
  <c r="BQ30" i="23"/>
  <c r="AF30" i="23"/>
  <c r="EJ30" i="23" s="1"/>
  <c r="AE30" i="23"/>
  <c r="AD30" i="23" s="1"/>
  <c r="AC30" i="23" s="1"/>
  <c r="EF29" i="23"/>
  <c r="DT29" i="23" s="1"/>
  <c r="DS29" i="23"/>
  <c r="EO29" i="23"/>
  <c r="EJ29" i="23"/>
  <c r="EE29" i="23"/>
  <c r="DX29" i="23"/>
  <c r="DO29" i="23"/>
  <c r="DP29" i="23" s="1"/>
  <c r="DJ29" i="23"/>
  <c r="DI29" i="23"/>
  <c r="DG29" i="23"/>
  <c r="BQ29" i="23"/>
  <c r="BP29" i="23" s="1"/>
  <c r="AE29" i="23"/>
  <c r="AD29" i="23" s="1"/>
  <c r="AC29" i="23" s="1"/>
  <c r="EQ26" i="23"/>
  <c r="EF28" i="23"/>
  <c r="DT28" i="23" s="1"/>
  <c r="EE28" i="23"/>
  <c r="DX28" i="23"/>
  <c r="DJ28" i="23"/>
  <c r="DI28" i="23"/>
  <c r="DG28" i="23"/>
  <c r="BR28" i="23"/>
  <c r="BQ28" i="23"/>
  <c r="AF28" i="23"/>
  <c r="EJ28" i="23" s="1"/>
  <c r="AE28" i="23"/>
  <c r="AD28" i="23" s="1"/>
  <c r="EO27" i="23"/>
  <c r="EJ27" i="23"/>
  <c r="EF27" i="23"/>
  <c r="EE27" i="23"/>
  <c r="DT27" i="23"/>
  <c r="DS27" i="23"/>
  <c r="DN27" i="23"/>
  <c r="DJ27" i="23"/>
  <c r="DI27" i="23"/>
  <c r="DG27" i="23"/>
  <c r="BO27" i="23"/>
  <c r="AC27" i="23"/>
  <c r="DJ26" i="23"/>
  <c r="DI26" i="23"/>
  <c r="DG26" i="23"/>
  <c r="DG32" i="23" s="1"/>
  <c r="BR26" i="23"/>
  <c r="BR24" i="23" s="1"/>
  <c r="BQ26" i="23"/>
  <c r="AF26" i="23"/>
  <c r="AE26" i="23"/>
  <c r="AD26" i="23"/>
  <c r="EO25" i="23"/>
  <c r="EN25" i="23" s="1"/>
  <c r="EK25" i="23"/>
  <c r="DY25" i="23"/>
  <c r="DX25" i="23"/>
  <c r="DT25" i="23"/>
  <c r="DS25" i="23"/>
  <c r="DR25" i="23"/>
  <c r="DP25" i="23"/>
  <c r="DO25" i="23"/>
  <c r="DJ25" i="23"/>
  <c r="DI25" i="23"/>
  <c r="DG25" i="23"/>
  <c r="BR25" i="23"/>
  <c r="BQ25" i="23"/>
  <c r="BP25" i="23" s="1"/>
  <c r="BO25" i="23" s="1"/>
  <c r="AF25" i="23"/>
  <c r="EJ25" i="23" s="1"/>
  <c r="AE25" i="23"/>
  <c r="AD25" i="23" s="1"/>
  <c r="AC25" i="23" s="1"/>
  <c r="EH24" i="23"/>
  <c r="EG24" i="23"/>
  <c r="ED24" i="23"/>
  <c r="EA24" i="23"/>
  <c r="DL24" i="23"/>
  <c r="C24" i="23"/>
  <c r="EO23" i="23"/>
  <c r="EN23" i="23" s="1"/>
  <c r="DR23" i="23" s="1"/>
  <c r="EJ23" i="23"/>
  <c r="DY23" i="23"/>
  <c r="DX23" i="23"/>
  <c r="DV23" i="23"/>
  <c r="DU23" i="23"/>
  <c r="DS23" i="23"/>
  <c r="DP23" i="23"/>
  <c r="DO23" i="23"/>
  <c r="DN23" i="23"/>
  <c r="DJ23" i="23"/>
  <c r="DI23" i="23"/>
  <c r="DG23" i="23"/>
  <c r="BQ23" i="23"/>
  <c r="BP23" i="23" s="1"/>
  <c r="BO23" i="23" s="1"/>
  <c r="AE23" i="23"/>
  <c r="AD23" i="23"/>
  <c r="AC23" i="23" s="1"/>
  <c r="EO22" i="23"/>
  <c r="EN22" i="23" s="1"/>
  <c r="DR22" i="23" s="1"/>
  <c r="DW22" i="23"/>
  <c r="DV22" i="23" s="1"/>
  <c r="DU22" i="23" s="1"/>
  <c r="DY22" i="23"/>
  <c r="DX22" i="23"/>
  <c r="DS22" i="23"/>
  <c r="DO22" i="23"/>
  <c r="DP22" i="23" s="1"/>
  <c r="DJ22" i="23"/>
  <c r="DI22" i="23"/>
  <c r="DG22" i="23"/>
  <c r="BR22" i="23"/>
  <c r="BQ22" i="23"/>
  <c r="AF22" i="23"/>
  <c r="AE22" i="23"/>
  <c r="AD22" i="23" s="1"/>
  <c r="AC22" i="23" s="1"/>
  <c r="EO21" i="23"/>
  <c r="EN21" i="23"/>
  <c r="EK21" i="23" s="1"/>
  <c r="DY21" i="23"/>
  <c r="DW21" i="23"/>
  <c r="DS21" i="23"/>
  <c r="DJ21" i="23"/>
  <c r="DI21" i="23"/>
  <c r="DG21" i="23"/>
  <c r="BR21" i="23"/>
  <c r="BQ21" i="23"/>
  <c r="BP21" i="23" s="1"/>
  <c r="BO21" i="23" s="1"/>
  <c r="AF21" i="23"/>
  <c r="AE21" i="23"/>
  <c r="AD21" i="23"/>
  <c r="AC21" i="23" s="1"/>
  <c r="EO20" i="23"/>
  <c r="EN20" i="23" s="1"/>
  <c r="EK20" i="23" s="1"/>
  <c r="DY20" i="23"/>
  <c r="DS20" i="23"/>
  <c r="DR20" i="23"/>
  <c r="DQ20" i="23" s="1"/>
  <c r="DJ20" i="23"/>
  <c r="DI20" i="23"/>
  <c r="DG20" i="23"/>
  <c r="BR20" i="23"/>
  <c r="BQ20" i="23"/>
  <c r="BP20" i="23"/>
  <c r="BO20" i="23" s="1"/>
  <c r="AF20" i="23"/>
  <c r="EJ20" i="23" s="1"/>
  <c r="AE20" i="23"/>
  <c r="AD20" i="23" s="1"/>
  <c r="AC20" i="23" s="1"/>
  <c r="EO19" i="23"/>
  <c r="EN19" i="23" s="1"/>
  <c r="DR19" i="23" s="1"/>
  <c r="DQ19" i="23" s="1"/>
  <c r="DY19" i="23"/>
  <c r="DX19" i="23"/>
  <c r="DV19" i="23"/>
  <c r="DU19" i="23" s="1"/>
  <c r="DS19" i="23"/>
  <c r="DO19" i="23"/>
  <c r="DP19" i="23" s="1"/>
  <c r="DJ19" i="23"/>
  <c r="DI19" i="23"/>
  <c r="DG19" i="23"/>
  <c r="BR19" i="23"/>
  <c r="BQ19" i="23"/>
  <c r="AF19" i="23"/>
  <c r="EJ19" i="23" s="1"/>
  <c r="AE19" i="23"/>
  <c r="EO18" i="23"/>
  <c r="EN18" i="23"/>
  <c r="DY18" i="23"/>
  <c r="DX18" i="23"/>
  <c r="DS18" i="23"/>
  <c r="DQ18" i="23"/>
  <c r="DP18" i="23"/>
  <c r="DJ18" i="23"/>
  <c r="DI18" i="23"/>
  <c r="EO17" i="23"/>
  <c r="EN17" i="23" s="1"/>
  <c r="DR17" i="23" s="1"/>
  <c r="DQ17" i="23" s="1"/>
  <c r="DY17" i="23"/>
  <c r="DS17" i="23"/>
  <c r="DJ17" i="23"/>
  <c r="DI17" i="23"/>
  <c r="DG17" i="23"/>
  <c r="DG15" i="23" s="1"/>
  <c r="BR17" i="23"/>
  <c r="BR15" i="23" s="1"/>
  <c r="BQ17" i="23"/>
  <c r="BP17" i="23"/>
  <c r="AF17" i="23"/>
  <c r="AE17" i="23"/>
  <c r="EO16" i="23"/>
  <c r="EN16" i="23" s="1"/>
  <c r="DR16" i="23" s="1"/>
  <c r="DY16" i="23"/>
  <c r="DS16" i="23"/>
  <c r="DO16" i="23"/>
  <c r="DP16" i="23" s="1"/>
  <c r="DJ16" i="23"/>
  <c r="DI16" i="23"/>
  <c r="DG16" i="23"/>
  <c r="BR16" i="23"/>
  <c r="BQ16" i="23"/>
  <c r="AF16" i="23"/>
  <c r="EJ16" i="23" s="1"/>
  <c r="AE16" i="23"/>
  <c r="AD16" i="23"/>
  <c r="EO15" i="23"/>
  <c r="EN15" i="23" s="1"/>
  <c r="DZ15" i="23"/>
  <c r="DY15" i="23"/>
  <c r="DS15" i="23"/>
  <c r="DM15" i="23"/>
  <c r="DL15" i="23"/>
  <c r="DK15" i="23"/>
  <c r="DJ15" i="23" s="1"/>
  <c r="DH15" i="23"/>
  <c r="AF15" i="23"/>
  <c r="C15" i="23"/>
  <c r="EJ14" i="23"/>
  <c r="DS14" i="23"/>
  <c r="BP14" i="23"/>
  <c r="BO14" i="23"/>
  <c r="AD14" i="23"/>
  <c r="AC14" i="23"/>
  <c r="EM11" i="23"/>
  <c r="ED13" i="23"/>
  <c r="ED12" i="23" s="1"/>
  <c r="ED11" i="23" s="1"/>
  <c r="DX12" i="23"/>
  <c r="ED2" i="23"/>
  <c r="AB2" i="23"/>
  <c r="AA2" i="23"/>
  <c r="Z2" i="23"/>
  <c r="Y2" i="23"/>
  <c r="X2" i="23"/>
  <c r="W2" i="23"/>
  <c r="V2" i="23"/>
  <c r="U2" i="23"/>
  <c r="T2" i="23"/>
  <c r="S2" i="23"/>
  <c r="R2" i="23"/>
  <c r="Q2" i="23"/>
  <c r="P2" i="23"/>
  <c r="O2" i="23"/>
  <c r="N2" i="23"/>
  <c r="G116" i="22"/>
  <c r="G115" i="22"/>
  <c r="H115" i="22"/>
  <c r="H114" i="22"/>
  <c r="G113" i="22"/>
  <c r="G112" i="22"/>
  <c r="G111" i="22"/>
  <c r="G110" i="22"/>
  <c r="G109" i="22"/>
  <c r="G106" i="22"/>
  <c r="H105" i="22"/>
  <c r="G105" i="22"/>
  <c r="G104" i="22"/>
  <c r="H95" i="22"/>
  <c r="G95" i="22"/>
  <c r="G94" i="22"/>
  <c r="G93" i="22"/>
  <c r="H90" i="22"/>
  <c r="H89" i="22"/>
  <c r="H88" i="22"/>
  <c r="H87" i="22"/>
  <c r="G87" i="22"/>
  <c r="H85" i="22"/>
  <c r="G85" i="22"/>
  <c r="H84" i="22"/>
  <c r="G84" i="22"/>
  <c r="H83" i="22"/>
  <c r="G83" i="22"/>
  <c r="H82" i="22"/>
  <c r="H81" i="22"/>
  <c r="G81" i="22"/>
  <c r="G80" i="22"/>
  <c r="G76" i="22"/>
  <c r="G69" i="22"/>
  <c r="G67" i="22"/>
  <c r="G66" i="22"/>
  <c r="G65" i="22"/>
  <c r="G64" i="22"/>
  <c r="G63" i="22"/>
  <c r="G62" i="22"/>
  <c r="G61" i="22"/>
  <c r="G59" i="22"/>
  <c r="G58" i="22"/>
  <c r="H57" i="22"/>
  <c r="G56" i="22"/>
  <c r="G55" i="22"/>
  <c r="H53" i="22"/>
  <c r="G53" i="22"/>
  <c r="H51" i="22"/>
  <c r="G51" i="22"/>
  <c r="H50" i="22"/>
  <c r="G50" i="22"/>
  <c r="H49" i="22"/>
  <c r="G49" i="22"/>
  <c r="H48" i="22"/>
  <c r="G48" i="22"/>
  <c r="H47" i="22"/>
  <c r="G47" i="22"/>
  <c r="H46" i="22"/>
  <c r="G46" i="22"/>
  <c r="H45" i="22"/>
  <c r="G45" i="22"/>
  <c r="G44" i="22"/>
  <c r="G43" i="22"/>
  <c r="G42" i="22"/>
  <c r="G41" i="22"/>
  <c r="G40" i="22"/>
  <c r="G39" i="22"/>
  <c r="G38" i="22"/>
  <c r="H36" i="22"/>
  <c r="H35" i="22"/>
  <c r="G35" i="22"/>
  <c r="H34" i="22"/>
  <c r="G34" i="22"/>
  <c r="H33" i="22"/>
  <c r="G33" i="22"/>
  <c r="G32" i="22"/>
  <c r="G30" i="22"/>
  <c r="H28" i="22"/>
  <c r="G28" i="22"/>
  <c r="H27" i="22"/>
  <c r="G27" i="22"/>
  <c r="H26" i="22"/>
  <c r="G26" i="22"/>
  <c r="H25" i="22"/>
  <c r="G25" i="22"/>
  <c r="G24" i="22"/>
  <c r="G23" i="22"/>
  <c r="G22" i="22"/>
  <c r="H20" i="22"/>
  <c r="G20" i="22"/>
  <c r="G19" i="22"/>
  <c r="H18" i="22"/>
  <c r="G17" i="22"/>
  <c r="H16" i="22"/>
  <c r="G15" i="22"/>
  <c r="G14" i="22"/>
  <c r="G13" i="22"/>
  <c r="G12" i="22"/>
  <c r="S31" i="24" l="1"/>
  <c r="S23" i="24" s="1"/>
  <c r="BP16" i="23"/>
  <c r="BO16" i="23" s="1"/>
  <c r="BQ15" i="23"/>
  <c r="BR13" i="23"/>
  <c r="BR11" i="23" s="1"/>
  <c r="DJ24" i="23"/>
  <c r="DQ30" i="23"/>
  <c r="DM13" i="23"/>
  <c r="DM14" i="23" s="1"/>
  <c r="DJ40" i="23"/>
  <c r="EJ64" i="23"/>
  <c r="BR55" i="23"/>
  <c r="C13" i="23"/>
  <c r="AD19" i="23"/>
  <c r="AC19" i="23" s="1"/>
  <c r="BP19" i="23"/>
  <c r="BO19" i="23" s="1"/>
  <c r="DR21" i="23"/>
  <c r="DQ21" i="23" s="1"/>
  <c r="EJ21" i="23"/>
  <c r="BP22" i="23"/>
  <c r="BO22" i="23" s="1"/>
  <c r="DQ22" i="23"/>
  <c r="DQ23" i="23"/>
  <c r="DQ25" i="23"/>
  <c r="EL24" i="23"/>
  <c r="BP28" i="23"/>
  <c r="BO28" i="23" s="1"/>
  <c r="BP30" i="23"/>
  <c r="BO30" i="23" s="1"/>
  <c r="EK30" i="23"/>
  <c r="DR31" i="23"/>
  <c r="DQ31" i="23" s="1"/>
  <c r="EK31" i="23"/>
  <c r="AD32" i="23"/>
  <c r="AC32" i="23" s="1"/>
  <c r="BP35" i="23"/>
  <c r="BO35" i="23" s="1"/>
  <c r="AD36" i="23"/>
  <c r="AC36" i="23" s="1"/>
  <c r="EK36" i="23"/>
  <c r="DW36" i="23" s="1"/>
  <c r="DX36" i="23" s="1"/>
  <c r="DL13" i="23"/>
  <c r="EA13" i="23"/>
  <c r="EA12" i="23" s="1"/>
  <c r="EA11" i="23" s="1"/>
  <c r="EG13" i="23"/>
  <c r="EG12" i="23" s="1"/>
  <c r="EG11" i="23" s="1"/>
  <c r="DO51" i="23"/>
  <c r="AD64" i="23"/>
  <c r="AC64" i="23" s="1"/>
  <c r="DQ70" i="23"/>
  <c r="DV70" i="23"/>
  <c r="DU70" i="23"/>
  <c r="DN70" i="23"/>
  <c r="EO70" i="23"/>
  <c r="EN70" i="23" s="1"/>
  <c r="DG70" i="23"/>
  <c r="E98" i="22"/>
  <c r="E96" i="22"/>
  <c r="F96" i="22"/>
  <c r="F98" i="22"/>
  <c r="AC16" i="23"/>
  <c r="BS15" i="23"/>
  <c r="EI15" i="23"/>
  <c r="EJ17" i="23"/>
  <c r="DO31" i="23"/>
  <c r="DP31" i="23" s="1"/>
  <c r="EC32" i="23"/>
  <c r="DS32" i="23" s="1"/>
  <c r="AE39" i="23"/>
  <c r="AD39" i="23" s="1"/>
  <c r="DT48" i="23"/>
  <c r="DQ48" i="23" s="1"/>
  <c r="EJ62" i="23"/>
  <c r="EI62" i="23"/>
  <c r="BO17" i="23"/>
  <c r="EM2" i="23"/>
  <c r="AG26" i="23"/>
  <c r="AG24" i="23" s="1"/>
  <c r="EN29" i="23"/>
  <c r="EK29" i="23" s="1"/>
  <c r="BO31" i="23"/>
  <c r="DU31" i="23"/>
  <c r="DN31" i="23" s="1"/>
  <c r="BO32" i="23"/>
  <c r="EK32" i="23"/>
  <c r="BO36" i="23"/>
  <c r="DT47" i="23"/>
  <c r="DO47" i="23" s="1"/>
  <c r="DV17" i="23"/>
  <c r="DU17" i="23" s="1"/>
  <c r="ES24" i="23"/>
  <c r="EN43" i="23"/>
  <c r="ER40" i="23"/>
  <c r="ER39" i="23" s="1"/>
  <c r="EI55" i="23"/>
  <c r="AF55" i="23"/>
  <c r="EJ65" i="23"/>
  <c r="DY65" i="23"/>
  <c r="DO67" i="23"/>
  <c r="DP67" i="23" s="1"/>
  <c r="DV67" i="23"/>
  <c r="DU67" i="23" s="1"/>
  <c r="AD68" i="23"/>
  <c r="AC68" i="23" s="1"/>
  <c r="BP68" i="23"/>
  <c r="BO68" i="23" s="1"/>
  <c r="AE55" i="23"/>
  <c r="BQ55" i="23"/>
  <c r="DO66" i="23"/>
  <c r="DP66" i="23" s="1"/>
  <c r="DV66" i="23"/>
  <c r="DU66" i="23" s="1"/>
  <c r="BP67" i="23"/>
  <c r="BO67" i="23" s="1"/>
  <c r="EO40" i="23"/>
  <c r="EO39" i="23" s="1"/>
  <c r="DR42" i="23"/>
  <c r="DO42" i="23" s="1"/>
  <c r="DP42" i="23" s="1"/>
  <c r="DJ39" i="23"/>
  <c r="DJ13" i="23" s="1"/>
  <c r="DJ12" i="23" s="1"/>
  <c r="DJ11" i="23" s="1"/>
  <c r="DR44" i="23"/>
  <c r="DQ44" i="23" s="1"/>
  <c r="DL14" i="23"/>
  <c r="DL2" i="23"/>
  <c r="DL12" i="23"/>
  <c r="DL11" i="23" s="1"/>
  <c r="DN42" i="23"/>
  <c r="DM12" i="23"/>
  <c r="DM11" i="23" s="1"/>
  <c r="DH40" i="23"/>
  <c r="DG40" i="23" s="1"/>
  <c r="EK43" i="23"/>
  <c r="DG45" i="23"/>
  <c r="EK47" i="23"/>
  <c r="DN47" i="23" s="1"/>
  <c r="DW64" i="23"/>
  <c r="DX64" i="23" s="1"/>
  <c r="AG15" i="23"/>
  <c r="BS26" i="23"/>
  <c r="BS24" i="23" s="1"/>
  <c r="BS13" i="23" s="1"/>
  <c r="BS11" i="23" s="1"/>
  <c r="DT26" i="23"/>
  <c r="EQ24" i="23"/>
  <c r="EQ13" i="23" s="1"/>
  <c r="AC28" i="23"/>
  <c r="BO29" i="23"/>
  <c r="DZ29" i="23"/>
  <c r="DV29" i="23" s="1"/>
  <c r="DU29" i="23" s="1"/>
  <c r="DW30" i="23"/>
  <c r="DO30" i="23" s="1"/>
  <c r="DP30" i="23" s="1"/>
  <c r="EF46" i="23"/>
  <c r="DT46" i="23" s="1"/>
  <c r="DO46" i="23" s="1"/>
  <c r="DO48" i="23"/>
  <c r="EJ55" i="23"/>
  <c r="DG64" i="23"/>
  <c r="H11" i="22"/>
  <c r="G16" i="22"/>
  <c r="G21" i="22"/>
  <c r="G37" i="22"/>
  <c r="H37" i="22"/>
  <c r="H52" i="22"/>
  <c r="G70" i="22"/>
  <c r="H91" i="22"/>
  <c r="G103" i="22"/>
  <c r="G114" i="22"/>
  <c r="H17" i="22"/>
  <c r="H69" i="22"/>
  <c r="H19" i="22"/>
  <c r="H32" i="22"/>
  <c r="H68" i="22"/>
  <c r="C37" i="23"/>
  <c r="C11" i="23"/>
  <c r="C2" i="23" s="1"/>
  <c r="EK16" i="23"/>
  <c r="EL15" i="23"/>
  <c r="EL13" i="23" s="1"/>
  <c r="DQ16" i="23"/>
  <c r="DR15" i="23"/>
  <c r="C14" i="23"/>
  <c r="EJ15" i="23"/>
  <c r="DI15" i="23"/>
  <c r="BP15" i="23"/>
  <c r="DW16" i="23"/>
  <c r="AD17" i="23"/>
  <c r="AE15" i="23"/>
  <c r="AD24" i="23"/>
  <c r="EJ26" i="23"/>
  <c r="AF24" i="23"/>
  <c r="EO28" i="23"/>
  <c r="EP26" i="23"/>
  <c r="DS28" i="23"/>
  <c r="ER26" i="23"/>
  <c r="EA2" i="23"/>
  <c r="EK17" i="23"/>
  <c r="EK19" i="23"/>
  <c r="DN19" i="23" s="1"/>
  <c r="DX21" i="23"/>
  <c r="DV21" i="23"/>
  <c r="DU21" i="23" s="1"/>
  <c r="DN21" i="23" s="1"/>
  <c r="DO21" i="23"/>
  <c r="DP21" i="23" s="1"/>
  <c r="EJ22" i="23"/>
  <c r="EK22" i="23"/>
  <c r="DN22" i="23" s="1"/>
  <c r="AE24" i="23"/>
  <c r="DG24" i="23"/>
  <c r="EF24" i="23"/>
  <c r="BP26" i="23"/>
  <c r="BQ24" i="23"/>
  <c r="DW26" i="23"/>
  <c r="EI24" i="23"/>
  <c r="EN27" i="23"/>
  <c r="DZ27" i="23"/>
  <c r="DO28" i="23"/>
  <c r="DP28" i="23" s="1"/>
  <c r="DX30" i="23"/>
  <c r="DX34" i="23"/>
  <c r="DV34" i="23"/>
  <c r="DU34" i="23" s="1"/>
  <c r="DN34" i="23" s="1"/>
  <c r="DO34" i="23"/>
  <c r="DP34" i="23" s="1"/>
  <c r="EK35" i="23"/>
  <c r="DR35" i="23"/>
  <c r="DQ35" i="23" s="1"/>
  <c r="BP40" i="23"/>
  <c r="BO40" i="23" s="1"/>
  <c r="BQ39" i="23"/>
  <c r="EN45" i="23"/>
  <c r="EK45" i="23" s="1"/>
  <c r="DN45" i="23" s="1"/>
  <c r="ES40" i="23"/>
  <c r="ES39" i="23" s="1"/>
  <c r="DQ47" i="23"/>
  <c r="DW56" i="23"/>
  <c r="DI56" i="23"/>
  <c r="DG56" i="23"/>
  <c r="EJ56" i="23"/>
  <c r="DW63" i="23"/>
  <c r="DI63" i="23"/>
  <c r="DG63" i="23"/>
  <c r="DH62" i="23"/>
  <c r="DV64" i="23"/>
  <c r="DU64" i="23" s="1"/>
  <c r="EK64" i="23"/>
  <c r="DR64" i="23"/>
  <c r="DQ64" i="23" s="1"/>
  <c r="BO65" i="23"/>
  <c r="BO55" i="23" s="1"/>
  <c r="DX65" i="23"/>
  <c r="DV65" i="23"/>
  <c r="DO65" i="23"/>
  <c r="DK13" i="23"/>
  <c r="DZ32" i="23"/>
  <c r="DJ32" i="23"/>
  <c r="DH32" i="23" s="1"/>
  <c r="DN35" i="23"/>
  <c r="DI40" i="23"/>
  <c r="EP40" i="23"/>
  <c r="EP39" i="23" s="1"/>
  <c r="DZ41" i="23"/>
  <c r="DX41" i="23"/>
  <c r="DV41" i="23"/>
  <c r="DU41" i="23" s="1"/>
  <c r="EN41" i="23"/>
  <c r="EC43" i="23"/>
  <c r="DX43" i="23"/>
  <c r="DV43" i="23"/>
  <c r="DU43" i="23" s="1"/>
  <c r="EF45" i="23"/>
  <c r="DO54" i="23"/>
  <c r="DY55" i="23"/>
  <c r="DR55" i="23"/>
  <c r="DQ55" i="23" s="1"/>
  <c r="EK56" i="23"/>
  <c r="DR56" i="23"/>
  <c r="DQ56" i="23" s="1"/>
  <c r="EK67" i="23"/>
  <c r="DR67" i="23"/>
  <c r="DQ67" i="23" s="1"/>
  <c r="AC55" i="23"/>
  <c r="EK68" i="23"/>
  <c r="DR68" i="23"/>
  <c r="DQ68" i="23" s="1"/>
  <c r="EK63" i="23"/>
  <c r="EK62" i="23" s="1"/>
  <c r="DR63" i="23"/>
  <c r="DQ63" i="23" s="1"/>
  <c r="EK66" i="23"/>
  <c r="DR66" i="23"/>
  <c r="DN68" i="23"/>
  <c r="DW69" i="23"/>
  <c r="DV69" i="23" s="1"/>
  <c r="DU69" i="23" s="1"/>
  <c r="EK69" i="23"/>
  <c r="DR69" i="23"/>
  <c r="DQ69" i="23" s="1"/>
  <c r="H70" i="22"/>
  <c r="H21" i="22"/>
  <c r="G31" i="22"/>
  <c r="G36" i="22"/>
  <c r="G57" i="22"/>
  <c r="G68" i="22"/>
  <c r="G72" i="22"/>
  <c r="G82" i="22"/>
  <c r="G11" i="22"/>
  <c r="G18" i="22"/>
  <c r="H102" i="22"/>
  <c r="G52" i="22"/>
  <c r="H54" i="22"/>
  <c r="H65" i="22"/>
  <c r="G73" i="22"/>
  <c r="G91" i="22"/>
  <c r="G92" i="22"/>
  <c r="H92" i="22"/>
  <c r="G102" i="22"/>
  <c r="H106" i="22"/>
  <c r="H116" i="22"/>
  <c r="H107" i="22"/>
  <c r="DW20" i="23" l="1"/>
  <c r="DX17" i="23"/>
  <c r="DN67" i="23"/>
  <c r="DO36" i="23"/>
  <c r="DP36" i="23" s="1"/>
  <c r="BP55" i="23"/>
  <c r="DO64" i="23"/>
  <c r="DP64" i="23" s="1"/>
  <c r="DQ42" i="23"/>
  <c r="DV30" i="23"/>
  <c r="DU30" i="23" s="1"/>
  <c r="DN30" i="23" s="1"/>
  <c r="AC26" i="23"/>
  <c r="AC24" i="23" s="1"/>
  <c r="DV36" i="23"/>
  <c r="DU36" i="23" s="1"/>
  <c r="DN36" i="23" s="1"/>
  <c r="AG13" i="23"/>
  <c r="DO17" i="23"/>
  <c r="DN29" i="23"/>
  <c r="DN43" i="23"/>
  <c r="DY46" i="23"/>
  <c r="DW46" i="23" s="1"/>
  <c r="DV46" i="23" s="1"/>
  <c r="EI13" i="23"/>
  <c r="DR29" i="23"/>
  <c r="DQ29" i="23" s="1"/>
  <c r="BO15" i="23"/>
  <c r="AC39" i="23"/>
  <c r="ES13" i="23"/>
  <c r="ES12" i="23" s="1"/>
  <c r="ES11" i="23" s="1"/>
  <c r="DN17" i="23"/>
  <c r="DY29" i="23"/>
  <c r="AD55" i="23"/>
  <c r="EK65" i="23"/>
  <c r="EK55" i="23" s="1"/>
  <c r="DH39" i="23"/>
  <c r="DI39" i="23" s="1"/>
  <c r="BQ13" i="23"/>
  <c r="BQ11" i="23" s="1"/>
  <c r="DQ46" i="23"/>
  <c r="EQ14" i="23"/>
  <c r="EQ11" i="23"/>
  <c r="EQ2" i="23"/>
  <c r="G107" i="22"/>
  <c r="EI12" i="23"/>
  <c r="EI11" i="23" s="1"/>
  <c r="EI14" i="23"/>
  <c r="EI2" i="23"/>
  <c r="DH24" i="23"/>
  <c r="DW32" i="23"/>
  <c r="DI32" i="23"/>
  <c r="DN69" i="23"/>
  <c r="DQ66" i="23"/>
  <c r="DR65" i="23"/>
  <c r="DQ65" i="23" s="1"/>
  <c r="DS43" i="23"/>
  <c r="EC40" i="23"/>
  <c r="DY43" i="23"/>
  <c r="EK41" i="23"/>
  <c r="EK40" i="23" s="1"/>
  <c r="EK39" i="23" s="1"/>
  <c r="EN40" i="23"/>
  <c r="EN39" i="23" s="1"/>
  <c r="DN41" i="23"/>
  <c r="DY41" i="23"/>
  <c r="DR41" i="23"/>
  <c r="DZ40" i="23"/>
  <c r="DG39" i="23"/>
  <c r="DG13" i="23" s="1"/>
  <c r="DR32" i="23"/>
  <c r="DQ32" i="23" s="1"/>
  <c r="DY32" i="23"/>
  <c r="EB32" i="23"/>
  <c r="DP65" i="23"/>
  <c r="DN64" i="23"/>
  <c r="DI62" i="23"/>
  <c r="DG62" i="23"/>
  <c r="DG55" i="23" s="1"/>
  <c r="DH55" i="23"/>
  <c r="DI55" i="23" s="1"/>
  <c r="BO39" i="23"/>
  <c r="BP39" i="23"/>
  <c r="BP13" i="23" s="1"/>
  <c r="BP11" i="23" s="1"/>
  <c r="DT24" i="23"/>
  <c r="DZ28" i="23"/>
  <c r="EN28" i="23"/>
  <c r="EK28" i="23" s="1"/>
  <c r="EJ24" i="23"/>
  <c r="AD15" i="23"/>
  <c r="AD13" i="23" s="1"/>
  <c r="AC17" i="23"/>
  <c r="AC15" i="23" s="1"/>
  <c r="AC13" i="23" s="1"/>
  <c r="AF13" i="23"/>
  <c r="EK15" i="23"/>
  <c r="DN66" i="23"/>
  <c r="DY45" i="23"/>
  <c r="DW45" i="23" s="1"/>
  <c r="EF40" i="23"/>
  <c r="EH45" i="23"/>
  <c r="EH40" i="23" s="1"/>
  <c r="EH39" i="23" s="1"/>
  <c r="EH13" i="23" s="1"/>
  <c r="EH12" i="23" s="1"/>
  <c r="EH11" i="23" s="1"/>
  <c r="DT45" i="23"/>
  <c r="DK14" i="23"/>
  <c r="DJ14" i="23" s="1"/>
  <c r="DK12" i="23"/>
  <c r="DK11" i="23" s="1"/>
  <c r="DK2" i="23"/>
  <c r="DU65" i="23"/>
  <c r="DW62" i="23"/>
  <c r="DV63" i="23"/>
  <c r="DU63" i="23" s="1"/>
  <c r="DN63" i="23" s="1"/>
  <c r="DX63" i="23"/>
  <c r="DO63" i="23"/>
  <c r="DP63" i="23" s="1"/>
  <c r="DV56" i="23"/>
  <c r="DU56" i="23" s="1"/>
  <c r="DN56" i="23" s="1"/>
  <c r="DX56" i="23"/>
  <c r="DO56" i="23"/>
  <c r="DP56" i="23" s="1"/>
  <c r="DY27" i="23"/>
  <c r="DR27" i="23"/>
  <c r="DQ27" i="23" s="1"/>
  <c r="DO26" i="23"/>
  <c r="DP26" i="23" s="1"/>
  <c r="DW24" i="23"/>
  <c r="DW27" i="23"/>
  <c r="DX26" i="23"/>
  <c r="BP24" i="23"/>
  <c r="BO26" i="23"/>
  <c r="BO24" i="23" s="1"/>
  <c r="BO13" i="23" s="1"/>
  <c r="BO11" i="23" s="1"/>
  <c r="ER24" i="23"/>
  <c r="ER13" i="23" s="1"/>
  <c r="EC26" i="23"/>
  <c r="EO26" i="23"/>
  <c r="EP24" i="23"/>
  <c r="AE13" i="23"/>
  <c r="DX16" i="23"/>
  <c r="DV16" i="23"/>
  <c r="DW15" i="23"/>
  <c r="DQ15" i="23"/>
  <c r="EL14" i="23"/>
  <c r="EL12" i="23"/>
  <c r="EL11" i="23" s="1"/>
  <c r="EL2" i="23"/>
  <c r="G54" i="22"/>
  <c r="G108" i="22"/>
  <c r="H108" i="22"/>
  <c r="AG2" i="23" l="1"/>
  <c r="AG11" i="23"/>
  <c r="DX20" i="23"/>
  <c r="DO20" i="23"/>
  <c r="DP20" i="23" s="1"/>
  <c r="DV20" i="23"/>
  <c r="DU20" i="23" s="1"/>
  <c r="DN20" i="23" s="1"/>
  <c r="DP17" i="23"/>
  <c r="DO15" i="23"/>
  <c r="DP15" i="23" s="1"/>
  <c r="DG14" i="23"/>
  <c r="DG12" i="23"/>
  <c r="DG11" i="23" s="1"/>
  <c r="DG2" i="23"/>
  <c r="DG37" i="23"/>
  <c r="DV15" i="23"/>
  <c r="DU16" i="23"/>
  <c r="AE11" i="23"/>
  <c r="AE2" i="23"/>
  <c r="EN26" i="23"/>
  <c r="EK26" i="23" s="1"/>
  <c r="EK24" i="23" s="1"/>
  <c r="EK13" i="23" s="1"/>
  <c r="DZ26" i="23"/>
  <c r="ER2" i="23"/>
  <c r="ER12" i="23"/>
  <c r="ER11" i="23" s="1"/>
  <c r="DX27" i="23"/>
  <c r="DV27" i="23"/>
  <c r="DO27" i="23"/>
  <c r="DP27" i="23" s="1"/>
  <c r="DO24" i="23"/>
  <c r="DX24" i="23"/>
  <c r="DX62" i="23"/>
  <c r="DO62" i="23"/>
  <c r="DP62" i="23" s="1"/>
  <c r="DV62" i="23"/>
  <c r="DW55" i="23"/>
  <c r="DX55" i="23" s="1"/>
  <c r="DN65" i="23"/>
  <c r="DQ45" i="23"/>
  <c r="DO45" i="23"/>
  <c r="EF39" i="23"/>
  <c r="EF13" i="23" s="1"/>
  <c r="DT40" i="23"/>
  <c r="DT39" i="23" s="1"/>
  <c r="AD11" i="23"/>
  <c r="AD2" i="23"/>
  <c r="DO55" i="23"/>
  <c r="DP55" i="23" s="1"/>
  <c r="DQ41" i="23"/>
  <c r="DO41" i="23"/>
  <c r="DP41" i="23" s="1"/>
  <c r="DS40" i="23"/>
  <c r="DS39" i="23" s="1"/>
  <c r="EC39" i="23"/>
  <c r="DI24" i="23"/>
  <c r="DH13" i="23"/>
  <c r="DX15" i="23"/>
  <c r="EO24" i="23"/>
  <c r="EN24" i="23" s="1"/>
  <c r="EP13" i="23"/>
  <c r="EE26" i="23"/>
  <c r="EE24" i="23" s="1"/>
  <c r="EE13" i="23" s="1"/>
  <c r="DS26" i="23"/>
  <c r="EC24" i="23"/>
  <c r="DV45" i="23"/>
  <c r="DW40" i="23"/>
  <c r="AF11" i="23"/>
  <c r="AF2" i="23"/>
  <c r="EJ13" i="23"/>
  <c r="EJ2" i="23" s="1"/>
  <c r="AC11" i="23"/>
  <c r="AC2" i="23"/>
  <c r="DY28" i="23"/>
  <c r="DV28" i="23"/>
  <c r="DU28" i="23" s="1"/>
  <c r="DN28" i="23" s="1"/>
  <c r="DR28" i="23"/>
  <c r="DQ28" i="23" s="1"/>
  <c r="DZ39" i="23"/>
  <c r="DR40" i="23"/>
  <c r="DY40" i="23"/>
  <c r="DY39" i="23" s="1"/>
  <c r="DO43" i="23"/>
  <c r="DP43" i="23" s="1"/>
  <c r="DQ43" i="23"/>
  <c r="DW33" i="23"/>
  <c r="DX32" i="23"/>
  <c r="DV32" i="23"/>
  <c r="DU32" i="23" s="1"/>
  <c r="DN32" i="23" s="1"/>
  <c r="DO32" i="23"/>
  <c r="DP32" i="23" s="1"/>
  <c r="H29" i="22"/>
  <c r="H9" i="22" s="1"/>
  <c r="H8" i="22" s="1"/>
  <c r="G29" i="22"/>
  <c r="EK14" i="23" l="1"/>
  <c r="EK2" i="23"/>
  <c r="EK12" i="23"/>
  <c r="EK11" i="23" s="1"/>
  <c r="EK37" i="23"/>
  <c r="EO13" i="23"/>
  <c r="EP11" i="23"/>
  <c r="EP2" i="23"/>
  <c r="EP14" i="23"/>
  <c r="EO14" i="23" s="1"/>
  <c r="EN14" i="23" s="1"/>
  <c r="DV33" i="23"/>
  <c r="DX33" i="23"/>
  <c r="DQ40" i="23"/>
  <c r="DQ39" i="23" s="1"/>
  <c r="DR39" i="23"/>
  <c r="DO40" i="23"/>
  <c r="DX40" i="23"/>
  <c r="DV40" i="23"/>
  <c r="DW39" i="23"/>
  <c r="DS24" i="23"/>
  <c r="EC13" i="23"/>
  <c r="EE12" i="23"/>
  <c r="EE11" i="23" s="1"/>
  <c r="EE2" i="23"/>
  <c r="DT13" i="23"/>
  <c r="DT12" i="23" s="1"/>
  <c r="DT11" i="23" s="1"/>
  <c r="EF12" i="23"/>
  <c r="EF11" i="23" s="1"/>
  <c r="DU62" i="23"/>
  <c r="DV55" i="23"/>
  <c r="DP24" i="23"/>
  <c r="EB26" i="23"/>
  <c r="EB24" i="23" s="1"/>
  <c r="EB13" i="23" s="1"/>
  <c r="DY26" i="23"/>
  <c r="DR26" i="23"/>
  <c r="DQ26" i="23" s="1"/>
  <c r="DZ24" i="23"/>
  <c r="DV26" i="23"/>
  <c r="DU15" i="23"/>
  <c r="DN16" i="23"/>
  <c r="DN15" i="23" s="1"/>
  <c r="DI13" i="23"/>
  <c r="DI2" i="23" s="1"/>
  <c r="DH2" i="23"/>
  <c r="DH14" i="23"/>
  <c r="DI14" i="23" s="1"/>
  <c r="DH12" i="23"/>
  <c r="G9" i="22"/>
  <c r="G8" i="22"/>
  <c r="DY24" i="23" l="1"/>
  <c r="DR24" i="23"/>
  <c r="DZ13" i="23"/>
  <c r="DS13" i="23"/>
  <c r="EC12" i="23"/>
  <c r="EC11" i="23" s="1"/>
  <c r="EC2" i="23"/>
  <c r="DX39" i="23"/>
  <c r="DW13" i="23"/>
  <c r="DI12" i="23"/>
  <c r="DH11" i="23"/>
  <c r="DI11" i="23" s="1"/>
  <c r="DU26" i="23"/>
  <c r="DV24" i="23"/>
  <c r="EB12" i="23"/>
  <c r="EB11" i="23" s="1"/>
  <c r="EB2" i="23"/>
  <c r="DN62" i="23"/>
  <c r="DN55" i="23" s="1"/>
  <c r="DU55" i="23"/>
  <c r="DU40" i="23"/>
  <c r="DV39" i="23"/>
  <c r="DP40" i="23"/>
  <c r="DO39" i="23"/>
  <c r="EO12" i="23"/>
  <c r="EO11" i="23" s="1"/>
  <c r="EN13" i="23"/>
  <c r="EO2" i="23"/>
  <c r="H100" i="22"/>
  <c r="G100" i="22"/>
  <c r="G10" i="22"/>
  <c r="H10" i="22"/>
  <c r="C61" i="4"/>
  <c r="C60" i="4"/>
  <c r="C59" i="4"/>
  <c r="M58" i="4"/>
  <c r="L58" i="4"/>
  <c r="K58" i="4"/>
  <c r="J58" i="4"/>
  <c r="I58" i="4"/>
  <c r="H58" i="4"/>
  <c r="G58" i="4"/>
  <c r="F58" i="4"/>
  <c r="E58" i="4"/>
  <c r="D58" i="4"/>
  <c r="C57" i="4"/>
  <c r="C54" i="4"/>
  <c r="C53" i="4"/>
  <c r="C52" i="4"/>
  <c r="C51" i="4"/>
  <c r="M50" i="4"/>
  <c r="L50" i="4"/>
  <c r="L49" i="4" s="1"/>
  <c r="L48" i="4" s="1"/>
  <c r="K50" i="4"/>
  <c r="J50" i="4"/>
  <c r="J49" i="4" s="1"/>
  <c r="J48" i="4" s="1"/>
  <c r="I50" i="4"/>
  <c r="H50" i="4"/>
  <c r="H49" i="4" s="1"/>
  <c r="H48" i="4" s="1"/>
  <c r="G50" i="4"/>
  <c r="F50" i="4"/>
  <c r="F49" i="4" s="1"/>
  <c r="F48" i="4" s="1"/>
  <c r="E50" i="4"/>
  <c r="D50" i="4"/>
  <c r="C50" i="4" s="1"/>
  <c r="C47" i="4"/>
  <c r="C46" i="4"/>
  <c r="M45" i="4"/>
  <c r="L45" i="4"/>
  <c r="K45" i="4"/>
  <c r="J45" i="4"/>
  <c r="I45" i="4"/>
  <c r="H45" i="4"/>
  <c r="G45" i="4"/>
  <c r="F45" i="4"/>
  <c r="E45" i="4"/>
  <c r="D45" i="4"/>
  <c r="C40" i="4"/>
  <c r="C39" i="4"/>
  <c r="C38" i="4"/>
  <c r="C33" i="4"/>
  <c r="C32" i="4"/>
  <c r="C31" i="4"/>
  <c r="C17" i="4"/>
  <c r="C16" i="4"/>
  <c r="M15" i="4"/>
  <c r="L15" i="4"/>
  <c r="K15" i="4"/>
  <c r="J15" i="4"/>
  <c r="I15" i="4"/>
  <c r="H15" i="4"/>
  <c r="G15" i="4"/>
  <c r="F15" i="4"/>
  <c r="E15" i="4"/>
  <c r="D15" i="4"/>
  <c r="C14" i="4"/>
  <c r="C13" i="4"/>
  <c r="C12" i="4"/>
  <c r="M11" i="4"/>
  <c r="L11" i="4"/>
  <c r="K11" i="4"/>
  <c r="J11" i="4"/>
  <c r="I11" i="4"/>
  <c r="H11" i="4"/>
  <c r="G11" i="4"/>
  <c r="F11" i="4"/>
  <c r="E11" i="4"/>
  <c r="D11" i="4"/>
  <c r="M10" i="4"/>
  <c r="L10" i="4"/>
  <c r="K10" i="4"/>
  <c r="J10" i="4"/>
  <c r="I10" i="4"/>
  <c r="H10" i="4"/>
  <c r="G10" i="4"/>
  <c r="F10" i="4"/>
  <c r="E10" i="4"/>
  <c r="D10" i="4"/>
  <c r="M9" i="4"/>
  <c r="L9" i="4"/>
  <c r="K9" i="4"/>
  <c r="J9" i="4"/>
  <c r="I9" i="4"/>
  <c r="H9" i="4"/>
  <c r="G9" i="4"/>
  <c r="F9" i="4"/>
  <c r="E9" i="4"/>
  <c r="D9" i="4"/>
  <c r="D49" i="4" l="1"/>
  <c r="D48" i="4" s="1"/>
  <c r="E49" i="4"/>
  <c r="E48" i="4" s="1"/>
  <c r="G49" i="4"/>
  <c r="G48" i="4" s="1"/>
  <c r="I49" i="4"/>
  <c r="I48" i="4" s="1"/>
  <c r="K49" i="4"/>
  <c r="K48" i="4" s="1"/>
  <c r="M49" i="4"/>
  <c r="M48" i="4" s="1"/>
  <c r="C45" i="4"/>
  <c r="C11" i="4"/>
  <c r="EN2" i="23"/>
  <c r="EN12" i="23"/>
  <c r="EN11" i="23" s="1"/>
  <c r="DP39" i="23"/>
  <c r="DO13" i="23"/>
  <c r="DV13" i="23"/>
  <c r="DZ14" i="23"/>
  <c r="DY14" i="23" s="1"/>
  <c r="DY13" i="23"/>
  <c r="DY12" i="23" s="1"/>
  <c r="DY11" i="23" s="1"/>
  <c r="DZ12" i="23"/>
  <c r="DZ11" i="23" s="1"/>
  <c r="DZ2" i="23"/>
  <c r="DU39" i="23"/>
  <c r="DN40" i="23"/>
  <c r="DN39" i="23" s="1"/>
  <c r="DU24" i="23"/>
  <c r="DU13" i="23" s="1"/>
  <c r="DN26" i="23"/>
  <c r="DN24" i="23" s="1"/>
  <c r="DN13" i="23" s="1"/>
  <c r="DW12" i="23"/>
  <c r="DW11" i="23" s="1"/>
  <c r="DX11" i="23" s="1"/>
  <c r="DW14" i="23"/>
  <c r="DX14" i="23" s="1"/>
  <c r="DX13" i="23"/>
  <c r="DX2" i="23" s="1"/>
  <c r="DW2" i="23"/>
  <c r="DS12" i="23"/>
  <c r="DS11" i="23" s="1"/>
  <c r="DS2" i="23"/>
  <c r="DQ24" i="23"/>
  <c r="DR13" i="23"/>
  <c r="H97" i="22"/>
  <c r="G97" i="22"/>
  <c r="G101" i="22"/>
  <c r="H101" i="22"/>
  <c r="C10" i="4"/>
  <c r="C15" i="4"/>
  <c r="C9" i="4" s="1"/>
  <c r="C58" i="4"/>
  <c r="C49" i="4" s="1"/>
  <c r="M44" i="4" l="1"/>
  <c r="M42" i="4"/>
  <c r="M8" i="4" s="1"/>
  <c r="I42" i="4"/>
  <c r="I8" i="4" s="1"/>
  <c r="I44" i="4"/>
  <c r="E42" i="4"/>
  <c r="E8" i="4" s="1"/>
  <c r="E44" i="4"/>
  <c r="C48" i="4"/>
  <c r="C44" i="4" s="1"/>
  <c r="C41" i="4"/>
  <c r="DU12" i="23"/>
  <c r="DU11" i="23" s="1"/>
  <c r="DU2" i="23"/>
  <c r="DU14" i="23"/>
  <c r="DU37" i="23"/>
  <c r="DO14" i="23"/>
  <c r="DP14" i="23" s="1"/>
  <c r="DO12" i="23"/>
  <c r="DO2" i="23"/>
  <c r="DP13" i="23"/>
  <c r="DP2" i="23" s="1"/>
  <c r="DQ13" i="23"/>
  <c r="DQ12" i="23" s="1"/>
  <c r="DQ11" i="23" s="1"/>
  <c r="DR6" i="23" s="1"/>
  <c r="DR12" i="23"/>
  <c r="DR11" i="23" s="1"/>
  <c r="DR2" i="23"/>
  <c r="DR14" i="23"/>
  <c r="DQ14" i="23" s="1"/>
  <c r="DN2" i="23"/>
  <c r="DN12" i="23"/>
  <c r="DN11" i="23" s="1"/>
  <c r="DN14" i="23"/>
  <c r="DN37" i="23"/>
  <c r="DV14" i="23"/>
  <c r="DV2" i="23"/>
  <c r="DV12" i="23"/>
  <c r="DV11" i="23" s="1"/>
  <c r="DV6" i="23" s="1"/>
  <c r="G96" i="22"/>
  <c r="H96" i="22"/>
  <c r="C42" i="4"/>
  <c r="C8" i="4" s="1"/>
  <c r="DO11" i="23" l="1"/>
  <c r="DP11" i="23" s="1"/>
  <c r="DP12" i="23"/>
  <c r="BW111" i="19"/>
  <c r="DQ113" i="19" l="1"/>
  <c r="DL113" i="19"/>
  <c r="DG113" i="19"/>
  <c r="DB113" i="19"/>
  <c r="CW113" i="19"/>
  <c r="CR113" i="19"/>
  <c r="CM113" i="19"/>
  <c r="CH113" i="19"/>
  <c r="CC113" i="19"/>
  <c r="BX113" i="19"/>
  <c r="BS113" i="19"/>
  <c r="DQ112" i="19"/>
  <c r="DO112" i="19"/>
  <c r="DL112" i="19"/>
  <c r="DJ112" i="19"/>
  <c r="DG112" i="19"/>
  <c r="DE112" i="19"/>
  <c r="DB112" i="19"/>
  <c r="CZ112" i="19"/>
  <c r="CW112" i="19"/>
  <c r="CU112" i="19"/>
  <c r="CR112" i="19"/>
  <c r="CP112" i="19"/>
  <c r="CM112" i="19"/>
  <c r="CK112" i="19"/>
  <c r="CH112" i="19"/>
  <c r="CF112" i="19"/>
  <c r="CC112" i="19"/>
  <c r="CA112" i="19"/>
  <c r="BX112" i="19"/>
  <c r="BV112" i="19"/>
  <c r="BT112" i="19"/>
  <c r="BR112" i="19"/>
  <c r="BF112" i="19"/>
  <c r="Y112" i="19"/>
  <c r="N112" i="19"/>
  <c r="C112" i="19"/>
  <c r="DQ111" i="19"/>
  <c r="DO111" i="19"/>
  <c r="DL111" i="19"/>
  <c r="DJ111" i="19"/>
  <c r="DG111" i="19"/>
  <c r="DE111" i="19"/>
  <c r="DB111" i="19"/>
  <c r="CZ111" i="19"/>
  <c r="CW111" i="19"/>
  <c r="CU111" i="19"/>
  <c r="CR111" i="19"/>
  <c r="CP111" i="19"/>
  <c r="CM111" i="19"/>
  <c r="CK111" i="19"/>
  <c r="CH111" i="19"/>
  <c r="CF111" i="19"/>
  <c r="CC111" i="19"/>
  <c r="CA111" i="19"/>
  <c r="BX111" i="19"/>
  <c r="BV111" i="19"/>
  <c r="BT111" i="19"/>
  <c r="BR111" i="19"/>
  <c r="BS111" i="19" s="1"/>
  <c r="BP111" i="19"/>
  <c r="BO111" i="19"/>
  <c r="BN111" i="19"/>
  <c r="BM111" i="19"/>
  <c r="BL111" i="19"/>
  <c r="BK111" i="19"/>
  <c r="BJ111" i="19"/>
  <c r="BI111" i="19"/>
  <c r="BH111" i="19"/>
  <c r="BG111" i="19"/>
  <c r="BF111" i="19"/>
  <c r="Y111" i="19"/>
  <c r="X111" i="19"/>
  <c r="W111" i="19"/>
  <c r="V111" i="19"/>
  <c r="U111" i="19"/>
  <c r="T111" i="19"/>
  <c r="S111" i="19"/>
  <c r="R111" i="19"/>
  <c r="Q111" i="19"/>
  <c r="P111" i="19"/>
  <c r="O111" i="19"/>
  <c r="N111" i="19"/>
  <c r="C111" i="19"/>
  <c r="DQ110" i="19"/>
  <c r="DO110" i="19"/>
  <c r="DL110" i="19"/>
  <c r="DJ110" i="19"/>
  <c r="DG110" i="19"/>
  <c r="DE110" i="19"/>
  <c r="DB110" i="19"/>
  <c r="CZ110" i="19"/>
  <c r="CW110" i="19"/>
  <c r="CU110" i="19"/>
  <c r="CR110" i="19"/>
  <c r="CP110" i="19"/>
  <c r="CM110" i="19"/>
  <c r="CK110" i="19"/>
  <c r="CH110" i="19"/>
  <c r="CF110" i="19"/>
  <c r="CC110" i="19"/>
  <c r="CA110" i="19"/>
  <c r="BX110" i="19"/>
  <c r="BV110" i="19"/>
  <c r="BT110" i="19"/>
  <c r="BR110" i="19"/>
  <c r="BS110" i="19" s="1"/>
  <c r="BP110" i="19"/>
  <c r="BO110" i="19"/>
  <c r="BN110" i="19"/>
  <c r="BM110" i="19"/>
  <c r="BL110" i="19"/>
  <c r="BK110" i="19"/>
  <c r="BJ110" i="19"/>
  <c r="BI110" i="19"/>
  <c r="BH110" i="19"/>
  <c r="BG110" i="19"/>
  <c r="BF110" i="19"/>
  <c r="Y110" i="19"/>
  <c r="X110" i="19"/>
  <c r="W110" i="19"/>
  <c r="V110" i="19"/>
  <c r="U110" i="19"/>
  <c r="T110" i="19"/>
  <c r="S110" i="19"/>
  <c r="R110" i="19"/>
  <c r="Q110" i="19"/>
  <c r="P110" i="19"/>
  <c r="O110" i="19"/>
  <c r="N110" i="19"/>
  <c r="C110" i="19"/>
  <c r="DR109" i="19"/>
  <c r="DQ109" i="19"/>
  <c r="DP109" i="19"/>
  <c r="DO109" i="19" s="1"/>
  <c r="DO108" i="19" s="1"/>
  <c r="DM109" i="19"/>
  <c r="DL109" i="19"/>
  <c r="DK109" i="19"/>
  <c r="DJ109" i="19" s="1"/>
  <c r="DJ108" i="19" s="1"/>
  <c r="DH109" i="19"/>
  <c r="DG109" i="19"/>
  <c r="DF109" i="19"/>
  <c r="DE109" i="19" s="1"/>
  <c r="DE108" i="19" s="1"/>
  <c r="DC109" i="19"/>
  <c r="DB109" i="19"/>
  <c r="DA109" i="19"/>
  <c r="CZ109" i="19" s="1"/>
  <c r="CZ108" i="19" s="1"/>
  <c r="CX109" i="19"/>
  <c r="CW109" i="19"/>
  <c r="CV109" i="19"/>
  <c r="CU109" i="19" s="1"/>
  <c r="CU108" i="19" s="1"/>
  <c r="CS109" i="19"/>
  <c r="CR109" i="19"/>
  <c r="CQ109" i="19"/>
  <c r="CP109" i="19" s="1"/>
  <c r="CP108" i="19" s="1"/>
  <c r="CN109" i="19"/>
  <c r="CM109" i="19"/>
  <c r="CL109" i="19"/>
  <c r="CK109" i="19" s="1"/>
  <c r="CK108" i="19" s="1"/>
  <c r="CI109" i="19"/>
  <c r="CH109" i="19"/>
  <c r="CG109" i="19"/>
  <c r="CF109" i="19" s="1"/>
  <c r="CF108" i="19" s="1"/>
  <c r="CD109" i="19"/>
  <c r="CC109" i="19"/>
  <c r="CB109" i="19"/>
  <c r="CA109" i="19" s="1"/>
  <c r="CA108" i="19" s="1"/>
  <c r="BY109" i="19"/>
  <c r="BX109" i="19"/>
  <c r="BW109" i="19"/>
  <c r="BV109" i="19" s="1"/>
  <c r="BV108" i="19" s="1"/>
  <c r="BT109" i="19"/>
  <c r="BR109" i="19"/>
  <c r="BS109" i="19" s="1"/>
  <c r="BP109" i="19"/>
  <c r="BP108" i="19" s="1"/>
  <c r="BL109" i="19"/>
  <c r="BH109" i="19"/>
  <c r="BH108" i="19" s="1"/>
  <c r="BC109" i="19"/>
  <c r="AZ109" i="19"/>
  <c r="AW109" i="19"/>
  <c r="BN109" i="19" s="1"/>
  <c r="BN108" i="19" s="1"/>
  <c r="AT109" i="19"/>
  <c r="AQ109" i="19"/>
  <c r="AN109" i="19"/>
  <c r="AK109" i="19"/>
  <c r="BJ109" i="19" s="1"/>
  <c r="BJ108" i="19" s="1"/>
  <c r="AH109" i="19"/>
  <c r="AE109" i="19"/>
  <c r="AB109" i="19"/>
  <c r="Y109" i="19"/>
  <c r="X109" i="19"/>
  <c r="X108" i="19" s="1"/>
  <c r="T109" i="19"/>
  <c r="T108" i="19" s="1"/>
  <c r="P109" i="19"/>
  <c r="P108" i="19" s="1"/>
  <c r="M109" i="19"/>
  <c r="L109" i="19"/>
  <c r="K109" i="19"/>
  <c r="V109" i="19" s="1"/>
  <c r="J109" i="19"/>
  <c r="I109" i="19"/>
  <c r="H109" i="19"/>
  <c r="G109" i="19"/>
  <c r="R109" i="19" s="1"/>
  <c r="F109" i="19"/>
  <c r="E109" i="19"/>
  <c r="D109" i="19"/>
  <c r="C109" i="19"/>
  <c r="DR108" i="19"/>
  <c r="DQ108" i="19"/>
  <c r="DP108" i="19"/>
  <c r="DM108" i="19"/>
  <c r="DL108" i="19"/>
  <c r="DK108" i="19"/>
  <c r="DH108" i="19"/>
  <c r="DG108" i="19"/>
  <c r="DF108" i="19"/>
  <c r="DC108" i="19"/>
  <c r="DB108" i="19"/>
  <c r="DA108" i="19"/>
  <c r="CX108" i="19"/>
  <c r="CW108" i="19"/>
  <c r="CV108" i="19"/>
  <c r="CS108" i="19"/>
  <c r="CR108" i="19"/>
  <c r="CQ108" i="19"/>
  <c r="CN108" i="19"/>
  <c r="CM108" i="19"/>
  <c r="CL108" i="19"/>
  <c r="CI108" i="19"/>
  <c r="CH108" i="19"/>
  <c r="CG108" i="19"/>
  <c r="CD108" i="19"/>
  <c r="CC108" i="19"/>
  <c r="CB108" i="19"/>
  <c r="BY108" i="19"/>
  <c r="BX108" i="19"/>
  <c r="BW108" i="19"/>
  <c r="BT108" i="19"/>
  <c r="BL108" i="19"/>
  <c r="BC108" i="19"/>
  <c r="AW108" i="19"/>
  <c r="AQ108" i="19"/>
  <c r="AK108" i="19"/>
  <c r="AE108" i="19"/>
  <c r="Z108" i="19"/>
  <c r="Y108" i="19"/>
  <c r="V108" i="19"/>
  <c r="R108" i="19"/>
  <c r="M108" i="19"/>
  <c r="K108" i="19"/>
  <c r="I108" i="19"/>
  <c r="G108" i="19"/>
  <c r="E108" i="19"/>
  <c r="C108" i="19"/>
  <c r="DS107" i="19"/>
  <c r="DO107" i="19"/>
  <c r="DO105" i="19" s="1"/>
  <c r="DN107" i="19"/>
  <c r="DJ107" i="19"/>
  <c r="DI107" i="19"/>
  <c r="DE107" i="19"/>
  <c r="DE105" i="19" s="1"/>
  <c r="DD107" i="19"/>
  <c r="CZ107" i="19"/>
  <c r="CY107" i="19"/>
  <c r="CU107" i="19"/>
  <c r="CU105" i="19" s="1"/>
  <c r="CT107" i="19"/>
  <c r="CP107" i="19"/>
  <c r="CO107" i="19"/>
  <c r="CK107" i="19"/>
  <c r="CJ107" i="19"/>
  <c r="CF107" i="19"/>
  <c r="CE107" i="19"/>
  <c r="CA107" i="19"/>
  <c r="BZ107" i="19"/>
  <c r="BV107" i="19"/>
  <c r="BU107" i="19"/>
  <c r="BT107" i="19"/>
  <c r="BR107" i="19"/>
  <c r="BQ107" i="19"/>
  <c r="DO106" i="19"/>
  <c r="DJ106" i="19"/>
  <c r="DE106" i="19"/>
  <c r="CZ106" i="19"/>
  <c r="CU106" i="19"/>
  <c r="CP106" i="19"/>
  <c r="CN106" i="19"/>
  <c r="CL106" i="19"/>
  <c r="CK106" i="19" s="1"/>
  <c r="CK105" i="19" s="1"/>
  <c r="CI106" i="19"/>
  <c r="CG106" i="19"/>
  <c r="CF106" i="19" s="1"/>
  <c r="CF105" i="19" s="1"/>
  <c r="CD106" i="19"/>
  <c r="BY106" i="19"/>
  <c r="BU106" i="19"/>
  <c r="BR106" i="19"/>
  <c r="AA106" i="19"/>
  <c r="Z106" i="19"/>
  <c r="Y106" i="19"/>
  <c r="DS105" i="19"/>
  <c r="DR105" i="19"/>
  <c r="DQ105" i="19"/>
  <c r="DP105" i="19"/>
  <c r="DN105" i="19"/>
  <c r="DM105" i="19"/>
  <c r="DL105" i="19"/>
  <c r="DK105" i="19"/>
  <c r="DJ105" i="19"/>
  <c r="DI105" i="19"/>
  <c r="DH105" i="19"/>
  <c r="DG105" i="19"/>
  <c r="DF105" i="19"/>
  <c r="DD105" i="19"/>
  <c r="DC105" i="19"/>
  <c r="DB105" i="19"/>
  <c r="DA105" i="19"/>
  <c r="CZ105" i="19"/>
  <c r="CY105" i="19"/>
  <c r="CX105" i="19"/>
  <c r="CW105" i="19"/>
  <c r="CV105" i="19"/>
  <c r="CT105" i="19"/>
  <c r="CS105" i="19"/>
  <c r="CR105" i="19"/>
  <c r="CQ105" i="19"/>
  <c r="CP105" i="19"/>
  <c r="CO105" i="19"/>
  <c r="CN105" i="19"/>
  <c r="CM105" i="19"/>
  <c r="CL105" i="19"/>
  <c r="CJ105" i="19"/>
  <c r="CI105" i="19"/>
  <c r="CH105" i="19"/>
  <c r="CG105" i="19"/>
  <c r="CE105" i="19"/>
  <c r="CC105" i="19"/>
  <c r="CB105" i="19"/>
  <c r="BZ105" i="19"/>
  <c r="BY105" i="19"/>
  <c r="BX105" i="19"/>
  <c r="BW105" i="19"/>
  <c r="BU105" i="19"/>
  <c r="BS105" i="19"/>
  <c r="BF105" i="19"/>
  <c r="AA105" i="19"/>
  <c r="Z105" i="19"/>
  <c r="Y105" i="19"/>
  <c r="N105" i="19"/>
  <c r="DQ104" i="19"/>
  <c r="DL104" i="19"/>
  <c r="DG104" i="19"/>
  <c r="DB104" i="19"/>
  <c r="CW104" i="19"/>
  <c r="CR104" i="19"/>
  <c r="CM104" i="19"/>
  <c r="CH104" i="19"/>
  <c r="CC104" i="19"/>
  <c r="BX104" i="19"/>
  <c r="BS104" i="19"/>
  <c r="DP103" i="19"/>
  <c r="DL103" i="19"/>
  <c r="DK103" i="19"/>
  <c r="DJ103" i="19"/>
  <c r="DF103" i="19"/>
  <c r="DB103" i="19"/>
  <c r="DA103" i="19"/>
  <c r="CZ103" i="19"/>
  <c r="CV103" i="19"/>
  <c r="CR103" i="19"/>
  <c r="CQ103" i="19"/>
  <c r="CP103" i="19"/>
  <c r="CL103" i="19"/>
  <c r="CH103" i="19"/>
  <c r="CG103" i="19"/>
  <c r="CF103" i="19"/>
  <c r="CB103" i="19"/>
  <c r="BX103" i="19"/>
  <c r="BW103" i="19"/>
  <c r="BV103" i="19"/>
  <c r="BT103" i="19"/>
  <c r="BR103" i="19"/>
  <c r="BQ103" i="19"/>
  <c r="BP103" i="19"/>
  <c r="BO103" i="19"/>
  <c r="BN103" i="19"/>
  <c r="BM103" i="19"/>
  <c r="BL103" i="19"/>
  <c r="BK103" i="19"/>
  <c r="BJ103" i="19"/>
  <c r="BI103" i="19"/>
  <c r="BH103" i="19"/>
  <c r="BG103" i="19"/>
  <c r="AA103" i="19"/>
  <c r="Z103" i="19"/>
  <c r="BS103" i="19" s="1"/>
  <c r="Y103" i="19"/>
  <c r="X103" i="19"/>
  <c r="W103" i="19"/>
  <c r="V103" i="19"/>
  <c r="U103" i="19"/>
  <c r="T103" i="19"/>
  <c r="S103" i="19"/>
  <c r="R103" i="19"/>
  <c r="Q103" i="19"/>
  <c r="P103" i="19"/>
  <c r="O103" i="19"/>
  <c r="C103" i="19"/>
  <c r="DQ102" i="19"/>
  <c r="DO102" i="19"/>
  <c r="DL102" i="19"/>
  <c r="DJ102" i="19"/>
  <c r="DG102" i="19"/>
  <c r="DE102" i="19"/>
  <c r="DB102" i="19"/>
  <c r="CZ102" i="19"/>
  <c r="CW102" i="19"/>
  <c r="CU102" i="19"/>
  <c r="CR102" i="19"/>
  <c r="CP102" i="19"/>
  <c r="CM102" i="19"/>
  <c r="CK102" i="19"/>
  <c r="CH102" i="19"/>
  <c r="CF102" i="19"/>
  <c r="CC102" i="19"/>
  <c r="CA102" i="19"/>
  <c r="BX102" i="19"/>
  <c r="BV102" i="19"/>
  <c r="BT102" i="19"/>
  <c r="BS102" i="19"/>
  <c r="BQ102" i="19"/>
  <c r="AA102" i="19"/>
  <c r="Z102" i="19"/>
  <c r="Y102" i="19"/>
  <c r="DQ101" i="19"/>
  <c r="DO101" i="19"/>
  <c r="DL101" i="19"/>
  <c r="DJ101" i="19"/>
  <c r="DG101" i="19"/>
  <c r="DE101" i="19"/>
  <c r="DB101" i="19"/>
  <c r="CZ101" i="19"/>
  <c r="CW101" i="19"/>
  <c r="CU101" i="19"/>
  <c r="CR101" i="19"/>
  <c r="CP101" i="19"/>
  <c r="CM101" i="19"/>
  <c r="CK101" i="19"/>
  <c r="CH101" i="19"/>
  <c r="CF101" i="19"/>
  <c r="CC101" i="19"/>
  <c r="CA101" i="19"/>
  <c r="BX101" i="19"/>
  <c r="BV101" i="19"/>
  <c r="BT101" i="19"/>
  <c r="BS101" i="19"/>
  <c r="BQ101" i="19"/>
  <c r="AA101" i="19"/>
  <c r="Z101" i="19"/>
  <c r="Y101" i="19"/>
  <c r="DO100" i="19"/>
  <c r="DJ100" i="19"/>
  <c r="DE100" i="19"/>
  <c r="CZ100" i="19"/>
  <c r="CU100" i="19"/>
  <c r="CP100" i="19"/>
  <c r="CK100" i="19"/>
  <c r="CF100" i="19"/>
  <c r="CA100" i="19"/>
  <c r="BV100" i="19"/>
  <c r="BT100" i="19"/>
  <c r="BR100" i="19"/>
  <c r="BQ100" i="19" s="1"/>
  <c r="BP100" i="19"/>
  <c r="BO100" i="19"/>
  <c r="BN100" i="19"/>
  <c r="BM100" i="19"/>
  <c r="BL100" i="19"/>
  <c r="BK100" i="19"/>
  <c r="BJ100" i="19"/>
  <c r="BI100" i="19"/>
  <c r="BH100" i="19"/>
  <c r="BG100" i="19"/>
  <c r="BF100" i="19"/>
  <c r="BE100" i="19"/>
  <c r="BD100" i="19"/>
  <c r="DQ100" i="19" s="1"/>
  <c r="BC100" i="19"/>
  <c r="BB100" i="19"/>
  <c r="BA100" i="19"/>
  <c r="DL100" i="19" s="1"/>
  <c r="AZ100" i="19"/>
  <c r="AY100" i="19"/>
  <c r="AX100" i="19"/>
  <c r="DG100" i="19" s="1"/>
  <c r="AW100" i="19"/>
  <c r="AV100" i="19"/>
  <c r="AU100" i="19"/>
  <c r="DB100" i="19" s="1"/>
  <c r="AT100" i="19"/>
  <c r="AS100" i="19"/>
  <c r="AR100" i="19"/>
  <c r="CW100" i="19" s="1"/>
  <c r="AQ100" i="19"/>
  <c r="AP100" i="19"/>
  <c r="AO100" i="19"/>
  <c r="CR100" i="19" s="1"/>
  <c r="AN100" i="19"/>
  <c r="AM100" i="19"/>
  <c r="AL100" i="19"/>
  <c r="CM100" i="19" s="1"/>
  <c r="AK100" i="19"/>
  <c r="AJ100" i="19"/>
  <c r="AI100" i="19"/>
  <c r="CH100" i="19" s="1"/>
  <c r="AH100" i="19"/>
  <c r="AG100" i="19"/>
  <c r="AF100" i="19"/>
  <c r="CC100" i="19" s="1"/>
  <c r="AE100" i="19"/>
  <c r="AD100" i="19"/>
  <c r="AA100" i="19" s="1"/>
  <c r="AC100" i="19"/>
  <c r="AB100" i="19"/>
  <c r="DQ99" i="19"/>
  <c r="DP99" i="19"/>
  <c r="DO99" i="19" s="1"/>
  <c r="DL99" i="19"/>
  <c r="DK99" i="19"/>
  <c r="DJ99" i="19"/>
  <c r="DF99" i="19"/>
  <c r="DB99" i="19"/>
  <c r="DA99" i="19"/>
  <c r="CZ99" i="19"/>
  <c r="CW99" i="19"/>
  <c r="CV99" i="19"/>
  <c r="CU99" i="19" s="1"/>
  <c r="CQ99" i="19"/>
  <c r="CL99" i="19"/>
  <c r="CL97" i="19" s="1"/>
  <c r="CK97" i="19" s="1"/>
  <c r="CG99" i="19"/>
  <c r="CB99" i="19"/>
  <c r="BW99" i="19"/>
  <c r="BX99" i="19" s="1"/>
  <c r="AA99" i="19"/>
  <c r="Z99" i="19"/>
  <c r="Y99" i="19"/>
  <c r="DP98" i="19"/>
  <c r="DK98" i="19"/>
  <c r="DF98" i="19"/>
  <c r="DA98" i="19"/>
  <c r="CV98" i="19"/>
  <c r="CQ98" i="19"/>
  <c r="CL98" i="19"/>
  <c r="CG98" i="19"/>
  <c r="CB98" i="19"/>
  <c r="BW98" i="19"/>
  <c r="BT98" i="19"/>
  <c r="BR98" i="19"/>
  <c r="BQ98" i="19" s="1"/>
  <c r="BP98" i="19"/>
  <c r="BP97" i="19" s="1"/>
  <c r="BO98" i="19"/>
  <c r="BO97" i="19" s="1"/>
  <c r="BO78" i="19" s="1"/>
  <c r="BO70" i="19" s="1"/>
  <c r="BO71" i="19" s="1"/>
  <c r="BN98" i="19"/>
  <c r="BN97" i="19" s="1"/>
  <c r="BM98" i="19"/>
  <c r="BM97" i="19" s="1"/>
  <c r="BM78" i="19" s="1"/>
  <c r="BM70" i="19" s="1"/>
  <c r="BL98" i="19"/>
  <c r="BL97" i="19" s="1"/>
  <c r="BK98" i="19"/>
  <c r="BK97" i="19" s="1"/>
  <c r="BK78" i="19" s="1"/>
  <c r="BJ98" i="19"/>
  <c r="BJ97" i="19" s="1"/>
  <c r="BI98" i="19"/>
  <c r="BI97" i="19" s="1"/>
  <c r="BH98" i="19"/>
  <c r="BH97" i="19" s="1"/>
  <c r="BG98" i="19"/>
  <c r="AA98" i="19"/>
  <c r="Z98" i="19"/>
  <c r="Y98" i="19"/>
  <c r="X98" i="19"/>
  <c r="W98" i="19"/>
  <c r="W97" i="19" s="1"/>
  <c r="V98" i="19"/>
  <c r="U98" i="19"/>
  <c r="U97" i="19" s="1"/>
  <c r="T98" i="19"/>
  <c r="S98" i="19"/>
  <c r="S97" i="19" s="1"/>
  <c r="R98" i="19"/>
  <c r="Q98" i="19"/>
  <c r="Q97" i="19" s="1"/>
  <c r="P98" i="19"/>
  <c r="O98" i="19"/>
  <c r="C98" i="19"/>
  <c r="C97" i="19" s="1"/>
  <c r="DF97" i="19"/>
  <c r="DE97" i="19" s="1"/>
  <c r="BU97" i="19"/>
  <c r="BT97" i="19"/>
  <c r="BD97" i="19"/>
  <c r="BC97" i="19" s="1"/>
  <c r="BA97" i="19"/>
  <c r="AX97" i="19"/>
  <c r="AW97" i="19" s="1"/>
  <c r="AU97" i="19"/>
  <c r="AR97" i="19"/>
  <c r="AQ97" i="19" s="1"/>
  <c r="AO97" i="19"/>
  <c r="AL97" i="19"/>
  <c r="AK97" i="19" s="1"/>
  <c r="AI97" i="19"/>
  <c r="AF97" i="19"/>
  <c r="AE97" i="19" s="1"/>
  <c r="AC97" i="19"/>
  <c r="AA97" i="19"/>
  <c r="X97" i="19"/>
  <c r="V97" i="19"/>
  <c r="T97" i="19"/>
  <c r="R97" i="19"/>
  <c r="P97" i="19"/>
  <c r="M97" i="19"/>
  <c r="L97" i="19"/>
  <c r="K97" i="19"/>
  <c r="J97" i="19"/>
  <c r="I97" i="19"/>
  <c r="H97" i="19"/>
  <c r="G97" i="19"/>
  <c r="F97" i="19"/>
  <c r="E97" i="19"/>
  <c r="D97" i="19"/>
  <c r="Z96" i="19"/>
  <c r="Y96" i="19"/>
  <c r="DR95" i="19"/>
  <c r="DM95" i="19"/>
  <c r="DH95" i="19"/>
  <c r="DC95" i="19"/>
  <c r="CX95" i="19"/>
  <c r="CS95" i="19"/>
  <c r="CN95" i="19"/>
  <c r="CI95" i="19"/>
  <c r="CD95" i="19"/>
  <c r="BY95" i="19"/>
  <c r="BT95" i="19"/>
  <c r="Z95" i="19"/>
  <c r="Y95" i="19"/>
  <c r="DQ94" i="19"/>
  <c r="DP94" i="19"/>
  <c r="DO94" i="19"/>
  <c r="DK94" i="19"/>
  <c r="DL94" i="19" s="1"/>
  <c r="DG94" i="19"/>
  <c r="DF94" i="19"/>
  <c r="DE94" i="19"/>
  <c r="DA94" i="19"/>
  <c r="DB94" i="19" s="1"/>
  <c r="CW94" i="19"/>
  <c r="CV94" i="19"/>
  <c r="CU94" i="19"/>
  <c r="CQ94" i="19"/>
  <c r="CR94" i="19" s="1"/>
  <c r="CM94" i="19"/>
  <c r="CL94" i="19"/>
  <c r="CK94" i="19"/>
  <c r="CG94" i="19"/>
  <c r="CH94" i="19" s="1"/>
  <c r="CC94" i="19"/>
  <c r="CB94" i="19"/>
  <c r="CA94" i="19"/>
  <c r="BW94" i="19"/>
  <c r="BX94" i="19" s="1"/>
  <c r="BT94" i="19"/>
  <c r="BR94" i="19"/>
  <c r="BP94" i="19"/>
  <c r="BO94" i="19"/>
  <c r="BN94" i="19"/>
  <c r="BM94" i="19"/>
  <c r="BL94" i="19"/>
  <c r="BK94" i="19"/>
  <c r="BJ94" i="19"/>
  <c r="BI94" i="19"/>
  <c r="BH94" i="19"/>
  <c r="BG94" i="19"/>
  <c r="BF94" i="19"/>
  <c r="Z94" i="19"/>
  <c r="BS94" i="19" s="1"/>
  <c r="Y94" i="19"/>
  <c r="N94" i="19"/>
  <c r="C94" i="19"/>
  <c r="DR93" i="19"/>
  <c r="DQ93" i="19"/>
  <c r="DP93" i="19"/>
  <c r="DM93" i="19"/>
  <c r="DL93" i="19"/>
  <c r="DK93" i="19"/>
  <c r="DH93" i="19"/>
  <c r="DG93" i="19"/>
  <c r="DF93" i="19"/>
  <c r="DC93" i="19"/>
  <c r="DB93" i="19"/>
  <c r="DA93" i="19"/>
  <c r="CX93" i="19"/>
  <c r="CW93" i="19"/>
  <c r="CV93" i="19"/>
  <c r="CS93" i="19"/>
  <c r="CQ93" i="19"/>
  <c r="CR93" i="19" s="1"/>
  <c r="CN93" i="19"/>
  <c r="CM93" i="19"/>
  <c r="CL93" i="19"/>
  <c r="CI93" i="19"/>
  <c r="CG93" i="19"/>
  <c r="CH93" i="19" s="1"/>
  <c r="CD93" i="19"/>
  <c r="CC93" i="19"/>
  <c r="CB93" i="19"/>
  <c r="BY93" i="19"/>
  <c r="BX93" i="19"/>
  <c r="BW93" i="19"/>
  <c r="AA93" i="19"/>
  <c r="Z93" i="19"/>
  <c r="Y93" i="19"/>
  <c r="DP92" i="19"/>
  <c r="DQ92" i="19" s="1"/>
  <c r="DK92" i="19"/>
  <c r="DL92" i="19" s="1"/>
  <c r="DF92" i="19"/>
  <c r="DG92" i="19" s="1"/>
  <c r="DA92" i="19"/>
  <c r="DB92" i="19" s="1"/>
  <c r="CV92" i="19"/>
  <c r="CW92" i="19" s="1"/>
  <c r="CQ92" i="19"/>
  <c r="CR92" i="19" s="1"/>
  <c r="CL92" i="19"/>
  <c r="CM92" i="19" s="1"/>
  <c r="CG92" i="19"/>
  <c r="CH92" i="19" s="1"/>
  <c r="CB92" i="19"/>
  <c r="CC92" i="19" s="1"/>
  <c r="BW92" i="19"/>
  <c r="BU92" i="19"/>
  <c r="BT92" i="19"/>
  <c r="BC92" i="19"/>
  <c r="BP92" i="19" s="1"/>
  <c r="AZ92" i="19"/>
  <c r="BO92" i="19" s="1"/>
  <c r="AW92" i="19"/>
  <c r="BN92" i="19" s="1"/>
  <c r="AT92" i="19"/>
  <c r="BM92" i="19" s="1"/>
  <c r="AQ92" i="19"/>
  <c r="BL92" i="19" s="1"/>
  <c r="AN92" i="19"/>
  <c r="BK92" i="19" s="1"/>
  <c r="AK92" i="19"/>
  <c r="BJ92" i="19" s="1"/>
  <c r="AH92" i="19"/>
  <c r="BI92" i="19" s="1"/>
  <c r="AE92" i="19"/>
  <c r="BH92" i="19" s="1"/>
  <c r="AB92" i="19"/>
  <c r="BG92" i="19" s="1"/>
  <c r="AA92" i="19"/>
  <c r="Z92" i="19"/>
  <c r="X92" i="19"/>
  <c r="W92" i="19"/>
  <c r="V92" i="19"/>
  <c r="U92" i="19"/>
  <c r="T92" i="19"/>
  <c r="S92" i="19"/>
  <c r="R92" i="19"/>
  <c r="Q92" i="19"/>
  <c r="P92" i="19"/>
  <c r="O92" i="19"/>
  <c r="N92" i="19"/>
  <c r="C92" i="19"/>
  <c r="DQ91" i="19"/>
  <c r="DP91" i="19"/>
  <c r="DO91" i="19"/>
  <c r="DK91" i="19"/>
  <c r="DL91" i="19" s="1"/>
  <c r="DG91" i="19"/>
  <c r="DF91" i="19"/>
  <c r="DE91" i="19"/>
  <c r="DA91" i="19"/>
  <c r="DB91" i="19" s="1"/>
  <c r="CW91" i="19"/>
  <c r="CV91" i="19"/>
  <c r="CU91" i="19"/>
  <c r="CQ91" i="19"/>
  <c r="CR91" i="19" s="1"/>
  <c r="CM91" i="19"/>
  <c r="CL91" i="19"/>
  <c r="CK91" i="19"/>
  <c r="BW91" i="19"/>
  <c r="BX91" i="19" s="1"/>
  <c r="BT91" i="19"/>
  <c r="BP91" i="19"/>
  <c r="BO91" i="19"/>
  <c r="BN91" i="19"/>
  <c r="BM91" i="19"/>
  <c r="BL91" i="19"/>
  <c r="BK91" i="19"/>
  <c r="BJ91" i="19"/>
  <c r="BI91" i="19"/>
  <c r="BH91" i="19"/>
  <c r="BG91" i="19"/>
  <c r="BF91" i="19" s="1"/>
  <c r="AA91" i="19"/>
  <c r="Z91" i="19"/>
  <c r="Y91" i="19"/>
  <c r="X91" i="19"/>
  <c r="W91" i="19"/>
  <c r="V91" i="19"/>
  <c r="U91" i="19"/>
  <c r="T91" i="19"/>
  <c r="S91" i="19"/>
  <c r="R91" i="19"/>
  <c r="Q91" i="19"/>
  <c r="CG91" i="19" s="1"/>
  <c r="P91" i="19"/>
  <c r="CB91" i="19" s="1"/>
  <c r="O91" i="19"/>
  <c r="C91" i="19"/>
  <c r="DP90" i="19"/>
  <c r="DQ90" i="19" s="1"/>
  <c r="DK90" i="19"/>
  <c r="DL90" i="19" s="1"/>
  <c r="DF90" i="19"/>
  <c r="DG90" i="19" s="1"/>
  <c r="DA90" i="19"/>
  <c r="DB90" i="19" s="1"/>
  <c r="CV90" i="19"/>
  <c r="CW90" i="19" s="1"/>
  <c r="CQ90" i="19"/>
  <c r="CR90" i="19" s="1"/>
  <c r="CL90" i="19"/>
  <c r="CM90" i="19" s="1"/>
  <c r="CG90" i="19"/>
  <c r="CH90" i="19" s="1"/>
  <c r="CB90" i="19"/>
  <c r="CC90" i="19" s="1"/>
  <c r="BW90" i="19"/>
  <c r="BX90" i="19" s="1"/>
  <c r="BF90" i="19"/>
  <c r="AA90" i="19"/>
  <c r="Z90" i="19"/>
  <c r="Y90" i="19"/>
  <c r="N90" i="19"/>
  <c r="C90" i="19"/>
  <c r="DP89" i="19"/>
  <c r="DQ89" i="19" s="1"/>
  <c r="DL89" i="19"/>
  <c r="DK89" i="19"/>
  <c r="DJ89" i="19"/>
  <c r="DF89" i="19"/>
  <c r="DG89" i="19" s="1"/>
  <c r="DB89" i="19"/>
  <c r="DA89" i="19"/>
  <c r="CZ89" i="19"/>
  <c r="CV89" i="19"/>
  <c r="CW89" i="19" s="1"/>
  <c r="CR89" i="19"/>
  <c r="CQ89" i="19"/>
  <c r="CP89" i="19"/>
  <c r="CL89" i="19"/>
  <c r="CM89" i="19" s="1"/>
  <c r="CH89" i="19"/>
  <c r="CG89" i="19"/>
  <c r="CF89" i="19"/>
  <c r="CB89" i="19"/>
  <c r="CC89" i="19" s="1"/>
  <c r="BX89" i="19"/>
  <c r="BW89" i="19"/>
  <c r="BV89" i="19"/>
  <c r="BR89" i="19"/>
  <c r="BQ89" i="19" s="1"/>
  <c r="BF89" i="19"/>
  <c r="AA89" i="19"/>
  <c r="Z89" i="19"/>
  <c r="BS89" i="19" s="1"/>
  <c r="Y89" i="19"/>
  <c r="N89" i="19"/>
  <c r="C89" i="19"/>
  <c r="BP88" i="19"/>
  <c r="BO88" i="19"/>
  <c r="BN88" i="19"/>
  <c r="BM88" i="19"/>
  <c r="BL88" i="19"/>
  <c r="BK88" i="19"/>
  <c r="BJ88" i="19"/>
  <c r="BI88" i="19"/>
  <c r="BH88" i="19"/>
  <c r="BG88" i="19"/>
  <c r="BD88" i="19"/>
  <c r="BC88" i="19"/>
  <c r="AZ88" i="19"/>
  <c r="AW88" i="19"/>
  <c r="AT88" i="19"/>
  <c r="AQ88" i="19"/>
  <c r="AN88" i="19"/>
  <c r="AK88" i="19"/>
  <c r="AH88" i="19"/>
  <c r="AE88" i="19"/>
  <c r="AB88" i="19"/>
  <c r="Y88" i="19" s="1"/>
  <c r="AA88" i="19"/>
  <c r="Z88" i="19"/>
  <c r="X88" i="19"/>
  <c r="W88" i="19"/>
  <c r="V88" i="19"/>
  <c r="U88" i="19"/>
  <c r="T88" i="19"/>
  <c r="S88" i="19"/>
  <c r="R88" i="19"/>
  <c r="Q88" i="19"/>
  <c r="P88" i="19"/>
  <c r="O88" i="19"/>
  <c r="N88" i="19" s="1"/>
  <c r="M88" i="19"/>
  <c r="DP88" i="19" s="1"/>
  <c r="DO88" i="19" s="1"/>
  <c r="L88" i="19"/>
  <c r="DK88" i="19" s="1"/>
  <c r="K88" i="19"/>
  <c r="DF88" i="19" s="1"/>
  <c r="J88" i="19"/>
  <c r="DA88" i="19" s="1"/>
  <c r="I88" i="19"/>
  <c r="CV88" i="19" s="1"/>
  <c r="CW88" i="19" s="1"/>
  <c r="H88" i="19"/>
  <c r="CQ88" i="19" s="1"/>
  <c r="G88" i="19"/>
  <c r="CL88" i="19" s="1"/>
  <c r="CK88" i="19" s="1"/>
  <c r="F88" i="19"/>
  <c r="CG88" i="19" s="1"/>
  <c r="E88" i="19"/>
  <c r="CB88" i="19" s="1"/>
  <c r="D88" i="19"/>
  <c r="BW88" i="19" s="1"/>
  <c r="DQ87" i="19"/>
  <c r="DO87" i="19"/>
  <c r="DL87" i="19"/>
  <c r="DJ87" i="19"/>
  <c r="DG87" i="19"/>
  <c r="DE87" i="19"/>
  <c r="DB87" i="19"/>
  <c r="CZ87" i="19"/>
  <c r="CW87" i="19"/>
  <c r="CU87" i="19"/>
  <c r="CR87" i="19"/>
  <c r="CP87" i="19"/>
  <c r="CM87" i="19"/>
  <c r="CK87" i="19"/>
  <c r="CH87" i="19"/>
  <c r="CF87" i="19"/>
  <c r="CC87" i="19"/>
  <c r="CA87" i="19"/>
  <c r="BX87" i="19"/>
  <c r="BV87" i="19"/>
  <c r="BS87" i="19"/>
  <c r="BQ87" i="19"/>
  <c r="DQ86" i="19"/>
  <c r="DO86" i="19"/>
  <c r="DL86" i="19"/>
  <c r="DJ86" i="19"/>
  <c r="DG86" i="19"/>
  <c r="DE86" i="19"/>
  <c r="DB86" i="19"/>
  <c r="CZ86" i="19"/>
  <c r="CW86" i="19"/>
  <c r="CU86" i="19"/>
  <c r="CR86" i="19"/>
  <c r="CP86" i="19"/>
  <c r="CM86" i="19"/>
  <c r="CK86" i="19"/>
  <c r="CH86" i="19"/>
  <c r="CF86" i="19"/>
  <c r="CC86" i="19"/>
  <c r="CA86" i="19"/>
  <c r="BX86" i="19"/>
  <c r="BV86" i="19"/>
  <c r="BR86" i="19"/>
  <c r="BQ86" i="19" s="1"/>
  <c r="BF86" i="19"/>
  <c r="AA86" i="19"/>
  <c r="Z86" i="19"/>
  <c r="Y86" i="19"/>
  <c r="N86" i="19"/>
  <c r="C86" i="19"/>
  <c r="DQ85" i="19"/>
  <c r="DO85" i="19"/>
  <c r="DL85" i="19"/>
  <c r="DJ85" i="19"/>
  <c r="DG85" i="19"/>
  <c r="DE85" i="19"/>
  <c r="DB85" i="19"/>
  <c r="CZ85" i="19"/>
  <c r="CW85" i="19"/>
  <c r="CU85" i="19"/>
  <c r="CR85" i="19"/>
  <c r="CP85" i="19"/>
  <c r="CM85" i="19"/>
  <c r="CK85" i="19"/>
  <c r="CH85" i="19"/>
  <c r="CF85" i="19"/>
  <c r="CC85" i="19"/>
  <c r="CA85" i="19"/>
  <c r="BX85" i="19"/>
  <c r="BV85" i="19"/>
  <c r="BR85" i="19"/>
  <c r="BQ85" i="19" s="1"/>
  <c r="BF85" i="19"/>
  <c r="AA85" i="19"/>
  <c r="Z85" i="19"/>
  <c r="Y85" i="19"/>
  <c r="N85" i="19"/>
  <c r="C85" i="19"/>
  <c r="DQ84" i="19"/>
  <c r="DO84" i="19"/>
  <c r="DL84" i="19"/>
  <c r="DJ84" i="19"/>
  <c r="DG84" i="19"/>
  <c r="DE84" i="19"/>
  <c r="DB84" i="19"/>
  <c r="CZ84" i="19"/>
  <c r="CW84" i="19"/>
  <c r="CU84" i="19"/>
  <c r="CR84" i="19"/>
  <c r="CP84" i="19"/>
  <c r="CM84" i="19"/>
  <c r="CK84" i="19"/>
  <c r="CH84" i="19"/>
  <c r="CF84" i="19"/>
  <c r="CC84" i="19"/>
  <c r="CA84" i="19"/>
  <c r="BX84" i="19"/>
  <c r="BV84" i="19"/>
  <c r="BS84" i="19"/>
  <c r="BR84" i="19"/>
  <c r="BQ84" i="19" s="1"/>
  <c r="BF84" i="19"/>
  <c r="N84" i="19"/>
  <c r="DQ83" i="19"/>
  <c r="DO83" i="19"/>
  <c r="DL83" i="19"/>
  <c r="DJ83" i="19"/>
  <c r="DG83" i="19"/>
  <c r="DE83" i="19"/>
  <c r="DB83" i="19"/>
  <c r="CZ83" i="19"/>
  <c r="CW83" i="19"/>
  <c r="CU83" i="19"/>
  <c r="CR83" i="19"/>
  <c r="CP83" i="19"/>
  <c r="CM83" i="19"/>
  <c r="CK83" i="19"/>
  <c r="CH83" i="19"/>
  <c r="CF83" i="19"/>
  <c r="CC83" i="19"/>
  <c r="CA83" i="19"/>
  <c r="BX83" i="19"/>
  <c r="BV83" i="19"/>
  <c r="BR83" i="19"/>
  <c r="BQ83" i="19" s="1"/>
  <c r="BF83" i="19"/>
  <c r="AA83" i="19"/>
  <c r="Z83" i="19"/>
  <c r="Y83" i="19"/>
  <c r="N83" i="19"/>
  <c r="DP82" i="19"/>
  <c r="DQ82" i="19" s="1"/>
  <c r="DK82" i="19"/>
  <c r="DL82" i="19" s="1"/>
  <c r="DF82" i="19"/>
  <c r="DG82" i="19" s="1"/>
  <c r="DA82" i="19"/>
  <c r="DB82" i="19" s="1"/>
  <c r="CV82" i="19"/>
  <c r="CW82" i="19" s="1"/>
  <c r="CU82" i="19"/>
  <c r="CQ82" i="19"/>
  <c r="CR82" i="19" s="1"/>
  <c r="CM82" i="19"/>
  <c r="CL82" i="19"/>
  <c r="CK82" i="19"/>
  <c r="CG82" i="19"/>
  <c r="CH82" i="19" s="1"/>
  <c r="CB82" i="19"/>
  <c r="BW82" i="19"/>
  <c r="BX82" i="19" s="1"/>
  <c r="BT82" i="19"/>
  <c r="BP82" i="19"/>
  <c r="BO82" i="19"/>
  <c r="BN82" i="19"/>
  <c r="BM82" i="19"/>
  <c r="BL82" i="19"/>
  <c r="BK82" i="19"/>
  <c r="BJ82" i="19"/>
  <c r="BI82" i="19"/>
  <c r="BH82" i="19"/>
  <c r="BG82" i="19"/>
  <c r="AA82" i="19"/>
  <c r="Z82" i="19"/>
  <c r="Y82" i="19"/>
  <c r="M82" i="19"/>
  <c r="X82" i="19" s="1"/>
  <c r="L82" i="19"/>
  <c r="W82" i="19" s="1"/>
  <c r="W81" i="19" s="1"/>
  <c r="W80" i="19" s="1"/>
  <c r="W78" i="19" s="1"/>
  <c r="K82" i="19"/>
  <c r="V82" i="19" s="1"/>
  <c r="J82" i="19"/>
  <c r="U82" i="19" s="1"/>
  <c r="U81" i="19" s="1"/>
  <c r="U80" i="19" s="1"/>
  <c r="U78" i="19" s="1"/>
  <c r="I82" i="19"/>
  <c r="T82" i="19" s="1"/>
  <c r="H82" i="19"/>
  <c r="S82" i="19" s="1"/>
  <c r="S81" i="19" s="1"/>
  <c r="S80" i="19" s="1"/>
  <c r="S78" i="19" s="1"/>
  <c r="G82" i="19"/>
  <c r="R82" i="19" s="1"/>
  <c r="F82" i="19"/>
  <c r="Q82" i="19" s="1"/>
  <c r="Q81" i="19" s="1"/>
  <c r="Q80" i="19" s="1"/>
  <c r="Q78" i="19" s="1"/>
  <c r="Q70" i="19" s="1"/>
  <c r="Q71" i="19" s="1"/>
  <c r="E82" i="19"/>
  <c r="P82" i="19" s="1"/>
  <c r="P81" i="19" s="1"/>
  <c r="P80" i="19" s="1"/>
  <c r="D82" i="19"/>
  <c r="O82" i="19" s="1"/>
  <c r="DS81" i="19"/>
  <c r="DP81" i="19"/>
  <c r="DN81" i="19"/>
  <c r="DK81" i="19"/>
  <c r="DI81" i="19"/>
  <c r="DF81" i="19"/>
  <c r="DA81" i="19"/>
  <c r="CZ81" i="19" s="1"/>
  <c r="CY81" i="19"/>
  <c r="CY80" i="19" s="1"/>
  <c r="CY78" i="19" s="1"/>
  <c r="CY70" i="19" s="1"/>
  <c r="CV81" i="19"/>
  <c r="CT81" i="19"/>
  <c r="CT80" i="19" s="1"/>
  <c r="CT78" i="19" s="1"/>
  <c r="CT70" i="19" s="1"/>
  <c r="CO81" i="19"/>
  <c r="CL81" i="19"/>
  <c r="CJ81" i="19"/>
  <c r="CE81" i="19"/>
  <c r="CE80" i="19" s="1"/>
  <c r="BZ81" i="19"/>
  <c r="BU81" i="19"/>
  <c r="BT81" i="19"/>
  <c r="BP81" i="19"/>
  <c r="BO81" i="19"/>
  <c r="BN81" i="19"/>
  <c r="BM81" i="19"/>
  <c r="BL81" i="19"/>
  <c r="BK81" i="19"/>
  <c r="BJ81" i="19"/>
  <c r="BI81" i="19"/>
  <c r="BH81" i="19"/>
  <c r="BG81" i="19"/>
  <c r="BD81" i="19"/>
  <c r="BA81" i="19"/>
  <c r="AX81" i="19"/>
  <c r="AU81" i="19"/>
  <c r="DB81" i="19" s="1"/>
  <c r="AR81" i="19"/>
  <c r="AO81" i="19"/>
  <c r="AL81" i="19"/>
  <c r="AI81" i="19"/>
  <c r="AF81" i="19"/>
  <c r="AF80" i="19" s="1"/>
  <c r="AF78" i="19" s="1"/>
  <c r="AF70" i="19" s="1"/>
  <c r="AF71" i="19" s="1"/>
  <c r="AC81" i="19"/>
  <c r="AA81" i="19"/>
  <c r="Z81" i="19"/>
  <c r="Y81" i="19"/>
  <c r="M81" i="19"/>
  <c r="L81" i="19"/>
  <c r="L80" i="19" s="1"/>
  <c r="L78" i="19" s="1"/>
  <c r="K81" i="19"/>
  <c r="J81" i="19"/>
  <c r="J80" i="19" s="1"/>
  <c r="J78" i="19" s="1"/>
  <c r="I81" i="19"/>
  <c r="H81" i="19"/>
  <c r="H80" i="19" s="1"/>
  <c r="G81" i="19"/>
  <c r="F81" i="19"/>
  <c r="F80" i="19" s="1"/>
  <c r="F78" i="19" s="1"/>
  <c r="E81" i="19"/>
  <c r="D81" i="19"/>
  <c r="D80" i="19" s="1"/>
  <c r="D78" i="19" s="1"/>
  <c r="DS80" i="19"/>
  <c r="DR80" i="19"/>
  <c r="DR78" i="19" s="1"/>
  <c r="DR70" i="19" s="1"/>
  <c r="DN80" i="19"/>
  <c r="DN78" i="19" s="1"/>
  <c r="DN70" i="19" s="1"/>
  <c r="DM80" i="19"/>
  <c r="DI80" i="19"/>
  <c r="DH80" i="19"/>
  <c r="DD80" i="19"/>
  <c r="DD78" i="19" s="1"/>
  <c r="DD70" i="19" s="1"/>
  <c r="DC80" i="19"/>
  <c r="CX80" i="19"/>
  <c r="CV80" i="19"/>
  <c r="CS80" i="19"/>
  <c r="CO80" i="19"/>
  <c r="CO78" i="19" s="1"/>
  <c r="CO70" i="19" s="1"/>
  <c r="CN80" i="19"/>
  <c r="CJ80" i="19"/>
  <c r="CI80" i="19"/>
  <c r="CD80" i="19"/>
  <c r="CD78" i="19" s="1"/>
  <c r="BZ80" i="19"/>
  <c r="BY80" i="19"/>
  <c r="BO80" i="19"/>
  <c r="BM80" i="19"/>
  <c r="BK80" i="19"/>
  <c r="BI80" i="19"/>
  <c r="BG80" i="19"/>
  <c r="BE80" i="19"/>
  <c r="BB80" i="19"/>
  <c r="BA80" i="19"/>
  <c r="AY80" i="19"/>
  <c r="AY78" i="19" s="1"/>
  <c r="AY70" i="19" s="1"/>
  <c r="AY71" i="19" s="1"/>
  <c r="AV80" i="19"/>
  <c r="AU80" i="19"/>
  <c r="AS80" i="19"/>
  <c r="AP80" i="19"/>
  <c r="AP78" i="19" s="1"/>
  <c r="AP70" i="19" s="1"/>
  <c r="AP71" i="19" s="1"/>
  <c r="AO80" i="19"/>
  <c r="AM80" i="19"/>
  <c r="AM78" i="19" s="1"/>
  <c r="AM70" i="19" s="1"/>
  <c r="AM71" i="19" s="1"/>
  <c r="AJ80" i="19"/>
  <c r="AI80" i="19"/>
  <c r="AG80" i="19"/>
  <c r="AD80" i="19"/>
  <c r="AC80" i="19"/>
  <c r="AA80" i="19"/>
  <c r="AA78" i="19" s="1"/>
  <c r="AA70" i="19" s="1"/>
  <c r="Z80" i="19"/>
  <c r="M80" i="19"/>
  <c r="M78" i="19" s="1"/>
  <c r="M70" i="19" s="1"/>
  <c r="M104" i="19" s="1"/>
  <c r="K80" i="19"/>
  <c r="K78" i="19" s="1"/>
  <c r="I80" i="19"/>
  <c r="I78" i="19" s="1"/>
  <c r="I70" i="19" s="1"/>
  <c r="I104" i="19" s="1"/>
  <c r="G80" i="19"/>
  <c r="G78" i="19" s="1"/>
  <c r="E80" i="19"/>
  <c r="E78" i="19" s="1"/>
  <c r="E70" i="19" s="1"/>
  <c r="E104" i="19" s="1"/>
  <c r="DQ79" i="19"/>
  <c r="DL79" i="19"/>
  <c r="DG79" i="19"/>
  <c r="DB79" i="19"/>
  <c r="CW79" i="19"/>
  <c r="CR79" i="19"/>
  <c r="CM79" i="19"/>
  <c r="CH79" i="19"/>
  <c r="CC79" i="19"/>
  <c r="BX79" i="19"/>
  <c r="BS79" i="19"/>
  <c r="BP79" i="19"/>
  <c r="BO79" i="19"/>
  <c r="BN79" i="19"/>
  <c r="BM79" i="19"/>
  <c r="BL79" i="19"/>
  <c r="BK79" i="19"/>
  <c r="BJ79" i="19"/>
  <c r="BI79" i="19"/>
  <c r="BH79" i="19"/>
  <c r="BG79" i="19"/>
  <c r="BF79" i="19" s="1"/>
  <c r="Y79" i="19"/>
  <c r="X79" i="19"/>
  <c r="W79" i="19"/>
  <c r="V79" i="19"/>
  <c r="U79" i="19"/>
  <c r="T79" i="19"/>
  <c r="S79" i="19"/>
  <c r="R79" i="19"/>
  <c r="Q79" i="19"/>
  <c r="P79" i="19"/>
  <c r="O79" i="19"/>
  <c r="N79" i="19" s="1"/>
  <c r="C79" i="19"/>
  <c r="DS78" i="19"/>
  <c r="DM78" i="19"/>
  <c r="DM70" i="19" s="1"/>
  <c r="DI78" i="19"/>
  <c r="DH78" i="19"/>
  <c r="DH70" i="19" s="1"/>
  <c r="DC78" i="19"/>
  <c r="CX78" i="19"/>
  <c r="CX70" i="19" s="1"/>
  <c r="CS78" i="19"/>
  <c r="CN78" i="19"/>
  <c r="CN70" i="19" s="1"/>
  <c r="CJ78" i="19"/>
  <c r="CI78" i="19"/>
  <c r="CI70" i="19" s="1"/>
  <c r="BZ78" i="19"/>
  <c r="BI78" i="19"/>
  <c r="BE78" i="19"/>
  <c r="BB78" i="19"/>
  <c r="BB70" i="19" s="1"/>
  <c r="BB71" i="19" s="1"/>
  <c r="AV78" i="19"/>
  <c r="AV70" i="19" s="1"/>
  <c r="AV71" i="19" s="1"/>
  <c r="AS78" i="19"/>
  <c r="AJ78" i="19"/>
  <c r="AJ70" i="19" s="1"/>
  <c r="AJ71" i="19" s="1"/>
  <c r="AG78" i="19"/>
  <c r="AD78" i="19"/>
  <c r="AD70" i="19" s="1"/>
  <c r="AD71" i="19" s="1"/>
  <c r="H78" i="19"/>
  <c r="DQ77" i="19"/>
  <c r="DO77" i="19"/>
  <c r="DL77" i="19"/>
  <c r="DJ77" i="19"/>
  <c r="DG77" i="19"/>
  <c r="DE77" i="19"/>
  <c r="DB77" i="19"/>
  <c r="CZ77" i="19"/>
  <c r="CW77" i="19"/>
  <c r="CU77" i="19"/>
  <c r="CR77" i="19"/>
  <c r="CP77" i="19"/>
  <c r="CM77" i="19"/>
  <c r="CK77" i="19"/>
  <c r="CH77" i="19"/>
  <c r="CF77" i="19"/>
  <c r="CC77" i="19"/>
  <c r="CA77" i="19"/>
  <c r="BX77" i="19"/>
  <c r="BV77" i="19"/>
  <c r="BT77" i="19"/>
  <c r="BS77" i="19"/>
  <c r="BR77" i="19"/>
  <c r="BQ77" i="19" s="1"/>
  <c r="BP77" i="19"/>
  <c r="BO77" i="19"/>
  <c r="BN77" i="19"/>
  <c r="BN72" i="19" s="1"/>
  <c r="BM77" i="19"/>
  <c r="BL77" i="19"/>
  <c r="BK77" i="19"/>
  <c r="BJ77" i="19"/>
  <c r="BJ72" i="19" s="1"/>
  <c r="BI77" i="19"/>
  <c r="BH77" i="19"/>
  <c r="BG77" i="19"/>
  <c r="BF77" i="19"/>
  <c r="Y77" i="19"/>
  <c r="X77" i="19"/>
  <c r="W77" i="19"/>
  <c r="V77" i="19"/>
  <c r="U77" i="19"/>
  <c r="T77" i="19"/>
  <c r="S77" i="19"/>
  <c r="R77" i="19"/>
  <c r="Q77" i="19"/>
  <c r="P77" i="19"/>
  <c r="O77" i="19"/>
  <c r="N77" i="19"/>
  <c r="C77" i="19"/>
  <c r="DQ76" i="19"/>
  <c r="DO76" i="19"/>
  <c r="DL76" i="19"/>
  <c r="DJ76" i="19"/>
  <c r="DG76" i="19"/>
  <c r="DE76" i="19"/>
  <c r="DB76" i="19"/>
  <c r="CZ76" i="19"/>
  <c r="CW76" i="19"/>
  <c r="CU76" i="19"/>
  <c r="CR76" i="19"/>
  <c r="CP76" i="19"/>
  <c r="CM76" i="19"/>
  <c r="CK76" i="19"/>
  <c r="CH76" i="19"/>
  <c r="CF76" i="19"/>
  <c r="CC76" i="19"/>
  <c r="CA76" i="19"/>
  <c r="BX76" i="19"/>
  <c r="BV76" i="19"/>
  <c r="BT76" i="19"/>
  <c r="BR76" i="19"/>
  <c r="BF76" i="19"/>
  <c r="AA76" i="19"/>
  <c r="Z76" i="19"/>
  <c r="BS76" i="19" s="1"/>
  <c r="Y76" i="19"/>
  <c r="N76" i="19"/>
  <c r="C76" i="19"/>
  <c r="DQ75" i="19"/>
  <c r="DP75" i="19"/>
  <c r="DO75" i="19"/>
  <c r="DK75" i="19"/>
  <c r="DL75" i="19" s="1"/>
  <c r="DG75" i="19"/>
  <c r="DF75" i="19"/>
  <c r="DE75" i="19"/>
  <c r="DA75" i="19"/>
  <c r="DB75" i="19" s="1"/>
  <c r="CW75" i="19"/>
  <c r="CV75" i="19"/>
  <c r="CU75" i="19"/>
  <c r="CQ75" i="19"/>
  <c r="CR75" i="19" s="1"/>
  <c r="CM75" i="19"/>
  <c r="CL75" i="19"/>
  <c r="CK75" i="19"/>
  <c r="CG75" i="19"/>
  <c r="CH75" i="19" s="1"/>
  <c r="CC75" i="19"/>
  <c r="CB75" i="19"/>
  <c r="CA75" i="19"/>
  <c r="BW75" i="19"/>
  <c r="BX75" i="19" s="1"/>
  <c r="BT75" i="19"/>
  <c r="BT72" i="19" s="1"/>
  <c r="BR75" i="19"/>
  <c r="BP75" i="19"/>
  <c r="BP72" i="19" s="1"/>
  <c r="BN75" i="19"/>
  <c r="BM75" i="19"/>
  <c r="BM72" i="19" s="1"/>
  <c r="BL75" i="19"/>
  <c r="BK75" i="19"/>
  <c r="BK72" i="19" s="1"/>
  <c r="BJ75" i="19"/>
  <c r="BI75" i="19"/>
  <c r="BI72" i="19" s="1"/>
  <c r="BH75" i="19"/>
  <c r="BG75" i="19"/>
  <c r="AA75" i="19"/>
  <c r="Z75" i="19"/>
  <c r="Y75" i="19"/>
  <c r="N75" i="19"/>
  <c r="C75" i="19"/>
  <c r="DQ74" i="19"/>
  <c r="DO74" i="19"/>
  <c r="DL74" i="19"/>
  <c r="DJ74" i="19"/>
  <c r="DG74" i="19"/>
  <c r="DE74" i="19"/>
  <c r="DB74" i="19"/>
  <c r="CZ74" i="19"/>
  <c r="CW74" i="19"/>
  <c r="CU74" i="19"/>
  <c r="CR74" i="19"/>
  <c r="CP74" i="19"/>
  <c r="CM74" i="19"/>
  <c r="CK74" i="19"/>
  <c r="CH74" i="19"/>
  <c r="CF74" i="19"/>
  <c r="CC74" i="19"/>
  <c r="CA74" i="19"/>
  <c r="BX74" i="19"/>
  <c r="BV74" i="19"/>
  <c r="BT74" i="19"/>
  <c r="BS74" i="19"/>
  <c r="BR74" i="19"/>
  <c r="BQ74" i="19" s="1"/>
  <c r="DQ73" i="19"/>
  <c r="DO73" i="19"/>
  <c r="DL73" i="19"/>
  <c r="DJ73" i="19"/>
  <c r="DG73" i="19"/>
  <c r="DE73" i="19"/>
  <c r="DB73" i="19"/>
  <c r="CZ73" i="19"/>
  <c r="CW73" i="19"/>
  <c r="CU73" i="19"/>
  <c r="CR73" i="19"/>
  <c r="CP73" i="19"/>
  <c r="CM73" i="19"/>
  <c r="CK73" i="19"/>
  <c r="CH73" i="19"/>
  <c r="CF73" i="19"/>
  <c r="CC73" i="19"/>
  <c r="CA73" i="19"/>
  <c r="BX73" i="19"/>
  <c r="BV73" i="19"/>
  <c r="BT73" i="19"/>
  <c r="BS73" i="19"/>
  <c r="BR73" i="19"/>
  <c r="BQ73" i="19" s="1"/>
  <c r="DP72" i="19"/>
  <c r="DO72" i="19"/>
  <c r="DK72" i="19"/>
  <c r="DJ72" i="19" s="1"/>
  <c r="DF72" i="19"/>
  <c r="DE72" i="19" s="1"/>
  <c r="DA72" i="19"/>
  <c r="CZ72" i="19" s="1"/>
  <c r="CV72" i="19"/>
  <c r="CU72" i="19"/>
  <c r="CQ72" i="19"/>
  <c r="CP72" i="19" s="1"/>
  <c r="CL72" i="19"/>
  <c r="CK72" i="19" s="1"/>
  <c r="CG72" i="19"/>
  <c r="CF72" i="19" s="1"/>
  <c r="CB72" i="19"/>
  <c r="CA72" i="19"/>
  <c r="BW72" i="19"/>
  <c r="BV72" i="19" s="1"/>
  <c r="BR72" i="19"/>
  <c r="BO72" i="19"/>
  <c r="BL72" i="19"/>
  <c r="BH72" i="19"/>
  <c r="BE72" i="19"/>
  <c r="BD72" i="19"/>
  <c r="DQ72" i="19" s="1"/>
  <c r="BC72" i="19"/>
  <c r="BB72" i="19"/>
  <c r="BA72" i="19"/>
  <c r="AZ72" i="19"/>
  <c r="AY72" i="19"/>
  <c r="AX72" i="19"/>
  <c r="AW72" i="19"/>
  <c r="AV72" i="19"/>
  <c r="AU72" i="19"/>
  <c r="AT72" i="19"/>
  <c r="AS72" i="19"/>
  <c r="AR72" i="19"/>
  <c r="CW72" i="19" s="1"/>
  <c r="AQ72" i="19"/>
  <c r="AP72" i="19"/>
  <c r="AO72" i="19"/>
  <c r="AN72" i="19"/>
  <c r="AM72" i="19"/>
  <c r="AL72" i="19"/>
  <c r="AK72" i="19"/>
  <c r="AJ72" i="19"/>
  <c r="AI72" i="19"/>
  <c r="AH72" i="19"/>
  <c r="AG72" i="19"/>
  <c r="AF72" i="19"/>
  <c r="CC72" i="19" s="1"/>
  <c r="AE72" i="19"/>
  <c r="AD72" i="19"/>
  <c r="AC72" i="19"/>
  <c r="AB72" i="19"/>
  <c r="AA72" i="19"/>
  <c r="Y72" i="19"/>
  <c r="X72" i="19"/>
  <c r="W72" i="19"/>
  <c r="V72" i="19"/>
  <c r="U72" i="19"/>
  <c r="T72" i="19"/>
  <c r="S72" i="19"/>
  <c r="R72" i="19"/>
  <c r="Q72" i="19"/>
  <c r="P72" i="19"/>
  <c r="O72" i="19"/>
  <c r="N72" i="19" s="1"/>
  <c r="M72" i="19"/>
  <c r="L72" i="19"/>
  <c r="K72" i="19"/>
  <c r="J72" i="19"/>
  <c r="I72" i="19"/>
  <c r="H72" i="19"/>
  <c r="G72" i="19"/>
  <c r="F72" i="19"/>
  <c r="E72" i="19"/>
  <c r="D72" i="19"/>
  <c r="C72" i="19"/>
  <c r="BT71" i="19"/>
  <c r="DS70" i="19"/>
  <c r="DI70" i="19"/>
  <c r="DC70" i="19"/>
  <c r="CS70" i="19"/>
  <c r="CJ70" i="19"/>
  <c r="BZ70" i="19"/>
  <c r="BE70" i="19"/>
  <c r="BE71" i="19" s="1"/>
  <c r="AS70" i="19"/>
  <c r="AS71" i="19" s="1"/>
  <c r="AG70" i="19"/>
  <c r="AG71" i="19" s="1"/>
  <c r="U70" i="19"/>
  <c r="U71" i="19" s="1"/>
  <c r="K70" i="19"/>
  <c r="K104" i="19" s="1"/>
  <c r="G70" i="19"/>
  <c r="G104" i="19" s="1"/>
  <c r="DQ69" i="19"/>
  <c r="DO69" i="19"/>
  <c r="DL69" i="19"/>
  <c r="DJ69" i="19"/>
  <c r="DG69" i="19"/>
  <c r="DE69" i="19"/>
  <c r="DB69" i="19"/>
  <c r="CZ69" i="19"/>
  <c r="CW69" i="19"/>
  <c r="CU69" i="19"/>
  <c r="CR69" i="19"/>
  <c r="CP69" i="19"/>
  <c r="CM69" i="19"/>
  <c r="CK69" i="19"/>
  <c r="CH69" i="19"/>
  <c r="CF69" i="19"/>
  <c r="CC69" i="19"/>
  <c r="CA69" i="19"/>
  <c r="BX69" i="19"/>
  <c r="BV69" i="19"/>
  <c r="BT69" i="19"/>
  <c r="BS69" i="19"/>
  <c r="BR69" i="19"/>
  <c r="BQ69" i="19" s="1"/>
  <c r="BF69" i="19"/>
  <c r="Y69" i="19"/>
  <c r="N69" i="19"/>
  <c r="C69" i="19"/>
  <c r="DS68" i="19"/>
  <c r="DR68" i="19"/>
  <c r="BT68" i="19" s="1"/>
  <c r="DQ68" i="19"/>
  <c r="DN68" i="19"/>
  <c r="DM68" i="19"/>
  <c r="DL68" i="19"/>
  <c r="DI68" i="19"/>
  <c r="DH68" i="19"/>
  <c r="DG68" i="19"/>
  <c r="DE68" i="19"/>
  <c r="DD68" i="19"/>
  <c r="DC68" i="19"/>
  <c r="DB68" i="19"/>
  <c r="CZ68" i="19"/>
  <c r="CY68" i="19"/>
  <c r="CX68" i="19"/>
  <c r="CW68" i="19"/>
  <c r="CU68" i="19"/>
  <c r="CT68" i="19"/>
  <c r="CS68" i="19"/>
  <c r="CR68" i="19"/>
  <c r="CP68" i="19"/>
  <c r="CO68" i="19"/>
  <c r="CN68" i="19"/>
  <c r="CM68" i="19"/>
  <c r="CK68" i="19"/>
  <c r="CJ68" i="19"/>
  <c r="CI68" i="19"/>
  <c r="CH68" i="19"/>
  <c r="CF68" i="19"/>
  <c r="CE68" i="19"/>
  <c r="CD68" i="19"/>
  <c r="CC68" i="19"/>
  <c r="CA68" i="19"/>
  <c r="BZ68" i="19"/>
  <c r="BY68" i="19"/>
  <c r="BX68" i="19"/>
  <c r="BV68" i="19"/>
  <c r="BS68" i="19"/>
  <c r="DR67" i="19"/>
  <c r="DQ67" i="19"/>
  <c r="DO67" i="19"/>
  <c r="DM67" i="19"/>
  <c r="DL67" i="19"/>
  <c r="DJ67" i="19"/>
  <c r="DH67" i="19"/>
  <c r="DG67" i="19"/>
  <c r="DE67" i="19"/>
  <c r="DC67" i="19"/>
  <c r="DB67" i="19"/>
  <c r="CZ67" i="19"/>
  <c r="CX67" i="19"/>
  <c r="CW67" i="19"/>
  <c r="CU67" i="19"/>
  <c r="CS67" i="19"/>
  <c r="CR67" i="19"/>
  <c r="CP67" i="19"/>
  <c r="CN67" i="19"/>
  <c r="CM67" i="19"/>
  <c r="CK67" i="19"/>
  <c r="CI67" i="19"/>
  <c r="CH67" i="19"/>
  <c r="CF67" i="19"/>
  <c r="CD67" i="19"/>
  <c r="BT67" i="19" s="1"/>
  <c r="CC67" i="19"/>
  <c r="CA67" i="19"/>
  <c r="BY67" i="19"/>
  <c r="BX67" i="19"/>
  <c r="BV67" i="19"/>
  <c r="BU67" i="19"/>
  <c r="BQ67" i="19"/>
  <c r="AA67" i="19"/>
  <c r="Z67" i="19"/>
  <c r="BS67" i="19" s="1"/>
  <c r="Y67" i="19"/>
  <c r="DS66" i="19"/>
  <c r="DR66" i="19"/>
  <c r="DQ66" i="19"/>
  <c r="DN66" i="19"/>
  <c r="DJ66" i="19" s="1"/>
  <c r="DM66" i="19"/>
  <c r="DL66" i="19"/>
  <c r="DI66" i="19"/>
  <c r="DH66" i="19"/>
  <c r="DG66" i="19"/>
  <c r="DD66" i="19"/>
  <c r="CZ66" i="19" s="1"/>
  <c r="DC66" i="19"/>
  <c r="DB66" i="19"/>
  <c r="CY66" i="19"/>
  <c r="CX66" i="19"/>
  <c r="CW66" i="19"/>
  <c r="CT66" i="19"/>
  <c r="CP66" i="19" s="1"/>
  <c r="CS66" i="19"/>
  <c r="CR66" i="19"/>
  <c r="CO66" i="19"/>
  <c r="CN66" i="19"/>
  <c r="CM66" i="19"/>
  <c r="CJ66" i="19"/>
  <c r="CF66" i="19" s="1"/>
  <c r="CI66" i="19"/>
  <c r="CH66" i="19"/>
  <c r="CE66" i="19"/>
  <c r="CE62" i="19" s="1"/>
  <c r="CC66" i="19"/>
  <c r="CA66" i="19"/>
  <c r="CA62" i="19" s="1"/>
  <c r="BZ66" i="19"/>
  <c r="BY66" i="19"/>
  <c r="BX66" i="19"/>
  <c r="BU66" i="19"/>
  <c r="BS66" i="19"/>
  <c r="BR66" i="19"/>
  <c r="DO65" i="19"/>
  <c r="DJ65" i="19"/>
  <c r="DE65" i="19"/>
  <c r="CZ65" i="19"/>
  <c r="CU65" i="19"/>
  <c r="CP65" i="19"/>
  <c r="CK65" i="19"/>
  <c r="CF65" i="19"/>
  <c r="CA65" i="19"/>
  <c r="BV65" i="19"/>
  <c r="BU65" i="19"/>
  <c r="BT65" i="19"/>
  <c r="BS65" i="19"/>
  <c r="BR65" i="19"/>
  <c r="BQ65" i="19"/>
  <c r="DS64" i="19"/>
  <c r="DQ64" i="19"/>
  <c r="DO64" i="19"/>
  <c r="DN64" i="19"/>
  <c r="DL64" i="19"/>
  <c r="DJ64" i="19"/>
  <c r="DJ62" i="19" s="1"/>
  <c r="DI64" i="19"/>
  <c r="DG64" i="19"/>
  <c r="DE64" i="19"/>
  <c r="DD64" i="19"/>
  <c r="DB64" i="19"/>
  <c r="CZ64" i="19"/>
  <c r="CZ62" i="19" s="1"/>
  <c r="CY64" i="19"/>
  <c r="CW64" i="19"/>
  <c r="CU64" i="19"/>
  <c r="CT64" i="19"/>
  <c r="CR64" i="19"/>
  <c r="CP64" i="19"/>
  <c r="CP62" i="19" s="1"/>
  <c r="CO64" i="19"/>
  <c r="CM64" i="19"/>
  <c r="CK64" i="19"/>
  <c r="CJ64" i="19"/>
  <c r="CH64" i="19"/>
  <c r="CF64" i="19"/>
  <c r="CF62" i="19" s="1"/>
  <c r="CE64" i="19"/>
  <c r="CC64" i="19"/>
  <c r="CA64" i="19"/>
  <c r="BZ64" i="19"/>
  <c r="BU64" i="19" s="1"/>
  <c r="BX64" i="19"/>
  <c r="BV64" i="19"/>
  <c r="BT64" i="19"/>
  <c r="BR64" i="19"/>
  <c r="BQ64" i="19" s="1"/>
  <c r="AA64" i="19"/>
  <c r="Z64" i="19"/>
  <c r="BS64" i="19" s="1"/>
  <c r="Y64" i="19"/>
  <c r="DQ63" i="19"/>
  <c r="DO63" i="19"/>
  <c r="DL63" i="19"/>
  <c r="DJ63" i="19"/>
  <c r="DG63" i="19"/>
  <c r="DE63" i="19"/>
  <c r="DB63" i="19"/>
  <c r="CZ63" i="19"/>
  <c r="CW63" i="19"/>
  <c r="CU63" i="19"/>
  <c r="CR63" i="19"/>
  <c r="CP63" i="19"/>
  <c r="CM63" i="19"/>
  <c r="CK63" i="19"/>
  <c r="CH63" i="19"/>
  <c r="CF63" i="19"/>
  <c r="CC63" i="19"/>
  <c r="CA63" i="19"/>
  <c r="BX63" i="19"/>
  <c r="BV63" i="19"/>
  <c r="BU63" i="19"/>
  <c r="BT63" i="19"/>
  <c r="BR63" i="19"/>
  <c r="BQ63" i="19" s="1"/>
  <c r="AA63" i="19"/>
  <c r="Z63" i="19"/>
  <c r="Y63" i="19"/>
  <c r="DR62" i="19"/>
  <c r="DP62" i="19"/>
  <c r="DN62" i="19"/>
  <c r="DN56" i="19" s="1"/>
  <c r="DN22" i="19" s="1"/>
  <c r="DN14" i="19" s="1"/>
  <c r="DM62" i="19"/>
  <c r="DK62" i="19"/>
  <c r="DK56" i="19" s="1"/>
  <c r="DH62" i="19"/>
  <c r="DF62" i="19"/>
  <c r="DD62" i="19"/>
  <c r="DD56" i="19" s="1"/>
  <c r="DD22" i="19" s="1"/>
  <c r="DC62" i="19"/>
  <c r="DA62" i="19"/>
  <c r="DA56" i="19" s="1"/>
  <c r="CX62" i="19"/>
  <c r="CV62" i="19"/>
  <c r="CT62" i="19"/>
  <c r="CT56" i="19" s="1"/>
  <c r="CS62" i="19"/>
  <c r="CQ62" i="19"/>
  <c r="CQ56" i="19" s="1"/>
  <c r="CN62" i="19"/>
  <c r="CL62" i="19"/>
  <c r="CJ62" i="19"/>
  <c r="CI62" i="19"/>
  <c r="CG62" i="19"/>
  <c r="CD62" i="19"/>
  <c r="CB62" i="19"/>
  <c r="BZ62" i="19"/>
  <c r="BW62" i="19"/>
  <c r="BR62" i="19"/>
  <c r="BP62" i="19"/>
  <c r="BO62" i="19"/>
  <c r="BN62" i="19"/>
  <c r="BM62" i="19"/>
  <c r="BL62" i="19"/>
  <c r="BK62" i="19"/>
  <c r="BJ62" i="19"/>
  <c r="BI62" i="19"/>
  <c r="BH62" i="19"/>
  <c r="BG62" i="19"/>
  <c r="BF62" i="19"/>
  <c r="BE62" i="19"/>
  <c r="BD62" i="19"/>
  <c r="DQ62" i="19" s="1"/>
  <c r="BC62" i="19"/>
  <c r="BB62" i="19"/>
  <c r="BA62" i="19"/>
  <c r="DL62" i="19" s="1"/>
  <c r="AZ62" i="19"/>
  <c r="AY62" i="19"/>
  <c r="AX62" i="19"/>
  <c r="DG62" i="19" s="1"/>
  <c r="AW62" i="19"/>
  <c r="AV62" i="19"/>
  <c r="AU62" i="19"/>
  <c r="DB62" i="19" s="1"/>
  <c r="AT62" i="19"/>
  <c r="AS62" i="19"/>
  <c r="AR62" i="19"/>
  <c r="CW62" i="19" s="1"/>
  <c r="AQ62" i="19"/>
  <c r="AP62" i="19"/>
  <c r="AO62" i="19"/>
  <c r="CR62" i="19" s="1"/>
  <c r="AN62" i="19"/>
  <c r="AM62" i="19"/>
  <c r="AL62" i="19"/>
  <c r="CM62" i="19" s="1"/>
  <c r="AK62" i="19"/>
  <c r="AJ62" i="19"/>
  <c r="AI62" i="19"/>
  <c r="CH62" i="19" s="1"/>
  <c r="AH62" i="19"/>
  <c r="AG62" i="19"/>
  <c r="AF62" i="19"/>
  <c r="CC62" i="19" s="1"/>
  <c r="AE62" i="19"/>
  <c r="AD62" i="19"/>
  <c r="AC62" i="19"/>
  <c r="BX62" i="19" s="1"/>
  <c r="AB62" i="19"/>
  <c r="AA62" i="19"/>
  <c r="Y62" i="19"/>
  <c r="DQ61" i="19"/>
  <c r="DO61" i="19"/>
  <c r="DL61" i="19"/>
  <c r="DJ61" i="19"/>
  <c r="DG61" i="19"/>
  <c r="DE61" i="19"/>
  <c r="DB61" i="19"/>
  <c r="CZ61" i="19"/>
  <c r="CW61" i="19"/>
  <c r="CU61" i="19"/>
  <c r="CR61" i="19"/>
  <c r="CP61" i="19"/>
  <c r="CM61" i="19"/>
  <c r="CK61" i="19"/>
  <c r="CH61" i="19"/>
  <c r="CF61" i="19"/>
  <c r="CC61" i="19"/>
  <c r="CA61" i="19"/>
  <c r="BX61" i="19"/>
  <c r="BV61" i="19"/>
  <c r="BT61" i="19"/>
  <c r="BR61" i="19"/>
  <c r="BQ61" i="19" s="1"/>
  <c r="AA61" i="19"/>
  <c r="Z61" i="19"/>
  <c r="BS61" i="19" s="1"/>
  <c r="Y61" i="19"/>
  <c r="DR60" i="19"/>
  <c r="DR57" i="19" s="1"/>
  <c r="DQ60" i="19"/>
  <c r="DO60" i="19"/>
  <c r="DM60" i="19"/>
  <c r="DL60" i="19"/>
  <c r="DJ60" i="19"/>
  <c r="DH60" i="19"/>
  <c r="DH57" i="19" s="1"/>
  <c r="DG60" i="19"/>
  <c r="DE60" i="19"/>
  <c r="DC60" i="19"/>
  <c r="DB60" i="19"/>
  <c r="CZ60" i="19"/>
  <c r="CX60" i="19"/>
  <c r="CX57" i="19" s="1"/>
  <c r="CW60" i="19"/>
  <c r="CU60" i="19"/>
  <c r="CS60" i="19"/>
  <c r="CR60" i="19"/>
  <c r="CP60" i="19"/>
  <c r="CN60" i="19"/>
  <c r="CN57" i="19" s="1"/>
  <c r="CM60" i="19"/>
  <c r="CK60" i="19"/>
  <c r="CI60" i="19"/>
  <c r="CH60" i="19"/>
  <c r="CF60" i="19"/>
  <c r="CD60" i="19"/>
  <c r="CC60" i="19"/>
  <c r="CA60" i="19"/>
  <c r="BY60" i="19"/>
  <c r="BX60" i="19"/>
  <c r="BV60" i="19"/>
  <c r="BR60" i="19"/>
  <c r="AA60" i="19"/>
  <c r="Z60" i="19"/>
  <c r="BS60" i="19" s="1"/>
  <c r="Y60" i="19"/>
  <c r="DQ59" i="19"/>
  <c r="DO59" i="19"/>
  <c r="DL59" i="19"/>
  <c r="DJ59" i="19"/>
  <c r="DG59" i="19"/>
  <c r="DE59" i="19"/>
  <c r="DB59" i="19"/>
  <c r="CZ59" i="19"/>
  <c r="CW59" i="19"/>
  <c r="CU59" i="19"/>
  <c r="CR59" i="19"/>
  <c r="CP59" i="19"/>
  <c r="CM59" i="19"/>
  <c r="CK59" i="19"/>
  <c r="CH59" i="19"/>
  <c r="CF59" i="19"/>
  <c r="CC59" i="19"/>
  <c r="CA59" i="19"/>
  <c r="BX59" i="19"/>
  <c r="BV59" i="19"/>
  <c r="BT59" i="19"/>
  <c r="BR59" i="19"/>
  <c r="AA59" i="19"/>
  <c r="Z59" i="19"/>
  <c r="BS59" i="19" s="1"/>
  <c r="Y59" i="19"/>
  <c r="DQ58" i="19"/>
  <c r="DO58" i="19"/>
  <c r="DO57" i="19" s="1"/>
  <c r="DL58" i="19"/>
  <c r="DJ58" i="19"/>
  <c r="DG58" i="19"/>
  <c r="DE58" i="19"/>
  <c r="DE57" i="19" s="1"/>
  <c r="DB58" i="19"/>
  <c r="CZ58" i="19"/>
  <c r="CW58" i="19"/>
  <c r="CU58" i="19"/>
  <c r="CU57" i="19" s="1"/>
  <c r="CR58" i="19"/>
  <c r="CP58" i="19"/>
  <c r="CM58" i="19"/>
  <c r="CK58" i="19"/>
  <c r="CK57" i="19" s="1"/>
  <c r="CH58" i="19"/>
  <c r="CF58" i="19"/>
  <c r="CC58" i="19"/>
  <c r="CA58" i="19"/>
  <c r="BX58" i="19"/>
  <c r="BV58" i="19"/>
  <c r="BT58" i="19"/>
  <c r="BR58" i="19"/>
  <c r="AA58" i="19"/>
  <c r="Z58" i="19"/>
  <c r="BS58" i="19" s="1"/>
  <c r="Y58" i="19"/>
  <c r="Y57" i="19" s="1"/>
  <c r="DP57" i="19"/>
  <c r="DM57" i="19"/>
  <c r="DK57" i="19"/>
  <c r="DJ57" i="19"/>
  <c r="DF57" i="19"/>
  <c r="DF56" i="19" s="1"/>
  <c r="DC57" i="19"/>
  <c r="DA57" i="19"/>
  <c r="CZ57" i="19"/>
  <c r="CZ56" i="19" s="1"/>
  <c r="CV57" i="19"/>
  <c r="CV56" i="19" s="1"/>
  <c r="CS57" i="19"/>
  <c r="CQ57" i="19"/>
  <c r="CP57" i="19"/>
  <c r="CP56" i="19" s="1"/>
  <c r="CL57" i="19"/>
  <c r="CL56" i="19" s="1"/>
  <c r="CI57" i="19"/>
  <c r="CI56" i="19" s="1"/>
  <c r="CG57" i="19"/>
  <c r="CF57" i="19"/>
  <c r="CF56" i="19" s="1"/>
  <c r="CE57" i="19"/>
  <c r="CD57" i="19"/>
  <c r="CD56" i="19" s="1"/>
  <c r="CB57" i="19"/>
  <c r="CA57" i="19"/>
  <c r="CA56" i="19" s="1"/>
  <c r="BZ57" i="19"/>
  <c r="BY57" i="19"/>
  <c r="BW57" i="19"/>
  <c r="BV57" i="19"/>
  <c r="BE57" i="19"/>
  <c r="BD57" i="19"/>
  <c r="DQ57" i="19" s="1"/>
  <c r="BC57" i="19"/>
  <c r="BB57" i="19"/>
  <c r="BA57" i="19"/>
  <c r="DL57" i="19" s="1"/>
  <c r="AZ57" i="19"/>
  <c r="AY57" i="19"/>
  <c r="AX57" i="19"/>
  <c r="DG57" i="19" s="1"/>
  <c r="AW57" i="19"/>
  <c r="AV57" i="19"/>
  <c r="AU57" i="19"/>
  <c r="DB57" i="19" s="1"/>
  <c r="AT57" i="19"/>
  <c r="AS57" i="19"/>
  <c r="AR57" i="19"/>
  <c r="CW57" i="19" s="1"/>
  <c r="AQ57" i="19"/>
  <c r="AP57" i="19"/>
  <c r="AO57" i="19"/>
  <c r="CR57" i="19" s="1"/>
  <c r="AN57" i="19"/>
  <c r="AM57" i="19"/>
  <c r="AL57" i="19"/>
  <c r="CM57" i="19" s="1"/>
  <c r="AK57" i="19"/>
  <c r="AJ57" i="19"/>
  <c r="AI57" i="19"/>
  <c r="CH57" i="19" s="1"/>
  <c r="AH57" i="19"/>
  <c r="AG57" i="19"/>
  <c r="AF57" i="19"/>
  <c r="CC57" i="19" s="1"/>
  <c r="AE57" i="19"/>
  <c r="AD57" i="19"/>
  <c r="AC57" i="19"/>
  <c r="BX57" i="19" s="1"/>
  <c r="AB57" i="19"/>
  <c r="AA57" i="19"/>
  <c r="DP56" i="19"/>
  <c r="DM56" i="19"/>
  <c r="DH56" i="19"/>
  <c r="DC56" i="19"/>
  <c r="CX56" i="19"/>
  <c r="CS56" i="19"/>
  <c r="CN56" i="19"/>
  <c r="CJ56" i="19"/>
  <c r="CJ22" i="19" s="1"/>
  <c r="CG56" i="19"/>
  <c r="CE56" i="19"/>
  <c r="CE22" i="19" s="1"/>
  <c r="CB56" i="19"/>
  <c r="BZ56" i="19"/>
  <c r="BZ22" i="19" s="1"/>
  <c r="BZ14" i="19" s="1"/>
  <c r="BW56" i="19"/>
  <c r="BF56" i="19"/>
  <c r="BE56" i="19"/>
  <c r="BD56" i="19"/>
  <c r="DQ56" i="19" s="1"/>
  <c r="BC56" i="19"/>
  <c r="BB56" i="19"/>
  <c r="BA56" i="19"/>
  <c r="DL56" i="19" s="1"/>
  <c r="AZ56" i="19"/>
  <c r="AY56" i="19"/>
  <c r="AX56" i="19"/>
  <c r="DG56" i="19" s="1"/>
  <c r="AW56" i="19"/>
  <c r="AV56" i="19"/>
  <c r="AU56" i="19"/>
  <c r="DB56" i="19" s="1"/>
  <c r="AT56" i="19"/>
  <c r="AS56" i="19"/>
  <c r="AR56" i="19"/>
  <c r="CW56" i="19" s="1"/>
  <c r="AQ56" i="19"/>
  <c r="AP56" i="19"/>
  <c r="AO56" i="19"/>
  <c r="CR56" i="19" s="1"/>
  <c r="AN56" i="19"/>
  <c r="AM56" i="19"/>
  <c r="AL56" i="19"/>
  <c r="CM56" i="19" s="1"/>
  <c r="AK56" i="19"/>
  <c r="AJ56" i="19"/>
  <c r="AI56" i="19"/>
  <c r="CH56" i="19" s="1"/>
  <c r="AH56" i="19"/>
  <c r="AG56" i="19"/>
  <c r="AF56" i="19"/>
  <c r="AE56" i="19"/>
  <c r="AD56" i="19"/>
  <c r="AA56" i="19" s="1"/>
  <c r="AC56" i="19"/>
  <c r="BX56" i="19" s="1"/>
  <c r="AB56" i="19"/>
  <c r="Y56" i="19" s="1"/>
  <c r="N56" i="19"/>
  <c r="C56" i="19"/>
  <c r="DQ55" i="19"/>
  <c r="DO55" i="19"/>
  <c r="DL55" i="19"/>
  <c r="DJ55" i="19"/>
  <c r="DG55" i="19"/>
  <c r="DE55" i="19"/>
  <c r="DB55" i="19"/>
  <c r="CZ55" i="19"/>
  <c r="CW55" i="19"/>
  <c r="CU55" i="19"/>
  <c r="CR55" i="19"/>
  <c r="CP55" i="19"/>
  <c r="CM55" i="19"/>
  <c r="CK55" i="19"/>
  <c r="CH55" i="19"/>
  <c r="CF55" i="19"/>
  <c r="CC55" i="19"/>
  <c r="CA55" i="19"/>
  <c r="BX55" i="19"/>
  <c r="BV55" i="19"/>
  <c r="BR55" i="19"/>
  <c r="BQ55" i="19" s="1"/>
  <c r="AA55" i="19"/>
  <c r="Z55" i="19"/>
  <c r="Y55" i="19"/>
  <c r="DQ54" i="19"/>
  <c r="DL54" i="19"/>
  <c r="DG54" i="19"/>
  <c r="DB54" i="19"/>
  <c r="CW54" i="19"/>
  <c r="CR54" i="19"/>
  <c r="CM54" i="19"/>
  <c r="CH54" i="19"/>
  <c r="CC54" i="19"/>
  <c r="BX54" i="19"/>
  <c r="AA54" i="19"/>
  <c r="Z54" i="19"/>
  <c r="BS54" i="19" s="1"/>
  <c r="Y54" i="19"/>
  <c r="DR53" i="19"/>
  <c r="DQ53" i="19"/>
  <c r="DP53" i="19"/>
  <c r="DO53" i="19" s="1"/>
  <c r="DO52" i="19" s="1"/>
  <c r="DM53" i="19"/>
  <c r="DL53" i="19"/>
  <c r="DK53" i="19"/>
  <c r="DJ53" i="19" s="1"/>
  <c r="DJ52" i="19" s="1"/>
  <c r="DH53" i="19"/>
  <c r="DG53" i="19"/>
  <c r="DF53" i="19"/>
  <c r="DC53" i="19"/>
  <c r="DA53" i="19"/>
  <c r="CX53" i="19"/>
  <c r="CW53" i="19"/>
  <c r="CV53" i="19"/>
  <c r="CU53" i="19" s="1"/>
  <c r="CU52" i="19" s="1"/>
  <c r="CS53" i="19"/>
  <c r="CR53" i="19"/>
  <c r="CQ53" i="19"/>
  <c r="CP53" i="19" s="1"/>
  <c r="CP52" i="19" s="1"/>
  <c r="CN53" i="19"/>
  <c r="CM53" i="19"/>
  <c r="CL53" i="19"/>
  <c r="CK53" i="19" s="1"/>
  <c r="CK52" i="19" s="1"/>
  <c r="CI53" i="19"/>
  <c r="CG53" i="19"/>
  <c r="CD53" i="19"/>
  <c r="CB53" i="19"/>
  <c r="BY53" i="19"/>
  <c r="BX53" i="19"/>
  <c r="BW53" i="19"/>
  <c r="BT53" i="19"/>
  <c r="BP53" i="19"/>
  <c r="BP52" i="19" s="1"/>
  <c r="BP23" i="19" s="1"/>
  <c r="BP22" i="19" s="1"/>
  <c r="BO53" i="19"/>
  <c r="BN53" i="19"/>
  <c r="BN52" i="19" s="1"/>
  <c r="BN23" i="19" s="1"/>
  <c r="BN14" i="19" s="1"/>
  <c r="BM53" i="19"/>
  <c r="BL53" i="19"/>
  <c r="BL52" i="19" s="1"/>
  <c r="BL23" i="19" s="1"/>
  <c r="BL22" i="19" s="1"/>
  <c r="BK53" i="19"/>
  <c r="BJ53" i="19"/>
  <c r="BJ52" i="19" s="1"/>
  <c r="BJ23" i="19" s="1"/>
  <c r="BJ14" i="19" s="1"/>
  <c r="BI53" i="19"/>
  <c r="BH53" i="19"/>
  <c r="BH52" i="19" s="1"/>
  <c r="BH23" i="19" s="1"/>
  <c r="BH22" i="19" s="1"/>
  <c r="BG53" i="19"/>
  <c r="BF53" i="19"/>
  <c r="BF52" i="19" s="1"/>
  <c r="AA53" i="19"/>
  <c r="Z53" i="19"/>
  <c r="Y53" i="19"/>
  <c r="X53" i="19"/>
  <c r="X52" i="19" s="1"/>
  <c r="W53" i="19"/>
  <c r="V53" i="19"/>
  <c r="V52" i="19" s="1"/>
  <c r="U53" i="19"/>
  <c r="T53" i="19"/>
  <c r="T52" i="19" s="1"/>
  <c r="S53" i="19"/>
  <c r="R53" i="19"/>
  <c r="R52" i="19" s="1"/>
  <c r="Q53" i="19"/>
  <c r="P53" i="19"/>
  <c r="P52" i="19" s="1"/>
  <c r="O53" i="19"/>
  <c r="N53" i="19"/>
  <c r="N52" i="19" s="1"/>
  <c r="M53" i="19"/>
  <c r="L53" i="19"/>
  <c r="L52" i="19" s="1"/>
  <c r="K53" i="19"/>
  <c r="J53" i="19"/>
  <c r="J52" i="19" s="1"/>
  <c r="I53" i="19"/>
  <c r="H53" i="19"/>
  <c r="H52" i="19" s="1"/>
  <c r="G53" i="19"/>
  <c r="F53" i="19"/>
  <c r="F52" i="19" s="1"/>
  <c r="E53" i="19"/>
  <c r="D53" i="19"/>
  <c r="D52" i="19" s="1"/>
  <c r="C53" i="19"/>
  <c r="DR52" i="19"/>
  <c r="DQ52" i="19"/>
  <c r="DP52" i="19"/>
  <c r="DM52" i="19"/>
  <c r="DL52" i="19"/>
  <c r="DK52" i="19"/>
  <c r="DH52" i="19"/>
  <c r="DC52" i="19"/>
  <c r="DA52" i="19"/>
  <c r="DB52" i="19" s="1"/>
  <c r="CX52" i="19"/>
  <c r="CW52" i="19"/>
  <c r="CV52" i="19"/>
  <c r="CS52" i="19"/>
  <c r="CN52" i="19"/>
  <c r="CL52" i="19"/>
  <c r="CM52" i="19" s="1"/>
  <c r="CI52" i="19"/>
  <c r="CG52" i="19"/>
  <c r="CH52" i="19" s="1"/>
  <c r="CD52" i="19"/>
  <c r="CD23" i="19" s="1"/>
  <c r="CD22" i="19" s="1"/>
  <c r="CB52" i="19"/>
  <c r="CC52" i="19" s="1"/>
  <c r="BY52" i="19"/>
  <c r="BT52" i="19"/>
  <c r="BO52" i="19"/>
  <c r="BO23" i="19" s="1"/>
  <c r="BM52" i="19"/>
  <c r="BK52" i="19"/>
  <c r="BK23" i="19" s="1"/>
  <c r="BI52" i="19"/>
  <c r="BG52" i="19"/>
  <c r="BG23" i="19" s="1"/>
  <c r="AA52" i="19"/>
  <c r="Z52" i="19"/>
  <c r="Y52" i="19"/>
  <c r="W52" i="19"/>
  <c r="U52" i="19"/>
  <c r="S52" i="19"/>
  <c r="Q52" i="19"/>
  <c r="O52" i="19"/>
  <c r="M52" i="19"/>
  <c r="K52" i="19"/>
  <c r="I52" i="19"/>
  <c r="G52" i="19"/>
  <c r="E52" i="19"/>
  <c r="C52" i="19"/>
  <c r="DQ51" i="19"/>
  <c r="DL51" i="19"/>
  <c r="DG51" i="19"/>
  <c r="DB51" i="19"/>
  <c r="CW51" i="19"/>
  <c r="CR51" i="19"/>
  <c r="CM51" i="19"/>
  <c r="CH51" i="19"/>
  <c r="CC51" i="19"/>
  <c r="BX51" i="19"/>
  <c r="BR51" i="19"/>
  <c r="AA51" i="19"/>
  <c r="Z51" i="19"/>
  <c r="BS51" i="19" s="1"/>
  <c r="Y51" i="19"/>
  <c r="DQ50" i="19"/>
  <c r="DO50" i="19"/>
  <c r="DO46" i="19" s="1"/>
  <c r="DL50" i="19"/>
  <c r="DJ50" i="19"/>
  <c r="DJ46" i="19" s="1"/>
  <c r="DJ43" i="19" s="1"/>
  <c r="DJ41" i="19" s="1"/>
  <c r="DG50" i="19"/>
  <c r="DE50" i="19"/>
  <c r="DE46" i="19" s="1"/>
  <c r="DB50" i="19"/>
  <c r="CZ50" i="19"/>
  <c r="CW50" i="19"/>
  <c r="CU50" i="19"/>
  <c r="CU46" i="19" s="1"/>
  <c r="CR50" i="19"/>
  <c r="CP50" i="19"/>
  <c r="CP46" i="19" s="1"/>
  <c r="CP43" i="19" s="1"/>
  <c r="CP41" i="19" s="1"/>
  <c r="CM50" i="19"/>
  <c r="CK50" i="19"/>
  <c r="CK46" i="19" s="1"/>
  <c r="CH50" i="19"/>
  <c r="CF50" i="19"/>
  <c r="CC50" i="19"/>
  <c r="CA50" i="19"/>
  <c r="CA46" i="19" s="1"/>
  <c r="BX50" i="19"/>
  <c r="BV50" i="19"/>
  <c r="BV46" i="19" s="1"/>
  <c r="BR50" i="19"/>
  <c r="BQ50" i="19"/>
  <c r="AA50" i="19"/>
  <c r="Z50" i="19"/>
  <c r="BS50" i="19" s="1"/>
  <c r="Y50" i="19"/>
  <c r="DQ49" i="19"/>
  <c r="DO49" i="19"/>
  <c r="DL49" i="19"/>
  <c r="DJ49" i="19"/>
  <c r="DG49" i="19"/>
  <c r="DE49" i="19"/>
  <c r="DB49" i="19"/>
  <c r="CZ49" i="19"/>
  <c r="CW49" i="19"/>
  <c r="CU49" i="19"/>
  <c r="CR49" i="19"/>
  <c r="CP49" i="19"/>
  <c r="CM49" i="19"/>
  <c r="CK49" i="19"/>
  <c r="CH49" i="19"/>
  <c r="CF49" i="19"/>
  <c r="CC49" i="19"/>
  <c r="CA49" i="19"/>
  <c r="BX49" i="19"/>
  <c r="BV49" i="19"/>
  <c r="BR49" i="19"/>
  <c r="BQ49" i="19" s="1"/>
  <c r="BQ46" i="19" s="1"/>
  <c r="AA49" i="19"/>
  <c r="Z49" i="19"/>
  <c r="Y49" i="19"/>
  <c r="DQ48" i="19"/>
  <c r="DO48" i="19"/>
  <c r="DL48" i="19"/>
  <c r="DJ48" i="19"/>
  <c r="DG48" i="19"/>
  <c r="DE48" i="19"/>
  <c r="DB48" i="19"/>
  <c r="CZ48" i="19"/>
  <c r="CW48" i="19"/>
  <c r="CU48" i="19"/>
  <c r="CR48" i="19"/>
  <c r="CP48" i="19"/>
  <c r="CM48" i="19"/>
  <c r="CK48" i="19"/>
  <c r="CH48" i="19"/>
  <c r="CF48" i="19"/>
  <c r="CC48" i="19"/>
  <c r="CA48" i="19"/>
  <c r="BX48" i="19"/>
  <c r="BV48" i="19"/>
  <c r="BR48" i="19"/>
  <c r="BQ48" i="19"/>
  <c r="AA48" i="19"/>
  <c r="Z48" i="19"/>
  <c r="BS48" i="19" s="1"/>
  <c r="Y48" i="19"/>
  <c r="DQ47" i="19"/>
  <c r="DO47" i="19"/>
  <c r="DL47" i="19"/>
  <c r="DJ47" i="19"/>
  <c r="DG47" i="19"/>
  <c r="DE47" i="19"/>
  <c r="DB47" i="19"/>
  <c r="CZ47" i="19"/>
  <c r="CW47" i="19"/>
  <c r="CU47" i="19"/>
  <c r="CR47" i="19"/>
  <c r="CP47" i="19"/>
  <c r="CM47" i="19"/>
  <c r="CK47" i="19"/>
  <c r="CH47" i="19"/>
  <c r="CF47" i="19"/>
  <c r="CC47" i="19"/>
  <c r="CA47" i="19"/>
  <c r="BX47" i="19"/>
  <c r="BV47" i="19"/>
  <c r="BR47" i="19"/>
  <c r="BQ47" i="19" s="1"/>
  <c r="AA47" i="19"/>
  <c r="Z47" i="19"/>
  <c r="Y47" i="19"/>
  <c r="DR46" i="19"/>
  <c r="DP46" i="19"/>
  <c r="DM46" i="19"/>
  <c r="DM43" i="19" s="1"/>
  <c r="DK46" i="19"/>
  <c r="DL46" i="19" s="1"/>
  <c r="DH46" i="19"/>
  <c r="DF46" i="19"/>
  <c r="DC46" i="19"/>
  <c r="DC43" i="19" s="1"/>
  <c r="DC41" i="19" s="1"/>
  <c r="DA46" i="19"/>
  <c r="DB46" i="19" s="1"/>
  <c r="CZ46" i="19"/>
  <c r="CX46" i="19"/>
  <c r="CV46" i="19"/>
  <c r="CS46" i="19"/>
  <c r="CS43" i="19" s="1"/>
  <c r="CQ46" i="19"/>
  <c r="CR46" i="19" s="1"/>
  <c r="CN46" i="19"/>
  <c r="CL46" i="19"/>
  <c r="CI46" i="19"/>
  <c r="CI38" i="19" s="1"/>
  <c r="CG46" i="19"/>
  <c r="CH46" i="19" s="1"/>
  <c r="CF46" i="19"/>
  <c r="CD46" i="19"/>
  <c r="CB46" i="19"/>
  <c r="BY46" i="19"/>
  <c r="BY43" i="19" s="1"/>
  <c r="BW46" i="19"/>
  <c r="BX46" i="19" s="1"/>
  <c r="BT46" i="19"/>
  <c r="AA46" i="19"/>
  <c r="Z46" i="19"/>
  <c r="Y46" i="19"/>
  <c r="DQ45" i="19"/>
  <c r="DO45" i="19"/>
  <c r="DL45" i="19"/>
  <c r="DJ45" i="19"/>
  <c r="DG45" i="19"/>
  <c r="DE45" i="19"/>
  <c r="DB45" i="19"/>
  <c r="CZ45" i="19"/>
  <c r="CW45" i="19"/>
  <c r="CU45" i="19"/>
  <c r="CR45" i="19"/>
  <c r="CP45" i="19"/>
  <c r="CM45" i="19"/>
  <c r="CK45" i="19"/>
  <c r="CH45" i="19"/>
  <c r="CF45" i="19"/>
  <c r="CC45" i="19"/>
  <c r="CA45" i="19"/>
  <c r="BX45" i="19"/>
  <c r="BV45" i="19"/>
  <c r="BR45" i="19"/>
  <c r="BQ45" i="19" s="1"/>
  <c r="AA45" i="19"/>
  <c r="Z45" i="19"/>
  <c r="BS45" i="19" s="1"/>
  <c r="Y45" i="19"/>
  <c r="DQ44" i="19"/>
  <c r="DO44" i="19"/>
  <c r="DO43" i="19" s="1"/>
  <c r="DO41" i="19" s="1"/>
  <c r="DL44" i="19"/>
  <c r="DJ44" i="19"/>
  <c r="DG44" i="19"/>
  <c r="DE44" i="19"/>
  <c r="DE43" i="19" s="1"/>
  <c r="DE41" i="19" s="1"/>
  <c r="DB44" i="19"/>
  <c r="CZ44" i="19"/>
  <c r="CW44" i="19"/>
  <c r="CU44" i="19"/>
  <c r="CU43" i="19" s="1"/>
  <c r="CU41" i="19" s="1"/>
  <c r="CR44" i="19"/>
  <c r="CP44" i="19"/>
  <c r="CM44" i="19"/>
  <c r="CK44" i="19"/>
  <c r="CK43" i="19" s="1"/>
  <c r="CK41" i="19" s="1"/>
  <c r="CH44" i="19"/>
  <c r="CF44" i="19"/>
  <c r="CF43" i="19" s="1"/>
  <c r="CF41" i="19" s="1"/>
  <c r="CC44" i="19"/>
  <c r="CA44" i="19"/>
  <c r="BX44" i="19"/>
  <c r="BV44" i="19"/>
  <c r="BV43" i="19" s="1"/>
  <c r="BV41" i="19" s="1"/>
  <c r="BR44" i="19"/>
  <c r="BQ44" i="19" s="1"/>
  <c r="AA44" i="19"/>
  <c r="Z44" i="19"/>
  <c r="BS44" i="19" s="1"/>
  <c r="Y44" i="19"/>
  <c r="DR43" i="19"/>
  <c r="DL43" i="19"/>
  <c r="DK43" i="19"/>
  <c r="DH43" i="19"/>
  <c r="DB43" i="19"/>
  <c r="DA43" i="19"/>
  <c r="CZ43" i="19"/>
  <c r="CZ41" i="19" s="1"/>
  <c r="CX43" i="19"/>
  <c r="CR43" i="19"/>
  <c r="CQ43" i="19"/>
  <c r="CN43" i="19"/>
  <c r="CI43" i="19"/>
  <c r="CH43" i="19"/>
  <c r="CG43" i="19"/>
  <c r="CD43" i="19"/>
  <c r="CA43" i="19"/>
  <c r="CA41" i="19" s="1"/>
  <c r="BX43" i="19"/>
  <c r="BW43" i="19"/>
  <c r="BT43" i="19"/>
  <c r="AA43" i="19"/>
  <c r="Z43" i="19"/>
  <c r="Y43" i="19"/>
  <c r="DQ42" i="19"/>
  <c r="DO42" i="19"/>
  <c r="DL42" i="19"/>
  <c r="DJ42" i="19"/>
  <c r="DG42" i="19"/>
  <c r="DE42" i="19"/>
  <c r="DB42" i="19"/>
  <c r="CZ42" i="19"/>
  <c r="CW42" i="19"/>
  <c r="CU42" i="19"/>
  <c r="CR42" i="19"/>
  <c r="CP42" i="19"/>
  <c r="CM42" i="19"/>
  <c r="CK42" i="19"/>
  <c r="CH42" i="19"/>
  <c r="CF42" i="19"/>
  <c r="CC42" i="19"/>
  <c r="CA42" i="19"/>
  <c r="BX42" i="19"/>
  <c r="BV42" i="19"/>
  <c r="BR42" i="19"/>
  <c r="AA42" i="19"/>
  <c r="Z42" i="19"/>
  <c r="Y42" i="19"/>
  <c r="DR41" i="19"/>
  <c r="DM41" i="19"/>
  <c r="DK41" i="19"/>
  <c r="DL41" i="19" s="1"/>
  <c r="DH41" i="19"/>
  <c r="DA41" i="19"/>
  <c r="DB41" i="19" s="1"/>
  <c r="CX41" i="19"/>
  <c r="CS41" i="19"/>
  <c r="CQ41" i="19"/>
  <c r="CR41" i="19" s="1"/>
  <c r="CN41" i="19"/>
  <c r="CI41" i="19"/>
  <c r="CG41" i="19"/>
  <c r="CH41" i="19" s="1"/>
  <c r="CD41" i="19"/>
  <c r="BY41" i="19"/>
  <c r="BW41" i="19"/>
  <c r="BX41" i="19" s="1"/>
  <c r="BT41" i="19"/>
  <c r="AA41" i="19"/>
  <c r="Z41" i="19"/>
  <c r="Y41" i="19"/>
  <c r="DQ40" i="19"/>
  <c r="DO40" i="19"/>
  <c r="DO38" i="19" s="1"/>
  <c r="DL40" i="19"/>
  <c r="DJ40" i="19"/>
  <c r="DG40" i="19"/>
  <c r="DE40" i="19"/>
  <c r="DE38" i="19" s="1"/>
  <c r="DB40" i="19"/>
  <c r="CZ40" i="19"/>
  <c r="CW40" i="19"/>
  <c r="CU40" i="19"/>
  <c r="CU38" i="19" s="1"/>
  <c r="CR40" i="19"/>
  <c r="CP40" i="19"/>
  <c r="CM40" i="19"/>
  <c r="CK40" i="19"/>
  <c r="CK38" i="19" s="1"/>
  <c r="CH40" i="19"/>
  <c r="CF40" i="19"/>
  <c r="CC40" i="19"/>
  <c r="CA40" i="19"/>
  <c r="CA38" i="19" s="1"/>
  <c r="BX40" i="19"/>
  <c r="BV40" i="19"/>
  <c r="BR40" i="19"/>
  <c r="BQ40" i="19"/>
  <c r="BQ39" i="19" s="1"/>
  <c r="AA40" i="19"/>
  <c r="Z40" i="19"/>
  <c r="BS40" i="19" s="1"/>
  <c r="Y40" i="19"/>
  <c r="DR39" i="19"/>
  <c r="DP39" i="19"/>
  <c r="DP96" i="19" s="1"/>
  <c r="DO39" i="19"/>
  <c r="DM39" i="19"/>
  <c r="DK39" i="19"/>
  <c r="DK96" i="19" s="1"/>
  <c r="DH39" i="19"/>
  <c r="DF39" i="19"/>
  <c r="DF96" i="19" s="1"/>
  <c r="DC39" i="19"/>
  <c r="DA39" i="19"/>
  <c r="DA96" i="19" s="1"/>
  <c r="CX39" i="19"/>
  <c r="CV39" i="19"/>
  <c r="CV96" i="19" s="1"/>
  <c r="CU39" i="19"/>
  <c r="CS39" i="19"/>
  <c r="CQ39" i="19"/>
  <c r="CQ96" i="19" s="1"/>
  <c r="CN39" i="19"/>
  <c r="CL39" i="19"/>
  <c r="CL96" i="19" s="1"/>
  <c r="CI39" i="19"/>
  <c r="CG39" i="19"/>
  <c r="CG96" i="19" s="1"/>
  <c r="CD39" i="19"/>
  <c r="CB39" i="19"/>
  <c r="CB96" i="19" s="1"/>
  <c r="CA39" i="19"/>
  <c r="BY39" i="19"/>
  <c r="BW39" i="19"/>
  <c r="BW96" i="19" s="1"/>
  <c r="BT39" i="19"/>
  <c r="BR39" i="19"/>
  <c r="AA39" i="19"/>
  <c r="Z39" i="19"/>
  <c r="BS39" i="19" s="1"/>
  <c r="Y39" i="19"/>
  <c r="DR38" i="19"/>
  <c r="DP38" i="19"/>
  <c r="DQ38" i="19" s="1"/>
  <c r="DM38" i="19"/>
  <c r="DK38" i="19"/>
  <c r="DL38" i="19" s="1"/>
  <c r="DH38" i="19"/>
  <c r="DF38" i="19"/>
  <c r="DG38" i="19" s="1"/>
  <c r="DA38" i="19"/>
  <c r="DB38" i="19" s="1"/>
  <c r="CX38" i="19"/>
  <c r="CV38" i="19"/>
  <c r="CW38" i="19" s="1"/>
  <c r="CS38" i="19"/>
  <c r="CQ38" i="19"/>
  <c r="CR38" i="19" s="1"/>
  <c r="CN38" i="19"/>
  <c r="CL38" i="19"/>
  <c r="CM38" i="19" s="1"/>
  <c r="CG38" i="19"/>
  <c r="CH38" i="19" s="1"/>
  <c r="CD38" i="19"/>
  <c r="CB38" i="19"/>
  <c r="CC38" i="19" s="1"/>
  <c r="BY38" i="19"/>
  <c r="BW38" i="19"/>
  <c r="BX38" i="19" s="1"/>
  <c r="BT38" i="19"/>
  <c r="AA38" i="19"/>
  <c r="Z38" i="19"/>
  <c r="Y38" i="19"/>
  <c r="DQ37" i="19"/>
  <c r="DO37" i="19"/>
  <c r="DL37" i="19"/>
  <c r="DJ37" i="19"/>
  <c r="DG37" i="19"/>
  <c r="DE37" i="19"/>
  <c r="DB37" i="19"/>
  <c r="CZ37" i="19"/>
  <c r="CW37" i="19"/>
  <c r="CU37" i="19"/>
  <c r="CR37" i="19"/>
  <c r="CM37" i="19"/>
  <c r="CH37" i="19"/>
  <c r="CC37" i="19"/>
  <c r="BX37" i="19"/>
  <c r="BR37" i="19"/>
  <c r="BQ37" i="19" s="1"/>
  <c r="AA37" i="19"/>
  <c r="Z37" i="19"/>
  <c r="BS37" i="19" s="1"/>
  <c r="Y37" i="19"/>
  <c r="DQ36" i="19"/>
  <c r="DO36" i="19"/>
  <c r="DL36" i="19"/>
  <c r="DJ36" i="19"/>
  <c r="DG36" i="19"/>
  <c r="DE36" i="19"/>
  <c r="DB36" i="19"/>
  <c r="CZ36" i="19"/>
  <c r="CW36" i="19"/>
  <c r="CU36" i="19"/>
  <c r="CR36" i="19"/>
  <c r="CP36" i="19"/>
  <c r="CM36" i="19"/>
  <c r="CK36" i="19"/>
  <c r="CH36" i="19"/>
  <c r="CF36" i="19"/>
  <c r="CC36" i="19"/>
  <c r="CA36" i="19"/>
  <c r="BX36" i="19"/>
  <c r="BV36" i="19"/>
  <c r="BT36" i="19"/>
  <c r="BR36" i="19"/>
  <c r="AA36" i="19"/>
  <c r="Z36" i="19"/>
  <c r="BS36" i="19" s="1"/>
  <c r="Y36" i="19"/>
  <c r="DQ35" i="19"/>
  <c r="DO35" i="19"/>
  <c r="DL35" i="19"/>
  <c r="DJ35" i="19"/>
  <c r="DG35" i="19"/>
  <c r="DE35" i="19"/>
  <c r="DB35" i="19"/>
  <c r="CZ35" i="19"/>
  <c r="CW35" i="19"/>
  <c r="CU35" i="19"/>
  <c r="CR35" i="19"/>
  <c r="CP35" i="19"/>
  <c r="CM35" i="19"/>
  <c r="CK35" i="19"/>
  <c r="CH35" i="19"/>
  <c r="CF35" i="19"/>
  <c r="CC35" i="19"/>
  <c r="CA35" i="19"/>
  <c r="BX35" i="19"/>
  <c r="BV35" i="19"/>
  <c r="BT35" i="19"/>
  <c r="BR35" i="19"/>
  <c r="BQ35" i="19" s="1"/>
  <c r="AA35" i="19"/>
  <c r="Z35" i="19"/>
  <c r="BS35" i="19" s="1"/>
  <c r="Y35" i="19"/>
  <c r="DQ34" i="19"/>
  <c r="DO34" i="19"/>
  <c r="DL34" i="19"/>
  <c r="DJ34" i="19"/>
  <c r="DG34" i="19"/>
  <c r="DE34" i="19"/>
  <c r="DB34" i="19"/>
  <c r="CZ34" i="19"/>
  <c r="CW34" i="19"/>
  <c r="CU34" i="19"/>
  <c r="CR34" i="19"/>
  <c r="CP34" i="19"/>
  <c r="CM34" i="19"/>
  <c r="CK34" i="19"/>
  <c r="CH34" i="19"/>
  <c r="CF34" i="19"/>
  <c r="CC34" i="19"/>
  <c r="CA34" i="19"/>
  <c r="BX34" i="19"/>
  <c r="BV34" i="19"/>
  <c r="BT34" i="19"/>
  <c r="BT31" i="19" s="1"/>
  <c r="BR34" i="19"/>
  <c r="AA34" i="19"/>
  <c r="Z34" i="19"/>
  <c r="BS34" i="19" s="1"/>
  <c r="Y34" i="19"/>
  <c r="DQ33" i="19"/>
  <c r="DO33" i="19"/>
  <c r="DL33" i="19"/>
  <c r="DJ33" i="19"/>
  <c r="DG33" i="19"/>
  <c r="DE33" i="19"/>
  <c r="DB33" i="19"/>
  <c r="CZ33" i="19"/>
  <c r="CW33" i="19"/>
  <c r="CU33" i="19"/>
  <c r="CR33" i="19"/>
  <c r="CP33" i="19"/>
  <c r="CM33" i="19"/>
  <c r="CK33" i="19"/>
  <c r="CH33" i="19"/>
  <c r="CF33" i="19"/>
  <c r="CC33" i="19"/>
  <c r="CA33" i="19"/>
  <c r="BX33" i="19"/>
  <c r="BV33" i="19"/>
  <c r="BT33" i="19"/>
  <c r="BR33" i="19"/>
  <c r="BQ33" i="19" s="1"/>
  <c r="AA33" i="19"/>
  <c r="Z33" i="19"/>
  <c r="Y33" i="19"/>
  <c r="DQ32" i="19"/>
  <c r="DO32" i="19"/>
  <c r="DL32" i="19"/>
  <c r="DJ32" i="19"/>
  <c r="DG32" i="19"/>
  <c r="DE32" i="19"/>
  <c r="DB32" i="19"/>
  <c r="CZ32" i="19"/>
  <c r="CW32" i="19"/>
  <c r="CU32" i="19"/>
  <c r="CR32" i="19"/>
  <c r="CP32" i="19"/>
  <c r="CM32" i="19"/>
  <c r="CK32" i="19"/>
  <c r="CH32" i="19"/>
  <c r="CF32" i="19"/>
  <c r="CC32" i="19"/>
  <c r="CA32" i="19"/>
  <c r="BX32" i="19"/>
  <c r="BV32" i="19"/>
  <c r="BT32" i="19"/>
  <c r="BR32" i="19"/>
  <c r="AA32" i="19"/>
  <c r="Z32" i="19"/>
  <c r="BS32" i="19" s="1"/>
  <c r="Y32" i="19"/>
  <c r="DR31" i="19"/>
  <c r="DR25" i="19" s="1"/>
  <c r="DQ31" i="19"/>
  <c r="DP31" i="19"/>
  <c r="DM31" i="19"/>
  <c r="DK31" i="19"/>
  <c r="DH31" i="19"/>
  <c r="DH25" i="19" s="1"/>
  <c r="DH23" i="19" s="1"/>
  <c r="DH22" i="19" s="1"/>
  <c r="DH14" i="19" s="1"/>
  <c r="DF31" i="19"/>
  <c r="DG31" i="19" s="1"/>
  <c r="DC31" i="19"/>
  <c r="DC25" i="19" s="1"/>
  <c r="DA31" i="19"/>
  <c r="CX31" i="19"/>
  <c r="CX25" i="19" s="1"/>
  <c r="CV31" i="19"/>
  <c r="CW31" i="19" s="1"/>
  <c r="CS31" i="19"/>
  <c r="CQ31" i="19"/>
  <c r="CN31" i="19"/>
  <c r="CN25" i="19" s="1"/>
  <c r="CN23" i="19" s="1"/>
  <c r="CN22" i="19" s="1"/>
  <c r="CL31" i="19"/>
  <c r="CM31" i="19" s="1"/>
  <c r="CI31" i="19"/>
  <c r="CI25" i="19" s="1"/>
  <c r="CI23" i="19" s="1"/>
  <c r="CI22" i="19" s="1"/>
  <c r="CI14" i="19" s="1"/>
  <c r="CH31" i="19"/>
  <c r="CG31" i="19"/>
  <c r="CG25" i="19" s="1"/>
  <c r="CD31" i="19"/>
  <c r="CD25" i="19" s="1"/>
  <c r="CC31" i="19"/>
  <c r="CB31" i="19"/>
  <c r="BY31" i="19"/>
  <c r="BX31" i="19"/>
  <c r="BW31" i="19"/>
  <c r="BW25" i="19" s="1"/>
  <c r="AA31" i="19"/>
  <c r="Z31" i="19"/>
  <c r="Y31" i="19"/>
  <c r="DQ30" i="19"/>
  <c r="DO30" i="19"/>
  <c r="DL30" i="19"/>
  <c r="DJ30" i="19"/>
  <c r="DG30" i="19"/>
  <c r="DE30" i="19"/>
  <c r="DB30" i="19"/>
  <c r="CZ30" i="19"/>
  <c r="CW30" i="19"/>
  <c r="CU30" i="19"/>
  <c r="CR30" i="19"/>
  <c r="CP30" i="19"/>
  <c r="CM30" i="19"/>
  <c r="CK30" i="19"/>
  <c r="CH30" i="19"/>
  <c r="CF30" i="19"/>
  <c r="CC30" i="19"/>
  <c r="CA30" i="19"/>
  <c r="BX30" i="19"/>
  <c r="BV30" i="19"/>
  <c r="BT30" i="19"/>
  <c r="BR30" i="19"/>
  <c r="BQ30" i="19" s="1"/>
  <c r="AA30" i="19"/>
  <c r="Z30" i="19"/>
  <c r="BS30" i="19" s="1"/>
  <c r="Y30" i="19"/>
  <c r="DQ29" i="19"/>
  <c r="DO29" i="19"/>
  <c r="DL29" i="19"/>
  <c r="DJ29" i="19"/>
  <c r="DG29" i="19"/>
  <c r="DE29" i="19"/>
  <c r="DB29" i="19"/>
  <c r="CZ29" i="19"/>
  <c r="CW29" i="19"/>
  <c r="CU29" i="19"/>
  <c r="CR29" i="19"/>
  <c r="CP29" i="19"/>
  <c r="CM29" i="19"/>
  <c r="CK29" i="19"/>
  <c r="CH29" i="19"/>
  <c r="CF29" i="19"/>
  <c r="CC29" i="19"/>
  <c r="CA29" i="19"/>
  <c r="BX29" i="19"/>
  <c r="BV29" i="19"/>
  <c r="BT29" i="19"/>
  <c r="BR29" i="19"/>
  <c r="AA29" i="19"/>
  <c r="Z29" i="19"/>
  <c r="BS29" i="19" s="1"/>
  <c r="Y29" i="19"/>
  <c r="DQ28" i="19"/>
  <c r="DO28" i="19"/>
  <c r="DL28" i="19"/>
  <c r="DJ28" i="19"/>
  <c r="DG28" i="19"/>
  <c r="DE28" i="19"/>
  <c r="DB28" i="19"/>
  <c r="CZ28" i="19"/>
  <c r="CW28" i="19"/>
  <c r="CU28" i="19"/>
  <c r="CR28" i="19"/>
  <c r="CP28" i="19"/>
  <c r="CM28" i="19"/>
  <c r="CK28" i="19"/>
  <c r="CH28" i="19"/>
  <c r="CF28" i="19"/>
  <c r="CC28" i="19"/>
  <c r="CA28" i="19"/>
  <c r="BX28" i="19"/>
  <c r="BV28" i="19"/>
  <c r="BT28" i="19"/>
  <c r="BR28" i="19"/>
  <c r="BQ28" i="19" s="1"/>
  <c r="AA28" i="19"/>
  <c r="Z28" i="19"/>
  <c r="BS28" i="19" s="1"/>
  <c r="Y28" i="19"/>
  <c r="DR27" i="19"/>
  <c r="DP27" i="19"/>
  <c r="DQ27" i="19" s="1"/>
  <c r="DM27" i="19"/>
  <c r="DK27" i="19"/>
  <c r="DL27" i="19" s="1"/>
  <c r="DH27" i="19"/>
  <c r="DF27" i="19"/>
  <c r="DG27" i="19" s="1"/>
  <c r="DC27" i="19"/>
  <c r="DA27" i="19"/>
  <c r="DB27" i="19" s="1"/>
  <c r="CX27" i="19"/>
  <c r="CV27" i="19"/>
  <c r="CW27" i="19" s="1"/>
  <c r="CS27" i="19"/>
  <c r="CQ27" i="19"/>
  <c r="CR27" i="19" s="1"/>
  <c r="CN27" i="19"/>
  <c r="CL27" i="19"/>
  <c r="CM27" i="19" s="1"/>
  <c r="CI27" i="19"/>
  <c r="CD27" i="19"/>
  <c r="CB27" i="19"/>
  <c r="CC27" i="19" s="1"/>
  <c r="BY27" i="19"/>
  <c r="BP27" i="19"/>
  <c r="BO27" i="19"/>
  <c r="BN27" i="19"/>
  <c r="BM27" i="19"/>
  <c r="BL27" i="19"/>
  <c r="BK27" i="19"/>
  <c r="BJ27" i="19"/>
  <c r="BI27" i="19"/>
  <c r="BH27" i="19"/>
  <c r="BG27" i="19"/>
  <c r="BF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DQ26" i="19"/>
  <c r="DO26" i="19"/>
  <c r="DL26" i="19"/>
  <c r="DJ26" i="19"/>
  <c r="DJ93" i="19" s="1"/>
  <c r="DG26" i="19"/>
  <c r="DE26" i="19"/>
  <c r="DB26" i="19"/>
  <c r="CZ26" i="19"/>
  <c r="CZ93" i="19" s="1"/>
  <c r="CW26" i="19"/>
  <c r="CU26" i="19"/>
  <c r="CR26" i="19"/>
  <c r="CP26" i="19"/>
  <c r="CP93" i="19" s="1"/>
  <c r="CM26" i="19"/>
  <c r="CK26" i="19"/>
  <c r="CH26" i="19"/>
  <c r="CF26" i="19"/>
  <c r="CF93" i="19" s="1"/>
  <c r="CC26" i="19"/>
  <c r="CA26" i="19"/>
  <c r="BX26" i="19"/>
  <c r="BV26" i="19"/>
  <c r="BV93" i="19" s="1"/>
  <c r="BT26" i="19"/>
  <c r="BR26" i="19"/>
  <c r="BQ26" i="19" s="1"/>
  <c r="BQ93" i="19" s="1"/>
  <c r="AA26" i="19"/>
  <c r="Z26" i="19"/>
  <c r="Y26" i="19"/>
  <c r="DP25" i="19"/>
  <c r="DM25" i="19"/>
  <c r="DM23" i="19" s="1"/>
  <c r="DF25" i="19"/>
  <c r="CV25" i="19"/>
  <c r="CS25" i="19"/>
  <c r="CS23" i="19" s="1"/>
  <c r="CS22" i="19" s="1"/>
  <c r="CS14" i="19" s="1"/>
  <c r="CL25" i="19"/>
  <c r="CL23" i="19" s="1"/>
  <c r="CL22" i="19" s="1"/>
  <c r="CB25" i="19"/>
  <c r="BY25" i="19"/>
  <c r="BE25" i="19"/>
  <c r="BD25" i="19"/>
  <c r="DQ25" i="19" s="1"/>
  <c r="BC25" i="19"/>
  <c r="BB25" i="19"/>
  <c r="BB23" i="19" s="1"/>
  <c r="BA25" i="19"/>
  <c r="AZ25" i="19"/>
  <c r="AZ23" i="19" s="1"/>
  <c r="AY25" i="19"/>
  <c r="AX25" i="19"/>
  <c r="DG25" i="19" s="1"/>
  <c r="AW25" i="19"/>
  <c r="AV25" i="19"/>
  <c r="AV23" i="19" s="1"/>
  <c r="AU25" i="19"/>
  <c r="AT25" i="19"/>
  <c r="AT23" i="19" s="1"/>
  <c r="AS25" i="19"/>
  <c r="AR25" i="19"/>
  <c r="CW25" i="19" s="1"/>
  <c r="AQ25" i="19"/>
  <c r="AP25" i="19"/>
  <c r="AP23" i="19" s="1"/>
  <c r="AO25" i="19"/>
  <c r="AN25" i="19"/>
  <c r="AN23" i="19" s="1"/>
  <c r="AM25" i="19"/>
  <c r="AL25" i="19"/>
  <c r="CM25" i="19" s="1"/>
  <c r="AK25" i="19"/>
  <c r="AJ25" i="19"/>
  <c r="AJ23" i="19" s="1"/>
  <c r="AI25" i="19"/>
  <c r="AH25" i="19"/>
  <c r="AH23" i="19" s="1"/>
  <c r="AG25" i="19"/>
  <c r="AF25" i="19"/>
  <c r="CC25" i="19" s="1"/>
  <c r="AE25" i="19"/>
  <c r="AD25" i="19"/>
  <c r="AA25" i="19" s="1"/>
  <c r="AC25" i="19"/>
  <c r="AB25" i="19"/>
  <c r="Y25" i="19" s="1"/>
  <c r="DP24" i="19"/>
  <c r="DQ24" i="19" s="1"/>
  <c r="DL24" i="19"/>
  <c r="DK24" i="19"/>
  <c r="DJ24" i="19"/>
  <c r="DF24" i="19"/>
  <c r="DG24" i="19" s="1"/>
  <c r="DB24" i="19"/>
  <c r="DA24" i="19"/>
  <c r="CZ24" i="19"/>
  <c r="CV24" i="19"/>
  <c r="CW24" i="19" s="1"/>
  <c r="CR24" i="19"/>
  <c r="CQ24" i="19"/>
  <c r="CP24" i="19"/>
  <c r="CL24" i="19"/>
  <c r="CM24" i="19" s="1"/>
  <c r="CH24" i="19"/>
  <c r="CG24" i="19"/>
  <c r="CF24" i="19"/>
  <c r="CB24" i="19"/>
  <c r="CC24" i="19" s="1"/>
  <c r="BX24" i="19"/>
  <c r="BV24" i="19"/>
  <c r="BT24" i="19"/>
  <c r="BR24" i="19"/>
  <c r="AA24" i="19"/>
  <c r="Z24" i="19"/>
  <c r="BS24" i="19" s="1"/>
  <c r="Y24" i="19"/>
  <c r="M24" i="19"/>
  <c r="L24" i="19"/>
  <c r="K24" i="19"/>
  <c r="J24" i="19"/>
  <c r="I24" i="19"/>
  <c r="H24" i="19"/>
  <c r="G24" i="19"/>
  <c r="F24" i="19"/>
  <c r="E24" i="19"/>
  <c r="D24" i="19"/>
  <c r="DP23" i="19"/>
  <c r="DP22" i="19" s="1"/>
  <c r="DP14" i="19" s="1"/>
  <c r="DP2" i="19" s="1"/>
  <c r="CX23" i="19"/>
  <c r="CX22" i="19" s="1"/>
  <c r="CG23" i="19"/>
  <c r="CG22" i="19" s="1"/>
  <c r="BY23" i="19"/>
  <c r="BM23" i="19"/>
  <c r="BM22" i="19" s="1"/>
  <c r="BI23" i="19"/>
  <c r="BI22" i="19" s="1"/>
  <c r="BE23" i="19"/>
  <c r="BC23" i="19"/>
  <c r="BA23" i="19"/>
  <c r="AY23" i="19"/>
  <c r="AW23" i="19"/>
  <c r="AU23" i="19"/>
  <c r="AS23" i="19"/>
  <c r="AQ23" i="19"/>
  <c r="AO23" i="19"/>
  <c r="AM23" i="19"/>
  <c r="AK23" i="19"/>
  <c r="AI23" i="19"/>
  <c r="AG23" i="19"/>
  <c r="AE23" i="19"/>
  <c r="AC23" i="19"/>
  <c r="N23" i="19"/>
  <c r="N24" i="19" s="1"/>
  <c r="C23" i="19"/>
  <c r="C24" i="19" s="1"/>
  <c r="DM22" i="19"/>
  <c r="CT22" i="19"/>
  <c r="CT14" i="19" s="1"/>
  <c r="BN22" i="19"/>
  <c r="BJ22" i="19"/>
  <c r="BE22" i="19"/>
  <c r="BC22" i="19"/>
  <c r="BA22" i="19"/>
  <c r="AY22" i="19"/>
  <c r="AW22" i="19"/>
  <c r="AU22" i="19"/>
  <c r="AS22" i="19"/>
  <c r="AQ22" i="19"/>
  <c r="AO22" i="19"/>
  <c r="AM22" i="19"/>
  <c r="AK22" i="19"/>
  <c r="AI22" i="19"/>
  <c r="AG22" i="19"/>
  <c r="AE22" i="19"/>
  <c r="AC22" i="19"/>
  <c r="X22" i="19"/>
  <c r="W22" i="19"/>
  <c r="V22" i="19"/>
  <c r="U22" i="19"/>
  <c r="T22" i="19"/>
  <c r="S22" i="19"/>
  <c r="R22" i="19"/>
  <c r="Q22" i="19"/>
  <c r="P22" i="19"/>
  <c r="O22" i="19"/>
  <c r="N22" i="19"/>
  <c r="M22" i="19"/>
  <c r="L22" i="19"/>
  <c r="K22" i="19"/>
  <c r="J22" i="19"/>
  <c r="I22" i="19"/>
  <c r="H22" i="19"/>
  <c r="G22" i="19"/>
  <c r="F22" i="19"/>
  <c r="E22" i="19"/>
  <c r="D22" i="19"/>
  <c r="C22" i="19"/>
  <c r="DQ21" i="19"/>
  <c r="DO21" i="19"/>
  <c r="DL21" i="19"/>
  <c r="DJ21" i="19"/>
  <c r="DG21" i="19"/>
  <c r="DE21" i="19"/>
  <c r="DB21" i="19"/>
  <c r="CZ21" i="19"/>
  <c r="CW21" i="19"/>
  <c r="CU21" i="19"/>
  <c r="CR21" i="19"/>
  <c r="CP21" i="19"/>
  <c r="CM21" i="19"/>
  <c r="CK21" i="19"/>
  <c r="CH21" i="19"/>
  <c r="CF21" i="19"/>
  <c r="CC21" i="19"/>
  <c r="CA21" i="19"/>
  <c r="BX21" i="19"/>
  <c r="BV21" i="19"/>
  <c r="BT21" i="19"/>
  <c r="BR21" i="19"/>
  <c r="BQ21" i="19"/>
  <c r="BF21" i="19"/>
  <c r="AA21" i="19"/>
  <c r="Z21" i="19"/>
  <c r="BS21" i="19" s="1"/>
  <c r="Y21" i="19"/>
  <c r="N21" i="19"/>
  <c r="C21" i="19"/>
  <c r="DQ20" i="19"/>
  <c r="DO20" i="19"/>
  <c r="DL20" i="19"/>
  <c r="DJ20" i="19"/>
  <c r="DG20" i="19"/>
  <c r="DE20" i="19"/>
  <c r="DB20" i="19"/>
  <c r="CZ20" i="19"/>
  <c r="CW20" i="19"/>
  <c r="CU20" i="19"/>
  <c r="CR20" i="19"/>
  <c r="CP20" i="19"/>
  <c r="CM20" i="19"/>
  <c r="CK20" i="19"/>
  <c r="CH20" i="19"/>
  <c r="CF20" i="19"/>
  <c r="CC20" i="19"/>
  <c r="CA20" i="19"/>
  <c r="BX20" i="19"/>
  <c r="BV20" i="19"/>
  <c r="BT20" i="19"/>
  <c r="BR20" i="19"/>
  <c r="BQ20" i="19" s="1"/>
  <c r="BF20" i="19"/>
  <c r="AA20" i="19"/>
  <c r="Z20" i="19"/>
  <c r="Y20" i="19"/>
  <c r="N20" i="19"/>
  <c r="C20" i="19"/>
  <c r="DP19" i="19"/>
  <c r="DK19" i="19"/>
  <c r="DL19" i="19" s="1"/>
  <c r="DF19" i="19"/>
  <c r="DA19" i="19"/>
  <c r="DB19" i="19" s="1"/>
  <c r="CV19" i="19"/>
  <c r="CQ19" i="19"/>
  <c r="CR19" i="19" s="1"/>
  <c r="CL19" i="19"/>
  <c r="CG19" i="19"/>
  <c r="CH19" i="19" s="1"/>
  <c r="CB19" i="19"/>
  <c r="BW19" i="19"/>
  <c r="BX19" i="19" s="1"/>
  <c r="BT19" i="19"/>
  <c r="BR19" i="19"/>
  <c r="BQ19" i="19" s="1"/>
  <c r="BP19" i="19"/>
  <c r="BO19" i="19"/>
  <c r="BN19" i="19"/>
  <c r="BM19" i="19"/>
  <c r="BL19" i="19"/>
  <c r="BK19" i="19"/>
  <c r="BJ19" i="19"/>
  <c r="BI19" i="19"/>
  <c r="BH19" i="19"/>
  <c r="BG19" i="19"/>
  <c r="BF19" i="19" s="1"/>
  <c r="AA19" i="19"/>
  <c r="Z19" i="19"/>
  <c r="Y19" i="19"/>
  <c r="X19" i="19"/>
  <c r="W19" i="19"/>
  <c r="V19" i="19"/>
  <c r="U19" i="19"/>
  <c r="T19" i="19"/>
  <c r="S19" i="19"/>
  <c r="R19" i="19"/>
  <c r="Q19" i="19"/>
  <c r="P19" i="19"/>
  <c r="O19" i="19"/>
  <c r="N19" i="19" s="1"/>
  <c r="C19" i="19"/>
  <c r="DQ18" i="19"/>
  <c r="DO18" i="19"/>
  <c r="DL18" i="19"/>
  <c r="DJ18" i="19"/>
  <c r="DG18" i="19"/>
  <c r="DE18" i="19"/>
  <c r="DB18" i="19"/>
  <c r="CZ18" i="19"/>
  <c r="CW18" i="19"/>
  <c r="CU18" i="19"/>
  <c r="CR18" i="19"/>
  <c r="CP18" i="19"/>
  <c r="CM18" i="19"/>
  <c r="CK18" i="19"/>
  <c r="CH18" i="19"/>
  <c r="CF18" i="19"/>
  <c r="CC18" i="19"/>
  <c r="CA18" i="19"/>
  <c r="BX18" i="19"/>
  <c r="BV18" i="19"/>
  <c r="BT18" i="19"/>
  <c r="BR18" i="19"/>
  <c r="BQ18" i="19" s="1"/>
  <c r="BF18" i="19"/>
  <c r="AA18" i="19"/>
  <c r="Z18" i="19"/>
  <c r="Y18" i="19"/>
  <c r="N18" i="19"/>
  <c r="C18" i="19"/>
  <c r="DP17" i="19"/>
  <c r="DK17" i="19"/>
  <c r="DL17" i="19" s="1"/>
  <c r="DF17" i="19"/>
  <c r="DA17" i="19"/>
  <c r="DB17" i="19" s="1"/>
  <c r="CV17" i="19"/>
  <c r="CQ17" i="19"/>
  <c r="CR17" i="19" s="1"/>
  <c r="CL17" i="19"/>
  <c r="CG17" i="19"/>
  <c r="CH17" i="19" s="1"/>
  <c r="CB17" i="19"/>
  <c r="BW17" i="19"/>
  <c r="BX17" i="19" s="1"/>
  <c r="BT17" i="19"/>
  <c r="BR17" i="19"/>
  <c r="BQ17" i="19" s="1"/>
  <c r="BP17" i="19"/>
  <c r="BO17" i="19"/>
  <c r="BN17" i="19"/>
  <c r="BM17" i="19"/>
  <c r="BL17" i="19"/>
  <c r="BK17" i="19"/>
  <c r="BJ17" i="19"/>
  <c r="BI17" i="19"/>
  <c r="BH17" i="19"/>
  <c r="BG17" i="19"/>
  <c r="BF17" i="19" s="1"/>
  <c r="BF15" i="19" s="1"/>
  <c r="AA17" i="19"/>
  <c r="Z17" i="19"/>
  <c r="Y17" i="19"/>
  <c r="X17" i="19"/>
  <c r="W17" i="19"/>
  <c r="V17" i="19"/>
  <c r="U17" i="19"/>
  <c r="T17" i="19"/>
  <c r="S17" i="19"/>
  <c r="R17" i="19"/>
  <c r="Q17" i="19"/>
  <c r="P17" i="19"/>
  <c r="O17" i="19"/>
  <c r="N17" i="19" s="1"/>
  <c r="C17" i="19"/>
  <c r="DQ16" i="19"/>
  <c r="DO16" i="19"/>
  <c r="DL16" i="19"/>
  <c r="DJ16" i="19"/>
  <c r="DG16" i="19"/>
  <c r="DE16" i="19"/>
  <c r="DB16" i="19"/>
  <c r="CZ16" i="19"/>
  <c r="CW16" i="19"/>
  <c r="CU16" i="19"/>
  <c r="CR16" i="19"/>
  <c r="CP16" i="19"/>
  <c r="CM16" i="19"/>
  <c r="CK16" i="19"/>
  <c r="CH16" i="19"/>
  <c r="CF16" i="19"/>
  <c r="CC16" i="19"/>
  <c r="CA16" i="19"/>
  <c r="BX16" i="19"/>
  <c r="BV16" i="19"/>
  <c r="BT16" i="19"/>
  <c r="BR16" i="19"/>
  <c r="BQ16" i="19" s="1"/>
  <c r="BF16" i="19"/>
  <c r="AA16" i="19"/>
  <c r="Z16" i="19"/>
  <c r="Y16" i="19"/>
  <c r="N16" i="19"/>
  <c r="C16" i="19"/>
  <c r="DR15" i="19"/>
  <c r="DP15" i="19"/>
  <c r="DO15" i="19" s="1"/>
  <c r="DM15" i="19"/>
  <c r="DK15" i="19"/>
  <c r="DJ15" i="19" s="1"/>
  <c r="DH15" i="19"/>
  <c r="DF15" i="19"/>
  <c r="DE15" i="19" s="1"/>
  <c r="DC15" i="19"/>
  <c r="DA15" i="19"/>
  <c r="CZ15" i="19" s="1"/>
  <c r="CY15" i="19"/>
  <c r="CX15" i="19"/>
  <c r="CX14" i="19" s="1"/>
  <c r="CS15" i="19"/>
  <c r="CN15" i="19"/>
  <c r="CI15" i="19"/>
  <c r="CD15" i="19"/>
  <c r="CD14" i="19" s="1"/>
  <c r="CB15" i="19"/>
  <c r="CA15" i="19"/>
  <c r="BY15" i="19"/>
  <c r="BW15" i="19"/>
  <c r="BV15" i="19" s="1"/>
  <c r="BT15" i="19"/>
  <c r="BP15" i="19"/>
  <c r="BO15" i="19"/>
  <c r="BN15" i="19"/>
  <c r="BM15" i="19"/>
  <c r="BL15" i="19"/>
  <c r="BK15" i="19"/>
  <c r="BJ15" i="19"/>
  <c r="BI15" i="19"/>
  <c r="BH15" i="19"/>
  <c r="BG15" i="19"/>
  <c r="BE15" i="19"/>
  <c r="BE14" i="19" s="1"/>
  <c r="BD15" i="19"/>
  <c r="BC15" i="19"/>
  <c r="BC14" i="19" s="1"/>
  <c r="BC2" i="19" s="1"/>
  <c r="BB15" i="19"/>
  <c r="BA15" i="19"/>
  <c r="DL15" i="19" s="1"/>
  <c r="AZ15" i="19"/>
  <c r="AY15" i="19"/>
  <c r="AY14" i="19" s="1"/>
  <c r="AX15" i="19"/>
  <c r="AW15" i="19"/>
  <c r="AW14" i="19" s="1"/>
  <c r="AW2" i="19" s="1"/>
  <c r="AV15" i="19"/>
  <c r="AU15" i="19"/>
  <c r="DB15" i="19" s="1"/>
  <c r="AT15" i="19"/>
  <c r="AS15" i="19"/>
  <c r="AS14" i="19" s="1"/>
  <c r="AR15" i="19"/>
  <c r="AQ15" i="19"/>
  <c r="AQ14" i="19" s="1"/>
  <c r="AQ2" i="19" s="1"/>
  <c r="AP15" i="19"/>
  <c r="AO15" i="19"/>
  <c r="AN15" i="19"/>
  <c r="AM15" i="19"/>
  <c r="AM14" i="19" s="1"/>
  <c r="AL15" i="19"/>
  <c r="AK15" i="19"/>
  <c r="AK14" i="19" s="1"/>
  <c r="AK2" i="19" s="1"/>
  <c r="AJ15" i="19"/>
  <c r="AI15" i="19"/>
  <c r="AH15" i="19"/>
  <c r="AG15" i="19"/>
  <c r="AG14" i="19" s="1"/>
  <c r="AF15" i="19"/>
  <c r="CC15" i="19" s="1"/>
  <c r="AE15" i="19"/>
  <c r="Y15" i="19" s="1"/>
  <c r="AD15" i="19"/>
  <c r="AC15" i="19"/>
  <c r="BX15" i="19" s="1"/>
  <c r="AB15" i="19"/>
  <c r="AA15" i="19"/>
  <c r="X15" i="19"/>
  <c r="X14" i="19" s="1"/>
  <c r="W15" i="19"/>
  <c r="V15" i="19"/>
  <c r="V14" i="19" s="1"/>
  <c r="U15" i="19"/>
  <c r="T15" i="19"/>
  <c r="T14" i="19" s="1"/>
  <c r="S15" i="19"/>
  <c r="R15" i="19"/>
  <c r="R14" i="19" s="1"/>
  <c r="Q15" i="19"/>
  <c r="P15" i="19"/>
  <c r="P14" i="19" s="1"/>
  <c r="O15" i="19"/>
  <c r="N15" i="19"/>
  <c r="N14" i="19" s="1"/>
  <c r="C15" i="19"/>
  <c r="DM14" i="19"/>
  <c r="DM2" i="19" s="1"/>
  <c r="DD14" i="19"/>
  <c r="CN14" i="19"/>
  <c r="CN3" i="19" s="1"/>
  <c r="CJ14" i="19"/>
  <c r="CE14" i="19"/>
  <c r="BM14" i="19"/>
  <c r="BI14" i="19"/>
  <c r="W14" i="19"/>
  <c r="U14" i="19"/>
  <c r="U3" i="19" s="1"/>
  <c r="S14" i="19"/>
  <c r="Q14" i="19"/>
  <c r="O14" i="19"/>
  <c r="M14" i="19"/>
  <c r="M3" i="19" s="1"/>
  <c r="L14" i="19"/>
  <c r="K14" i="19"/>
  <c r="K3" i="19" s="1"/>
  <c r="J14" i="19"/>
  <c r="I14" i="19"/>
  <c r="I3" i="19" s="1"/>
  <c r="H14" i="19"/>
  <c r="G14" i="19"/>
  <c r="G3" i="19" s="1"/>
  <c r="F14" i="19"/>
  <c r="E14" i="19"/>
  <c r="E3" i="19" s="1"/>
  <c r="D14" i="19"/>
  <c r="C14" i="19"/>
  <c r="DM3" i="19"/>
  <c r="CN2" i="19"/>
  <c r="C2" i="19"/>
  <c r="W3" i="19" l="1"/>
  <c r="AG3" i="19"/>
  <c r="AG2" i="19"/>
  <c r="AM3" i="19"/>
  <c r="AM2" i="19"/>
  <c r="AS3" i="19"/>
  <c r="AS2" i="19"/>
  <c r="AY3" i="19"/>
  <c r="AY2" i="19"/>
  <c r="BE3" i="19"/>
  <c r="BE2" i="19"/>
  <c r="CD2" i="19"/>
  <c r="CX3" i="19"/>
  <c r="CX2" i="19"/>
  <c r="CS2" i="19"/>
  <c r="CS3" i="19"/>
  <c r="CI3" i="19"/>
  <c r="CI2" i="19"/>
  <c r="DH3" i="19"/>
  <c r="DH2" i="19"/>
  <c r="BT25" i="19"/>
  <c r="BT23" i="19" s="1"/>
  <c r="BT27" i="19"/>
  <c r="BM71" i="19"/>
  <c r="BM3" i="19"/>
  <c r="Q3" i="19"/>
  <c r="AH22" i="19"/>
  <c r="AH14" i="19"/>
  <c r="AH2" i="19" s="1"/>
  <c r="AJ22" i="19"/>
  <c r="AJ14" i="19"/>
  <c r="AN22" i="19"/>
  <c r="AN14" i="19"/>
  <c r="AN2" i="19" s="1"/>
  <c r="AP22" i="19"/>
  <c r="AP14" i="19"/>
  <c r="AT22" i="19"/>
  <c r="AT14" i="19"/>
  <c r="AT2" i="19" s="1"/>
  <c r="AV22" i="19"/>
  <c r="AV14" i="19"/>
  <c r="AZ22" i="19"/>
  <c r="AZ14" i="19"/>
  <c r="AZ2" i="19" s="1"/>
  <c r="BB22" i="19"/>
  <c r="BB14" i="19"/>
  <c r="BG22" i="19"/>
  <c r="BG14" i="19"/>
  <c r="BK22" i="19"/>
  <c r="BK14" i="19"/>
  <c r="BO22" i="19"/>
  <c r="BO14" i="19"/>
  <c r="BO3" i="19" s="1"/>
  <c r="DL22" i="19"/>
  <c r="BV39" i="19"/>
  <c r="BV38" i="19"/>
  <c r="CF39" i="19"/>
  <c r="CF38" i="19"/>
  <c r="CP39" i="19"/>
  <c r="CP38" i="19"/>
  <c r="CZ39" i="19"/>
  <c r="CZ38" i="19"/>
  <c r="DJ39" i="19"/>
  <c r="DJ38" i="19"/>
  <c r="CC46" i="19"/>
  <c r="CB43" i="19"/>
  <c r="CW46" i="19"/>
  <c r="CV43" i="19"/>
  <c r="DQ46" i="19"/>
  <c r="DP43" i="19"/>
  <c r="BV53" i="19"/>
  <c r="BV52" i="19" s="1"/>
  <c r="BR53" i="19"/>
  <c r="DB53" i="19"/>
  <c r="CZ53" i="19"/>
  <c r="CZ52" i="19" s="1"/>
  <c r="DE53" i="19"/>
  <c r="DE52" i="19" s="1"/>
  <c r="DF52" i="19"/>
  <c r="CC56" i="19"/>
  <c r="Z56" i="19"/>
  <c r="DJ68" i="19"/>
  <c r="DJ56" i="19" s="1"/>
  <c r="BU68" i="19"/>
  <c r="BQ68" i="19"/>
  <c r="CM81" i="19"/>
  <c r="AL80" i="19"/>
  <c r="CW81" i="19"/>
  <c r="AR80" i="19"/>
  <c r="DG81" i="19"/>
  <c r="AX80" i="19"/>
  <c r="DQ81" i="19"/>
  <c r="BD80" i="19"/>
  <c r="BU80" i="19"/>
  <c r="BU78" i="19" s="1"/>
  <c r="BU70" i="19" s="1"/>
  <c r="CE78" i="19"/>
  <c r="CE70" i="19" s="1"/>
  <c r="CK81" i="19"/>
  <c r="CL80" i="19"/>
  <c r="DE81" i="19"/>
  <c r="DF80" i="19"/>
  <c r="DJ81" i="19"/>
  <c r="DK80" i="19"/>
  <c r="DO81" i="19"/>
  <c r="DP80" i="19"/>
  <c r="BX92" i="19"/>
  <c r="BR92" i="19"/>
  <c r="BQ92" i="19" s="1"/>
  <c r="BF98" i="19"/>
  <c r="BF97" i="19" s="1"/>
  <c r="BG97" i="19"/>
  <c r="BG78" i="19" s="1"/>
  <c r="BX98" i="19"/>
  <c r="BW97" i="19"/>
  <c r="BV97" i="19" s="1"/>
  <c r="CH98" i="19"/>
  <c r="CG97" i="19"/>
  <c r="CF97" i="19" s="1"/>
  <c r="CR98" i="19"/>
  <c r="CQ97" i="19"/>
  <c r="CP97" i="19" s="1"/>
  <c r="DB98" i="19"/>
  <c r="DA97" i="19"/>
  <c r="CZ97" i="19" s="1"/>
  <c r="DL98" i="19"/>
  <c r="DK97" i="19"/>
  <c r="DJ97" i="19" s="1"/>
  <c r="O109" i="19"/>
  <c r="D108" i="19"/>
  <c r="Q109" i="19"/>
  <c r="Q108" i="19" s="1"/>
  <c r="F108" i="19"/>
  <c r="F113" i="19" s="1"/>
  <c r="S109" i="19"/>
  <c r="S108" i="19" s="1"/>
  <c r="H108" i="19"/>
  <c r="U109" i="19"/>
  <c r="U108" i="19" s="1"/>
  <c r="J108" i="19"/>
  <c r="J113" i="19" s="1"/>
  <c r="W109" i="19"/>
  <c r="W108" i="19" s="1"/>
  <c r="L108" i="19"/>
  <c r="BG109" i="19"/>
  <c r="AB108" i="19"/>
  <c r="BI109" i="19"/>
  <c r="BI108" i="19" s="1"/>
  <c r="AH108" i="19"/>
  <c r="BK109" i="19"/>
  <c r="BK108" i="19" s="1"/>
  <c r="AN108" i="19"/>
  <c r="BM109" i="19"/>
  <c r="BM108" i="19" s="1"/>
  <c r="AT108" i="19"/>
  <c r="BO109" i="19"/>
  <c r="BO108" i="19" s="1"/>
  <c r="AZ108" i="19"/>
  <c r="AC14" i="19"/>
  <c r="AE14" i="19"/>
  <c r="AE2" i="19" s="1"/>
  <c r="AI14" i="19"/>
  <c r="AO14" i="19"/>
  <c r="AU14" i="19"/>
  <c r="BA14" i="19"/>
  <c r="BH14" i="19"/>
  <c r="BL14" i="19"/>
  <c r="BP14" i="19"/>
  <c r="DK14" i="19"/>
  <c r="DK2" i="19" s="1"/>
  <c r="CW15" i="19"/>
  <c r="DG15" i="19"/>
  <c r="DQ15" i="19"/>
  <c r="BR15" i="19"/>
  <c r="CG15" i="19"/>
  <c r="CQ15" i="19"/>
  <c r="CC17" i="19"/>
  <c r="CA17" i="19"/>
  <c r="CM17" i="19"/>
  <c r="CK17" i="19"/>
  <c r="CL15" i="19"/>
  <c r="CW17" i="19"/>
  <c r="CU17" i="19"/>
  <c r="CV15" i="19"/>
  <c r="DG17" i="19"/>
  <c r="DE17" i="19"/>
  <c r="DQ17" i="19"/>
  <c r="DO17" i="19"/>
  <c r="CC19" i="19"/>
  <c r="CA19" i="19"/>
  <c r="CM19" i="19"/>
  <c r="CK19" i="19"/>
  <c r="CW19" i="19"/>
  <c r="CU19" i="19"/>
  <c r="DG19" i="19"/>
  <c r="DE19" i="19"/>
  <c r="DQ19" i="19"/>
  <c r="DO19" i="19"/>
  <c r="CH22" i="19"/>
  <c r="AB23" i="19"/>
  <c r="AD23" i="19"/>
  <c r="AF23" i="19"/>
  <c r="AL23" i="19"/>
  <c r="AR23" i="19"/>
  <c r="AX23" i="19"/>
  <c r="BD23" i="19"/>
  <c r="BV25" i="19"/>
  <c r="BV23" i="19" s="1"/>
  <c r="BV22" i="19" s="1"/>
  <c r="BV14" i="19" s="1"/>
  <c r="CB23" i="19"/>
  <c r="CB22" i="19" s="1"/>
  <c r="CB14" i="19" s="1"/>
  <c r="CB2" i="19" s="1"/>
  <c r="CP25" i="19"/>
  <c r="CP23" i="19" s="1"/>
  <c r="CP22" i="19" s="1"/>
  <c r="CV23" i="19"/>
  <c r="CV22" i="19" s="1"/>
  <c r="DJ25" i="19"/>
  <c r="CA93" i="19"/>
  <c r="CK93" i="19"/>
  <c r="CU93" i="19"/>
  <c r="DE93" i="19"/>
  <c r="DO93" i="19"/>
  <c r="BW27" i="19"/>
  <c r="BX27" i="19" s="1"/>
  <c r="CG27" i="19"/>
  <c r="CH27" i="19" s="1"/>
  <c r="CR31" i="19"/>
  <c r="CQ25" i="19"/>
  <c r="DB31" i="19"/>
  <c r="DA25" i="19"/>
  <c r="DA23" i="19" s="1"/>
  <c r="DA22" i="19" s="1"/>
  <c r="DA14" i="19" s="1"/>
  <c r="DA2" i="19" s="1"/>
  <c r="DL31" i="19"/>
  <c r="DK25" i="19"/>
  <c r="DK23" i="19" s="1"/>
  <c r="DK22" i="19" s="1"/>
  <c r="DR23" i="19"/>
  <c r="BQ32" i="19"/>
  <c r="BR31" i="19"/>
  <c r="BR25" i="19" s="1"/>
  <c r="BV31" i="19"/>
  <c r="BV27" i="19" s="1"/>
  <c r="CA31" i="19"/>
  <c r="CA27" i="19" s="1"/>
  <c r="CF31" i="19"/>
  <c r="CF25" i="19" s="1"/>
  <c r="CK31" i="19"/>
  <c r="CK27" i="19" s="1"/>
  <c r="CP31" i="19"/>
  <c r="CP27" i="19" s="1"/>
  <c r="CU31" i="19"/>
  <c r="CU27" i="19" s="1"/>
  <c r="CZ31" i="19"/>
  <c r="CZ25" i="19" s="1"/>
  <c r="CZ23" i="19" s="1"/>
  <c r="CZ22" i="19" s="1"/>
  <c r="CZ14" i="19" s="1"/>
  <c r="DE31" i="19"/>
  <c r="DE27" i="19" s="1"/>
  <c r="DJ31" i="19"/>
  <c r="DJ27" i="19" s="1"/>
  <c r="DO31" i="19"/>
  <c r="DO27" i="19" s="1"/>
  <c r="DC38" i="19"/>
  <c r="DC23" i="19" s="1"/>
  <c r="DC22" i="19" s="1"/>
  <c r="DC14" i="19" s="1"/>
  <c r="CK39" i="19"/>
  <c r="DE39" i="19"/>
  <c r="BQ42" i="19"/>
  <c r="BQ38" i="19" s="1"/>
  <c r="BR46" i="19"/>
  <c r="BR43" i="19" s="1"/>
  <c r="BR41" i="19" s="1"/>
  <c r="BS41" i="19" s="1"/>
  <c r="CM46" i="19"/>
  <c r="CL43" i="19"/>
  <c r="DG46" i="19"/>
  <c r="DF43" i="19"/>
  <c r="BW52" i="19"/>
  <c r="BX52" i="19" s="1"/>
  <c r="CQ52" i="19"/>
  <c r="CR52" i="19" s="1"/>
  <c r="CC53" i="19"/>
  <c r="CA53" i="19"/>
  <c r="CA52" i="19" s="1"/>
  <c r="CH53" i="19"/>
  <c r="CF53" i="19"/>
  <c r="CF52" i="19" s="1"/>
  <c r="CF23" i="19" s="1"/>
  <c r="CF22" i="19" s="1"/>
  <c r="BT66" i="19"/>
  <c r="BT62" i="19" s="1"/>
  <c r="BY62" i="19"/>
  <c r="BY56" i="19" s="1"/>
  <c r="BY22" i="19" s="1"/>
  <c r="BY14" i="19" s="1"/>
  <c r="CK66" i="19"/>
  <c r="CK62" i="19" s="1"/>
  <c r="CK56" i="19" s="1"/>
  <c r="CO62" i="19"/>
  <c r="CO56" i="19" s="1"/>
  <c r="CO22" i="19" s="1"/>
  <c r="CO14" i="19" s="1"/>
  <c r="CU66" i="19"/>
  <c r="CU62" i="19" s="1"/>
  <c r="CU56" i="19" s="1"/>
  <c r="CY62" i="19"/>
  <c r="CY56" i="19" s="1"/>
  <c r="CY22" i="19" s="1"/>
  <c r="CY14" i="19" s="1"/>
  <c r="DE66" i="19"/>
  <c r="DE62" i="19" s="1"/>
  <c r="DE56" i="19" s="1"/>
  <c r="DI62" i="19"/>
  <c r="DI56" i="19" s="1"/>
  <c r="DI22" i="19" s="1"/>
  <c r="DI14" i="19" s="1"/>
  <c r="DO66" i="19"/>
  <c r="DO62" i="19" s="1"/>
  <c r="DS62" i="19"/>
  <c r="DS56" i="19" s="1"/>
  <c r="D70" i="19"/>
  <c r="F70" i="19"/>
  <c r="H70" i="19"/>
  <c r="J70" i="19"/>
  <c r="L70" i="19"/>
  <c r="S70" i="19"/>
  <c r="S71" i="19" s="1"/>
  <c r="W70" i="19"/>
  <c r="W71" i="19" s="1"/>
  <c r="BS75" i="19"/>
  <c r="Z72" i="19"/>
  <c r="BS72" i="19" s="1"/>
  <c r="BF75" i="19"/>
  <c r="BF72" i="19" s="1"/>
  <c r="BG72" i="19"/>
  <c r="BI70" i="19"/>
  <c r="BK70" i="19"/>
  <c r="BK71" i="19" s="1"/>
  <c r="BT80" i="19"/>
  <c r="BT78" i="19" s="1"/>
  <c r="BY78" i="19"/>
  <c r="BY70" i="19" s="1"/>
  <c r="DA80" i="19"/>
  <c r="BS16" i="19"/>
  <c r="BS17" i="19"/>
  <c r="BS18" i="19"/>
  <c r="BS19" i="19"/>
  <c r="BS20" i="19"/>
  <c r="CH23" i="19"/>
  <c r="DB23" i="19"/>
  <c r="DL23" i="19"/>
  <c r="BQ24" i="19"/>
  <c r="BX25" i="19"/>
  <c r="CH25" i="19"/>
  <c r="CR25" i="19"/>
  <c r="DB25" i="19"/>
  <c r="DL25" i="19"/>
  <c r="BS26" i="19"/>
  <c r="BQ29" i="19"/>
  <c r="BS31" i="19"/>
  <c r="BS33" i="19"/>
  <c r="BQ34" i="19"/>
  <c r="BQ36" i="19"/>
  <c r="BS42" i="19"/>
  <c r="BS47" i="19"/>
  <c r="BS49" i="19"/>
  <c r="DJ23" i="19"/>
  <c r="BS55" i="19"/>
  <c r="BQ58" i="19"/>
  <c r="BR57" i="19"/>
  <c r="BR56" i="19" s="1"/>
  <c r="DR56" i="19"/>
  <c r="BS63" i="19"/>
  <c r="Z62" i="19"/>
  <c r="BS62" i="19" s="1"/>
  <c r="BU62" i="19"/>
  <c r="BU56" i="19" s="1"/>
  <c r="BU22" i="19" s="1"/>
  <c r="BU14" i="19" s="1"/>
  <c r="BX72" i="19"/>
  <c r="CH72" i="19"/>
  <c r="CR72" i="19"/>
  <c r="DB72" i="19"/>
  <c r="DL72" i="19"/>
  <c r="AC78" i="19"/>
  <c r="AC70" i="19" s="1"/>
  <c r="AC71" i="19" s="1"/>
  <c r="AI78" i="19"/>
  <c r="AI70" i="19" s="1"/>
  <c r="AI71" i="19" s="1"/>
  <c r="AO78" i="19"/>
  <c r="AO70" i="19" s="1"/>
  <c r="AO71" i="19" s="1"/>
  <c r="AU78" i="19"/>
  <c r="AU70" i="19" s="1"/>
  <c r="AU71" i="19" s="1"/>
  <c r="BA78" i="19"/>
  <c r="BA70" i="19" s="1"/>
  <c r="BA71" i="19" s="1"/>
  <c r="CA106" i="19"/>
  <c r="CA105" i="19" s="1"/>
  <c r="CD105" i="19"/>
  <c r="CD70" i="19" s="1"/>
  <c r="CD3" i="19" s="1"/>
  <c r="BQ59" i="19"/>
  <c r="BT60" i="19"/>
  <c r="BQ60" i="19" s="1"/>
  <c r="BQ57" i="19" s="1"/>
  <c r="BQ56" i="19" s="1"/>
  <c r="BQ66" i="19"/>
  <c r="BQ62" i="19" s="1"/>
  <c r="BV66" i="19"/>
  <c r="BV62" i="19" s="1"/>
  <c r="BV56" i="19" s="1"/>
  <c r="DO68" i="19"/>
  <c r="DO56" i="19" s="1"/>
  <c r="CM72" i="19"/>
  <c r="DG72" i="19"/>
  <c r="BQ72" i="19"/>
  <c r="BQ75" i="19"/>
  <c r="BQ76" i="19"/>
  <c r="DB80" i="19"/>
  <c r="DL80" i="19"/>
  <c r="DL81" i="19"/>
  <c r="CU81" i="19"/>
  <c r="P78" i="19"/>
  <c r="P70" i="19" s="1"/>
  <c r="P71" i="19" s="1"/>
  <c r="CC82" i="19"/>
  <c r="BR82" i="19"/>
  <c r="BQ82" i="19" s="1"/>
  <c r="BS83" i="19"/>
  <c r="BS86" i="19"/>
  <c r="BH80" i="19"/>
  <c r="BH78" i="19" s="1"/>
  <c r="BH70" i="19" s="1"/>
  <c r="BH71" i="19" s="1"/>
  <c r="BJ80" i="19"/>
  <c r="BJ78" i="19" s="1"/>
  <c r="BJ70" i="19" s="1"/>
  <c r="BL80" i="19"/>
  <c r="BL78" i="19" s="1"/>
  <c r="BL70" i="19" s="1"/>
  <c r="BL71" i="19" s="1"/>
  <c r="BN80" i="19"/>
  <c r="BN78" i="19" s="1"/>
  <c r="BN70" i="19" s="1"/>
  <c r="BP80" i="19"/>
  <c r="BP78" i="19" s="1"/>
  <c r="BP70" i="19" s="1"/>
  <c r="BP71" i="19" s="1"/>
  <c r="BR93" i="19"/>
  <c r="N98" i="19"/>
  <c r="N97" i="19" s="1"/>
  <c r="O97" i="19"/>
  <c r="CC98" i="19"/>
  <c r="CA98" i="19"/>
  <c r="CB97" i="19"/>
  <c r="CA97" i="19" s="1"/>
  <c r="CM98" i="19"/>
  <c r="CK98" i="19"/>
  <c r="CW98" i="19"/>
  <c r="CU98" i="19"/>
  <c r="CV97" i="19"/>
  <c r="CU97" i="19" s="1"/>
  <c r="DG98" i="19"/>
  <c r="DE98" i="19"/>
  <c r="DQ98" i="19"/>
  <c r="DO98" i="19"/>
  <c r="DP97" i="19"/>
  <c r="DO97" i="19" s="1"/>
  <c r="CH99" i="19"/>
  <c r="CF99" i="19"/>
  <c r="CR99" i="19"/>
  <c r="CP99" i="19"/>
  <c r="BR105" i="19"/>
  <c r="BV106" i="19"/>
  <c r="BV105" i="19" s="1"/>
  <c r="BT106" i="19"/>
  <c r="BT105" i="19" s="1"/>
  <c r="BT70" i="19" s="1"/>
  <c r="BT113" i="19" s="1"/>
  <c r="BS112" i="19"/>
  <c r="BQ112" i="19"/>
  <c r="BR108" i="19"/>
  <c r="R81" i="19"/>
  <c r="R80" i="19" s="1"/>
  <c r="R78" i="19" s="1"/>
  <c r="R70" i="19" s="1"/>
  <c r="R71" i="19" s="1"/>
  <c r="T81" i="19"/>
  <c r="T80" i="19" s="1"/>
  <c r="T78" i="19" s="1"/>
  <c r="T70" i="19" s="1"/>
  <c r="T71" i="19" s="1"/>
  <c r="V81" i="19"/>
  <c r="V80" i="19" s="1"/>
  <c r="V78" i="19" s="1"/>
  <c r="V70" i="19" s="1"/>
  <c r="V71" i="19" s="1"/>
  <c r="X81" i="19"/>
  <c r="X80" i="19" s="1"/>
  <c r="X78" i="19" s="1"/>
  <c r="X70" i="19" s="1"/>
  <c r="X71" i="19" s="1"/>
  <c r="BS82" i="19"/>
  <c r="BF82" i="19"/>
  <c r="BS85" i="19"/>
  <c r="N91" i="19"/>
  <c r="BS93" i="19"/>
  <c r="BQ94" i="19"/>
  <c r="BS98" i="19"/>
  <c r="Y100" i="19"/>
  <c r="BS108" i="19"/>
  <c r="BH3" i="19"/>
  <c r="BJ71" i="19"/>
  <c r="BJ3" i="19"/>
  <c r="BL3" i="19"/>
  <c r="BN71" i="19"/>
  <c r="BN3" i="19"/>
  <c r="BP3" i="19"/>
  <c r="DE82" i="19"/>
  <c r="DO82" i="19"/>
  <c r="BF88" i="19"/>
  <c r="BF81" i="19" s="1"/>
  <c r="CA90" i="19"/>
  <c r="CK90" i="19"/>
  <c r="CU90" i="19"/>
  <c r="DE90" i="19"/>
  <c r="DO90" i="19"/>
  <c r="BS92" i="19"/>
  <c r="BF92" i="19"/>
  <c r="BV92" i="19"/>
  <c r="CF92" i="19"/>
  <c r="CP92" i="19"/>
  <c r="CZ92" i="19"/>
  <c r="DJ92" i="19"/>
  <c r="DJ80" i="19" s="1"/>
  <c r="CZ80" i="19"/>
  <c r="CA82" i="19"/>
  <c r="DQ88" i="19"/>
  <c r="BQ43" i="19"/>
  <c r="BQ41" i="19" s="1"/>
  <c r="BT57" i="19"/>
  <c r="BT56" i="19" s="1"/>
  <c r="BQ31" i="19"/>
  <c r="BQ25" i="19" s="1"/>
  <c r="Z15" i="19"/>
  <c r="BV17" i="19"/>
  <c r="CF17" i="19"/>
  <c r="CP17" i="19"/>
  <c r="CZ17" i="19"/>
  <c r="DJ17" i="19"/>
  <c r="BV19" i="19"/>
  <c r="CF19" i="19"/>
  <c r="CP19" i="19"/>
  <c r="CZ19" i="19"/>
  <c r="DJ19" i="19"/>
  <c r="BX39" i="19"/>
  <c r="CC39" i="19"/>
  <c r="CH39" i="19"/>
  <c r="CM39" i="19"/>
  <c r="CR39" i="19"/>
  <c r="CW39" i="19"/>
  <c r="DB39" i="19"/>
  <c r="DG39" i="19"/>
  <c r="DL39" i="19"/>
  <c r="DQ39" i="19"/>
  <c r="D71" i="19"/>
  <c r="H71" i="19"/>
  <c r="L71" i="19"/>
  <c r="O81" i="19"/>
  <c r="O80" i="19" s="1"/>
  <c r="N82" i="19"/>
  <c r="N81" i="19" s="1"/>
  <c r="BW81" i="19"/>
  <c r="BX81" i="19" s="1"/>
  <c r="BX88" i="19"/>
  <c r="BV88" i="19"/>
  <c r="BR88" i="19"/>
  <c r="CH88" i="19"/>
  <c r="CF88" i="19"/>
  <c r="CG81" i="19"/>
  <c r="CH81" i="19" s="1"/>
  <c r="CR88" i="19"/>
  <c r="CP88" i="19"/>
  <c r="CQ81" i="19"/>
  <c r="CA24" i="19"/>
  <c r="CK24" i="19"/>
  <c r="CU24" i="19"/>
  <c r="DE24" i="19"/>
  <c r="DO24" i="19"/>
  <c r="Z25" i="19"/>
  <c r="BS25" i="19" s="1"/>
  <c r="BX96" i="19"/>
  <c r="BV96" i="19"/>
  <c r="BR96" i="19"/>
  <c r="BW95" i="19"/>
  <c r="CC96" i="19"/>
  <c r="CA96" i="19"/>
  <c r="CB95" i="19"/>
  <c r="CH96" i="19"/>
  <c r="CF96" i="19"/>
  <c r="CG95" i="19"/>
  <c r="CM96" i="19"/>
  <c r="CK96" i="19"/>
  <c r="CL95" i="19"/>
  <c r="CR96" i="19"/>
  <c r="CP96" i="19"/>
  <c r="CQ95" i="19"/>
  <c r="CW96" i="19"/>
  <c r="CU96" i="19"/>
  <c r="CV95" i="19"/>
  <c r="DB96" i="19"/>
  <c r="CZ96" i="19"/>
  <c r="DA95" i="19"/>
  <c r="DG96" i="19"/>
  <c r="DE96" i="19"/>
  <c r="DF95" i="19"/>
  <c r="DL96" i="19"/>
  <c r="DJ96" i="19"/>
  <c r="DK95" i="19"/>
  <c r="DQ96" i="19"/>
  <c r="DO96" i="19"/>
  <c r="DP95" i="19"/>
  <c r="Z57" i="19"/>
  <c r="BS57" i="19" s="1"/>
  <c r="AA71" i="19"/>
  <c r="E71" i="19"/>
  <c r="G71" i="19"/>
  <c r="I71" i="19"/>
  <c r="K71" i="19"/>
  <c r="M71" i="19"/>
  <c r="CR81" i="19"/>
  <c r="CC88" i="19"/>
  <c r="CA88" i="19"/>
  <c r="CB81" i="19"/>
  <c r="BS88" i="19"/>
  <c r="BV75" i="19"/>
  <c r="CF75" i="19"/>
  <c r="CP75" i="19"/>
  <c r="CZ75" i="19"/>
  <c r="DJ75" i="19"/>
  <c r="Y80" i="19"/>
  <c r="AB81" i="19"/>
  <c r="AB80" i="19" s="1"/>
  <c r="AE81" i="19"/>
  <c r="AE80" i="19" s="1"/>
  <c r="AE78" i="19" s="1"/>
  <c r="AE70" i="19" s="1"/>
  <c r="AH81" i="19"/>
  <c r="AH80" i="19" s="1"/>
  <c r="AK81" i="19"/>
  <c r="AK80" i="19" s="1"/>
  <c r="AK78" i="19" s="1"/>
  <c r="AK70" i="19" s="1"/>
  <c r="AK113" i="19" s="1"/>
  <c r="AN81" i="19"/>
  <c r="AN80" i="19" s="1"/>
  <c r="AQ81" i="19"/>
  <c r="AQ80" i="19" s="1"/>
  <c r="AQ78" i="19" s="1"/>
  <c r="AQ70" i="19" s="1"/>
  <c r="AT81" i="19"/>
  <c r="AT80" i="19" s="1"/>
  <c r="AW81" i="19"/>
  <c r="AW80" i="19" s="1"/>
  <c r="AW78" i="19" s="1"/>
  <c r="AW70" i="19" s="1"/>
  <c r="AW113" i="19" s="1"/>
  <c r="AZ81" i="19"/>
  <c r="AZ80" i="19" s="1"/>
  <c r="BC81" i="19"/>
  <c r="BC80" i="19" s="1"/>
  <c r="BC78" i="19" s="1"/>
  <c r="BC70" i="19" s="1"/>
  <c r="BC113" i="19" s="1"/>
  <c r="C88" i="19"/>
  <c r="DG88" i="19"/>
  <c r="DE88" i="19"/>
  <c r="CM88" i="19"/>
  <c r="CU88" i="19"/>
  <c r="CC91" i="19"/>
  <c r="CA91" i="19"/>
  <c r="BR91" i="19"/>
  <c r="BQ91" i="19" s="1"/>
  <c r="C82" i="19"/>
  <c r="C81" i="19" s="1"/>
  <c r="C80" i="19" s="1"/>
  <c r="C78" i="19" s="1"/>
  <c r="C70" i="19" s="1"/>
  <c r="C3" i="19" s="1"/>
  <c r="BV82" i="19"/>
  <c r="CF82" i="19"/>
  <c r="CP82" i="19"/>
  <c r="CZ82" i="19"/>
  <c r="DJ82" i="19"/>
  <c r="DB88" i="19"/>
  <c r="CZ88" i="19"/>
  <c r="DL88" i="19"/>
  <c r="DJ88" i="19"/>
  <c r="CH91" i="19"/>
  <c r="CF91" i="19"/>
  <c r="BS96" i="19"/>
  <c r="CC97" i="19"/>
  <c r="CM97" i="19"/>
  <c r="CW97" i="19"/>
  <c r="DG97" i="19"/>
  <c r="DQ97" i="19"/>
  <c r="CC99" i="19"/>
  <c r="CA99" i="19"/>
  <c r="CM99" i="19"/>
  <c r="CK99" i="19"/>
  <c r="BX100" i="19"/>
  <c r="Z100" i="19"/>
  <c r="C104" i="19"/>
  <c r="BK104" i="19"/>
  <c r="BM104" i="19"/>
  <c r="BO104" i="19"/>
  <c r="CA89" i="19"/>
  <c r="CK89" i="19"/>
  <c r="CU89" i="19"/>
  <c r="DE89" i="19"/>
  <c r="DO89" i="19"/>
  <c r="BR90" i="19"/>
  <c r="BV90" i="19"/>
  <c r="CF90" i="19"/>
  <c r="CP90" i="19"/>
  <c r="CZ90" i="19"/>
  <c r="DJ90" i="19"/>
  <c r="BV91" i="19"/>
  <c r="CP91" i="19"/>
  <c r="CZ91" i="19"/>
  <c r="DJ91" i="19"/>
  <c r="Y92" i="19"/>
  <c r="CA92" i="19"/>
  <c r="CK92" i="19"/>
  <c r="CK80" i="19" s="1"/>
  <c r="CU92" i="19"/>
  <c r="CU80" i="19" s="1"/>
  <c r="DE92" i="19"/>
  <c r="DE80" i="19" s="1"/>
  <c r="DO92" i="19"/>
  <c r="DO80" i="19" s="1"/>
  <c r="BV94" i="19"/>
  <c r="CF94" i="19"/>
  <c r="CP94" i="19"/>
  <c r="CZ94" i="19"/>
  <c r="DJ94" i="19"/>
  <c r="Z97" i="19"/>
  <c r="AB97" i="19"/>
  <c r="AH97" i="19"/>
  <c r="AN97" i="19"/>
  <c r="AT97" i="19"/>
  <c r="AZ97" i="19"/>
  <c r="BV98" i="19"/>
  <c r="CF98" i="19"/>
  <c r="CP98" i="19"/>
  <c r="CZ98" i="19"/>
  <c r="DJ98" i="19"/>
  <c r="BR99" i="19"/>
  <c r="BQ99" i="19" s="1"/>
  <c r="BV99" i="19"/>
  <c r="DG99" i="19"/>
  <c r="DE99" i="19"/>
  <c r="Q104" i="19"/>
  <c r="S104" i="19"/>
  <c r="U104" i="19"/>
  <c r="W104" i="19"/>
  <c r="N103" i="19"/>
  <c r="P104" i="19"/>
  <c r="T104" i="19"/>
  <c r="X104" i="19"/>
  <c r="BF103" i="19"/>
  <c r="BH104" i="19"/>
  <c r="BJ104" i="19"/>
  <c r="BL104" i="19"/>
  <c r="BN104" i="19"/>
  <c r="BP104" i="19"/>
  <c r="CC103" i="19"/>
  <c r="CA103" i="19"/>
  <c r="CM103" i="19"/>
  <c r="CK103" i="19"/>
  <c r="CW103" i="19"/>
  <c r="CU103" i="19"/>
  <c r="DG103" i="19"/>
  <c r="DE103" i="19"/>
  <c r="DQ103" i="19"/>
  <c r="DO103" i="19"/>
  <c r="C113" i="19"/>
  <c r="E113" i="19"/>
  <c r="G113" i="19"/>
  <c r="I113" i="19"/>
  <c r="K113" i="19"/>
  <c r="M113" i="19"/>
  <c r="V113" i="19"/>
  <c r="BL113" i="19"/>
  <c r="CN113" i="19"/>
  <c r="CX113" i="19"/>
  <c r="DH113" i="19"/>
  <c r="DR113" i="19"/>
  <c r="N109" i="19"/>
  <c r="N108" i="19" s="1"/>
  <c r="O108" i="19"/>
  <c r="Q113" i="19"/>
  <c r="U113" i="19"/>
  <c r="W113" i="19"/>
  <c r="BF109" i="19"/>
  <c r="BF108" i="19" s="1"/>
  <c r="BG108" i="19"/>
  <c r="BI113" i="19"/>
  <c r="BK113" i="19"/>
  <c r="BM113" i="19"/>
  <c r="BO113" i="19"/>
  <c r="D113" i="19"/>
  <c r="H113" i="19"/>
  <c r="L113" i="19"/>
  <c r="P113" i="19"/>
  <c r="T113" i="19"/>
  <c r="X113" i="19"/>
  <c r="AE113" i="19"/>
  <c r="AQ113" i="19"/>
  <c r="BJ113" i="19"/>
  <c r="BN113" i="19"/>
  <c r="BY113" i="19"/>
  <c r="CI113" i="19"/>
  <c r="CS113" i="19"/>
  <c r="DC113" i="19"/>
  <c r="DM113" i="19"/>
  <c r="BQ109" i="19"/>
  <c r="BQ110" i="19"/>
  <c r="BQ111" i="19"/>
  <c r="BV2" i="19" l="1"/>
  <c r="BV104" i="19"/>
  <c r="BY2" i="19"/>
  <c r="BY3" i="19"/>
  <c r="DC2" i="19"/>
  <c r="DC3" i="19"/>
  <c r="CZ2" i="19"/>
  <c r="CZ104" i="19"/>
  <c r="BQ23" i="19"/>
  <c r="BQ22" i="19" s="1"/>
  <c r="BQ14" i="19" s="1"/>
  <c r="BQ104" i="19" s="1"/>
  <c r="BT22" i="19"/>
  <c r="BT14" i="19" s="1"/>
  <c r="DJ22" i="19"/>
  <c r="DJ14" i="19" s="1"/>
  <c r="BI71" i="19"/>
  <c r="BI3" i="19"/>
  <c r="J104" i="19"/>
  <c r="J3" i="19"/>
  <c r="F104" i="19"/>
  <c r="F3" i="19"/>
  <c r="DS22" i="19"/>
  <c r="DS14" i="19"/>
  <c r="DG43" i="19"/>
  <c r="DF41" i="19"/>
  <c r="DG41" i="19" s="1"/>
  <c r="CM43" i="19"/>
  <c r="CL41" i="19"/>
  <c r="CM41" i="19" s="1"/>
  <c r="BR38" i="19"/>
  <c r="BS38" i="19" s="1"/>
  <c r="DR22" i="19"/>
  <c r="DR14" i="19"/>
  <c r="DO25" i="19"/>
  <c r="DE25" i="19"/>
  <c r="DE23" i="19" s="1"/>
  <c r="DE22" i="19" s="1"/>
  <c r="DE14" i="19" s="1"/>
  <c r="CU25" i="19"/>
  <c r="CK25" i="19"/>
  <c r="CK23" i="19" s="1"/>
  <c r="CK22" i="19" s="1"/>
  <c r="CK14" i="19" s="1"/>
  <c r="CA25" i="19"/>
  <c r="DQ23" i="19"/>
  <c r="BD22" i="19"/>
  <c r="DQ22" i="19" s="1"/>
  <c r="BD14" i="19"/>
  <c r="CW23" i="19"/>
  <c r="AR22" i="19"/>
  <c r="CW22" i="19" s="1"/>
  <c r="AR14" i="19"/>
  <c r="CC23" i="19"/>
  <c r="Z23" i="19"/>
  <c r="AF22" i="19"/>
  <c r="AF14" i="19"/>
  <c r="Y23" i="19"/>
  <c r="Y14" i="19" s="1"/>
  <c r="Y2" i="19" s="1"/>
  <c r="AB22" i="19"/>
  <c r="Y22" i="19" s="1"/>
  <c r="AB14" i="19"/>
  <c r="AB2" i="19" s="1"/>
  <c r="CK15" i="19"/>
  <c r="CL14" i="19"/>
  <c r="CL2" i="19" s="1"/>
  <c r="CF15" i="19"/>
  <c r="CF14" i="19" s="1"/>
  <c r="CG14" i="19"/>
  <c r="CG2" i="19" s="1"/>
  <c r="DL14" i="19"/>
  <c r="DL2" i="19" s="1"/>
  <c r="BA3" i="19"/>
  <c r="BA2" i="19"/>
  <c r="AO3" i="19"/>
  <c r="AO2" i="19"/>
  <c r="DQ80" i="19"/>
  <c r="BD78" i="19"/>
  <c r="BD70" i="19" s="1"/>
  <c r="BD71" i="19" s="1"/>
  <c r="DG80" i="19"/>
  <c r="AX78" i="19"/>
  <c r="AX70" i="19" s="1"/>
  <c r="AX71" i="19" s="1"/>
  <c r="CW80" i="19"/>
  <c r="AR78" i="19"/>
  <c r="AR70" i="19" s="1"/>
  <c r="AR71" i="19" s="1"/>
  <c r="CM80" i="19"/>
  <c r="AL78" i="19"/>
  <c r="AL70" i="19" s="1"/>
  <c r="AL71" i="19" s="1"/>
  <c r="Z71" i="19" s="1"/>
  <c r="CH15" i="19"/>
  <c r="V3" i="19"/>
  <c r="R3" i="19"/>
  <c r="BQ108" i="19"/>
  <c r="BG113" i="19"/>
  <c r="S113" i="19"/>
  <c r="CD113" i="19"/>
  <c r="BP113" i="19"/>
  <c r="BH113" i="19"/>
  <c r="R113" i="19"/>
  <c r="V104" i="19"/>
  <c r="R104" i="19"/>
  <c r="BI104" i="19"/>
  <c r="DO23" i="19"/>
  <c r="DO22" i="19" s="1"/>
  <c r="DO14" i="19" s="1"/>
  <c r="CU23" i="19"/>
  <c r="CU22" i="19" s="1"/>
  <c r="CU14" i="19" s="1"/>
  <c r="CU104" i="19" s="1"/>
  <c r="CA23" i="19"/>
  <c r="CA22" i="19" s="1"/>
  <c r="CA14" i="19" s="1"/>
  <c r="CA104" i="19" s="1"/>
  <c r="J71" i="19"/>
  <c r="C71" i="19" s="1"/>
  <c r="F71" i="19"/>
  <c r="BQ106" i="19"/>
  <c r="BQ105" i="19" s="1"/>
  <c r="DL97" i="19"/>
  <c r="DB97" i="19"/>
  <c r="CR97" i="19"/>
  <c r="CH97" i="19"/>
  <c r="BX97" i="19"/>
  <c r="BS46" i="19"/>
  <c r="BG70" i="19"/>
  <c r="L104" i="19"/>
  <c r="L3" i="19"/>
  <c r="H104" i="19"/>
  <c r="H3" i="19"/>
  <c r="D104" i="19"/>
  <c r="D3" i="19"/>
  <c r="BS43" i="19"/>
  <c r="CQ23" i="19"/>
  <c r="BR27" i="19"/>
  <c r="BS27" i="19" s="1"/>
  <c r="AX22" i="19"/>
  <c r="AX14" i="19"/>
  <c r="CM23" i="19"/>
  <c r="AL22" i="19"/>
  <c r="CM22" i="19" s="1"/>
  <c r="AL14" i="19"/>
  <c r="AA23" i="19"/>
  <c r="AA14" i="19" s="1"/>
  <c r="AD22" i="19"/>
  <c r="AA22" i="19" s="1"/>
  <c r="AD14" i="19"/>
  <c r="DB22" i="19"/>
  <c r="CU15" i="19"/>
  <c r="CV14" i="19"/>
  <c r="CV2" i="19" s="1"/>
  <c r="CP15" i="19"/>
  <c r="CP14" i="19" s="1"/>
  <c r="BQ15" i="19"/>
  <c r="CM15" i="19"/>
  <c r="DB14" i="19"/>
  <c r="DB2" i="19" s="1"/>
  <c r="AU3" i="19"/>
  <c r="AU2" i="19"/>
  <c r="AI3" i="19"/>
  <c r="AI2" i="19"/>
  <c r="AC3" i="19"/>
  <c r="AC2" i="19"/>
  <c r="DG52" i="19"/>
  <c r="DF23" i="19"/>
  <c r="DF22" i="19" s="1"/>
  <c r="DF14" i="19" s="1"/>
  <c r="DF2" i="19" s="1"/>
  <c r="BQ53" i="19"/>
  <c r="BQ52" i="19" s="1"/>
  <c r="BR52" i="19"/>
  <c r="BS52" i="19" s="1"/>
  <c r="BS53" i="19"/>
  <c r="DQ43" i="19"/>
  <c r="DP41" i="19"/>
  <c r="DQ41" i="19" s="1"/>
  <c r="CW43" i="19"/>
  <c r="CV41" i="19"/>
  <c r="CW41" i="19" s="1"/>
  <c r="CC43" i="19"/>
  <c r="CB41" i="19"/>
  <c r="CC41" i="19" s="1"/>
  <c r="BW23" i="19"/>
  <c r="CZ27" i="19"/>
  <c r="CF27" i="19"/>
  <c r="CR15" i="19"/>
  <c r="BK3" i="19"/>
  <c r="BG3" i="19"/>
  <c r="BB2" i="19"/>
  <c r="BB3" i="19"/>
  <c r="AV2" i="19"/>
  <c r="AV3" i="19"/>
  <c r="AP2" i="19"/>
  <c r="AP3" i="19"/>
  <c r="AJ2" i="19"/>
  <c r="AJ3" i="19"/>
  <c r="X3" i="19"/>
  <c r="T3" i="19"/>
  <c r="P3" i="19"/>
  <c r="S3" i="19"/>
  <c r="BF80" i="19"/>
  <c r="BF78" i="19" s="1"/>
  <c r="DO2" i="19"/>
  <c r="BQ2" i="19"/>
  <c r="DO104" i="19"/>
  <c r="Y97" i="19"/>
  <c r="Y78" i="19" s="1"/>
  <c r="Y70" i="19" s="1"/>
  <c r="BS90" i="19"/>
  <c r="BQ90" i="19"/>
  <c r="BS100" i="19"/>
  <c r="Z78" i="19"/>
  <c r="BS91" i="19"/>
  <c r="AZ78" i="19"/>
  <c r="AZ70" i="19" s="1"/>
  <c r="AT78" i="19"/>
  <c r="AT70" i="19" s="1"/>
  <c r="AN78" i="19"/>
  <c r="AN70" i="19" s="1"/>
  <c r="AH78" i="19"/>
  <c r="AH70" i="19" s="1"/>
  <c r="AB78" i="19"/>
  <c r="AB70" i="19" s="1"/>
  <c r="CB80" i="19"/>
  <c r="CA81" i="19"/>
  <c r="CA80" i="19" s="1"/>
  <c r="DQ95" i="19"/>
  <c r="DO95" i="19"/>
  <c r="DO78" i="19" s="1"/>
  <c r="DO70" i="19" s="1"/>
  <c r="DP78" i="19"/>
  <c r="DG95" i="19"/>
  <c r="DE95" i="19"/>
  <c r="DE78" i="19" s="1"/>
  <c r="DE70" i="19" s="1"/>
  <c r="DF78" i="19"/>
  <c r="CW95" i="19"/>
  <c r="CU95" i="19"/>
  <c r="CU78" i="19" s="1"/>
  <c r="CU70" i="19" s="1"/>
  <c r="CV78" i="19"/>
  <c r="CM95" i="19"/>
  <c r="CK95" i="19"/>
  <c r="CK78" i="19" s="1"/>
  <c r="CK70" i="19" s="1"/>
  <c r="CL78" i="19"/>
  <c r="CC95" i="19"/>
  <c r="CA95" i="19"/>
  <c r="BQ96" i="19"/>
  <c r="BR95" i="19"/>
  <c r="CA2" i="19"/>
  <c r="CP81" i="19"/>
  <c r="CP80" i="19" s="1"/>
  <c r="CQ80" i="19"/>
  <c r="BQ88" i="19"/>
  <c r="BR81" i="19"/>
  <c r="CC81" i="19"/>
  <c r="BS15" i="19"/>
  <c r="Z14" i="19"/>
  <c r="BQ27" i="19"/>
  <c r="BT3" i="19"/>
  <c r="BT2" i="19"/>
  <c r="BF70" i="19"/>
  <c r="BF113" i="19" s="1"/>
  <c r="BR97" i="19"/>
  <c r="BQ97" i="19" s="1"/>
  <c r="BS99" i="19"/>
  <c r="BC104" i="19"/>
  <c r="BC71" i="19"/>
  <c r="BC3" i="19"/>
  <c r="AW104" i="19"/>
  <c r="AW71" i="19"/>
  <c r="AW3" i="19"/>
  <c r="AQ104" i="19"/>
  <c r="AQ71" i="19"/>
  <c r="AQ3" i="19"/>
  <c r="AK104" i="19"/>
  <c r="AK71" i="19"/>
  <c r="AK3" i="19"/>
  <c r="AE104" i="19"/>
  <c r="AE71" i="19"/>
  <c r="AE3" i="19"/>
  <c r="DL95" i="19"/>
  <c r="DJ95" i="19"/>
  <c r="DJ78" i="19" s="1"/>
  <c r="DJ70" i="19" s="1"/>
  <c r="DK78" i="19"/>
  <c r="DB95" i="19"/>
  <c r="CZ95" i="19"/>
  <c r="CZ78" i="19" s="1"/>
  <c r="CZ70" i="19" s="1"/>
  <c r="DA78" i="19"/>
  <c r="CR95" i="19"/>
  <c r="CP95" i="19"/>
  <c r="CH95" i="19"/>
  <c r="CF95" i="19"/>
  <c r="BX95" i="19"/>
  <c r="BV95" i="19"/>
  <c r="CF81" i="19"/>
  <c r="CF80" i="19" s="1"/>
  <c r="CG80" i="19"/>
  <c r="BV81" i="19"/>
  <c r="BV80" i="19" s="1"/>
  <c r="BW80" i="19"/>
  <c r="N80" i="19"/>
  <c r="N78" i="19" s="1"/>
  <c r="N70" i="19" s="1"/>
  <c r="N3" i="19" s="1"/>
  <c r="O78" i="19"/>
  <c r="O70" i="19" s="1"/>
  <c r="O113" i="19" s="1"/>
  <c r="CK104" i="19" l="1"/>
  <c r="CK2" i="19"/>
  <c r="DE2" i="19"/>
  <c r="DE104" i="19"/>
  <c r="BW22" i="19"/>
  <c r="BX23" i="19"/>
  <c r="CM14" i="19"/>
  <c r="CM2" i="19" s="1"/>
  <c r="AL3" i="19"/>
  <c r="AL2" i="19"/>
  <c r="DG22" i="19"/>
  <c r="CC22" i="19"/>
  <c r="Z22" i="19"/>
  <c r="DQ14" i="19"/>
  <c r="DQ2" i="19" s="1"/>
  <c r="BD3" i="19"/>
  <c r="BD2" i="19"/>
  <c r="DR3" i="19"/>
  <c r="DR2" i="19"/>
  <c r="BR23" i="19"/>
  <c r="BR22" i="19" s="1"/>
  <c r="BR14" i="19" s="1"/>
  <c r="BR2" i="19" s="1"/>
  <c r="DJ104" i="19"/>
  <c r="DJ2" i="19"/>
  <c r="CU2" i="19"/>
  <c r="CH14" i="19"/>
  <c r="CH2" i="19" s="1"/>
  <c r="CP2" i="19"/>
  <c r="CP104" i="19"/>
  <c r="AD2" i="19"/>
  <c r="AD3" i="19"/>
  <c r="AA3" i="19"/>
  <c r="AA2" i="19"/>
  <c r="DG14" i="19"/>
  <c r="DG2" i="19" s="1"/>
  <c r="AX3" i="19"/>
  <c r="AX2" i="19"/>
  <c r="DG23" i="19"/>
  <c r="CQ22" i="19"/>
  <c r="CR23" i="19"/>
  <c r="BG71" i="19"/>
  <c r="BF71" i="19" s="1"/>
  <c r="BG104" i="19"/>
  <c r="CF2" i="19"/>
  <c r="CF104" i="19"/>
  <c r="CC14" i="19"/>
  <c r="CC2" i="19" s="1"/>
  <c r="AF3" i="19"/>
  <c r="AF2" i="19"/>
  <c r="BS23" i="19"/>
  <c r="CW14" i="19"/>
  <c r="CW2" i="19" s="1"/>
  <c r="AR3" i="19"/>
  <c r="AR2" i="19"/>
  <c r="DJ3" i="19"/>
  <c r="DJ113" i="19"/>
  <c r="CK113" i="19"/>
  <c r="CK3" i="19"/>
  <c r="DE113" i="19"/>
  <c r="DE3" i="19"/>
  <c r="CZ3" i="19"/>
  <c r="CZ113" i="19"/>
  <c r="CU113" i="19"/>
  <c r="CU3" i="19"/>
  <c r="DO113" i="19"/>
  <c r="DO3" i="19"/>
  <c r="BV78" i="19"/>
  <c r="BV70" i="19" s="1"/>
  <c r="CF78" i="19"/>
  <c r="CF70" i="19" s="1"/>
  <c r="DK70" i="19"/>
  <c r="DL78" i="19"/>
  <c r="BS97" i="19"/>
  <c r="N104" i="19"/>
  <c r="BF104" i="19"/>
  <c r="CP78" i="19"/>
  <c r="CP70" i="19" s="1"/>
  <c r="CV70" i="19"/>
  <c r="CW78" i="19"/>
  <c r="DP70" i="19"/>
  <c r="DQ78" i="19"/>
  <c r="CB78" i="19"/>
  <c r="CC80" i="19"/>
  <c r="AH104" i="19"/>
  <c r="AH71" i="19"/>
  <c r="AH3" i="19"/>
  <c r="AH113" i="19"/>
  <c r="AT104" i="19"/>
  <c r="AT71" i="19"/>
  <c r="AT3" i="19"/>
  <c r="AT113" i="19"/>
  <c r="O71" i="19"/>
  <c r="N71" i="19" s="1"/>
  <c r="O3" i="19"/>
  <c r="O104" i="19"/>
  <c r="BR80" i="19"/>
  <c r="BW78" i="19"/>
  <c r="BX80" i="19"/>
  <c r="CG78" i="19"/>
  <c r="CH80" i="19"/>
  <c r="DA70" i="19"/>
  <c r="DB78" i="19"/>
  <c r="Y113" i="19"/>
  <c r="Y3" i="19"/>
  <c r="Y104" i="19"/>
  <c r="N113" i="19"/>
  <c r="Z2" i="19"/>
  <c r="BQ81" i="19"/>
  <c r="BQ80" i="19" s="1"/>
  <c r="BS81" i="19"/>
  <c r="CQ78" i="19"/>
  <c r="CR80" i="19"/>
  <c r="BQ95" i="19"/>
  <c r="BS95" i="19"/>
  <c r="CL70" i="19"/>
  <c r="CM78" i="19"/>
  <c r="DF70" i="19"/>
  <c r="DG78" i="19"/>
  <c r="CA78" i="19"/>
  <c r="CA70" i="19" s="1"/>
  <c r="AB104" i="19"/>
  <c r="AB71" i="19"/>
  <c r="AB3" i="19"/>
  <c r="AB113" i="19"/>
  <c r="AN104" i="19"/>
  <c r="AN71" i="19"/>
  <c r="AN3" i="19"/>
  <c r="AN113" i="19"/>
  <c r="AZ104" i="19"/>
  <c r="AZ71" i="19"/>
  <c r="AZ3" i="19"/>
  <c r="AZ113" i="19"/>
  <c r="Z70" i="19"/>
  <c r="BS22" i="19" l="1"/>
  <c r="BS14" i="19"/>
  <c r="CR22" i="19"/>
  <c r="CQ14" i="19"/>
  <c r="BX22" i="19"/>
  <c r="BW14" i="19"/>
  <c r="Y71" i="19"/>
  <c r="CA113" i="19"/>
  <c r="CA3" i="19"/>
  <c r="DF71" i="19"/>
  <c r="DF3" i="19"/>
  <c r="DG70" i="19"/>
  <c r="DG3" i="19" s="1"/>
  <c r="DF113" i="19"/>
  <c r="CL71" i="19"/>
  <c r="CL3" i="19"/>
  <c r="CM70" i="19"/>
  <c r="CM3" i="19" s="1"/>
  <c r="CL113" i="19"/>
  <c r="CQ70" i="19"/>
  <c r="CR78" i="19"/>
  <c r="BQ78" i="19"/>
  <c r="BQ70" i="19" s="1"/>
  <c r="BS2" i="19"/>
  <c r="BR78" i="19"/>
  <c r="BS80" i="19"/>
  <c r="CP3" i="19"/>
  <c r="CP113" i="19"/>
  <c r="CF3" i="19"/>
  <c r="CF113" i="19"/>
  <c r="Z3" i="19"/>
  <c r="DA71" i="19"/>
  <c r="DA3" i="19"/>
  <c r="DB70" i="19"/>
  <c r="DB3" i="19" s="1"/>
  <c r="DA113" i="19"/>
  <c r="CG70" i="19"/>
  <c r="CH78" i="19"/>
  <c r="BW70" i="19"/>
  <c r="BX78" i="19"/>
  <c r="CB70" i="19"/>
  <c r="CC78" i="19"/>
  <c r="DP71" i="19"/>
  <c r="DP3" i="19"/>
  <c r="DP113" i="19"/>
  <c r="DQ70" i="19"/>
  <c r="DQ3" i="19" s="1"/>
  <c r="CV71" i="19"/>
  <c r="CV3" i="19"/>
  <c r="CV113" i="19"/>
  <c r="CW70" i="19"/>
  <c r="CW3" i="19" s="1"/>
  <c r="DK71" i="19"/>
  <c r="DK3" i="19"/>
  <c r="DL70" i="19"/>
  <c r="DL3" i="19" s="1"/>
  <c r="DK113" i="19"/>
  <c r="BV3" i="19"/>
  <c r="BV113" i="19"/>
  <c r="BW2" i="19" l="1"/>
  <c r="BX14" i="19"/>
  <c r="BX2" i="19" s="1"/>
  <c r="CQ2" i="19"/>
  <c r="CR14" i="19"/>
  <c r="CR2" i="19" s="1"/>
  <c r="BR70" i="19"/>
  <c r="BS78" i="19"/>
  <c r="DJ71" i="19"/>
  <c r="DL71" i="19"/>
  <c r="CU71" i="19"/>
  <c r="CW71" i="19"/>
  <c r="DO71" i="19"/>
  <c r="DQ71" i="19"/>
  <c r="CB71" i="19"/>
  <c r="CB3" i="19"/>
  <c r="CB113" i="19"/>
  <c r="CC70" i="19"/>
  <c r="CC3" i="19" s="1"/>
  <c r="BW71" i="19"/>
  <c r="BW3" i="19"/>
  <c r="BX70" i="19"/>
  <c r="BW113" i="19"/>
  <c r="CG71" i="19"/>
  <c r="CG3" i="19"/>
  <c r="CH70" i="19"/>
  <c r="CH3" i="19" s="1"/>
  <c r="CG113" i="19"/>
  <c r="CZ71" i="19"/>
  <c r="DB71" i="19"/>
  <c r="BQ3" i="19"/>
  <c r="BQ113" i="19"/>
  <c r="CQ71" i="19"/>
  <c r="CQ3" i="19"/>
  <c r="CR70" i="19"/>
  <c r="CQ113" i="19"/>
  <c r="CK71" i="19"/>
  <c r="CM71" i="19"/>
  <c r="DE71" i="19"/>
  <c r="DG71" i="19"/>
  <c r="CR3" i="19" l="1"/>
  <c r="BX3" i="19"/>
  <c r="CP71" i="19"/>
  <c r="CR71" i="19"/>
  <c r="CF71" i="19"/>
  <c r="CH71" i="19"/>
  <c r="BV71" i="19"/>
  <c r="BX71" i="19"/>
  <c r="CA71" i="19"/>
  <c r="CC71" i="19"/>
  <c r="BR71" i="19"/>
  <c r="BR3" i="19"/>
  <c r="BR113" i="19"/>
  <c r="BS70" i="19"/>
  <c r="BS3" i="19" s="1"/>
  <c r="BQ71" i="19" l="1"/>
  <c r="BS71" i="19"/>
  <c r="BF3" i="19"/>
  <c r="BF14" i="19"/>
  <c r="BF24" i="19"/>
  <c r="BF23" i="19"/>
  <c r="BF2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Nguyen V Ha</author>
  </authors>
  <commentList>
    <comment ref="B75" authorId="0" shapeId="0" xr:uid="{57DDAA46-B98D-40B0-863E-35C93477A960}">
      <text>
        <r>
          <rPr>
            <b/>
            <sz val="9"/>
            <color indexed="81"/>
            <rFont val="Tahoma"/>
            <family val="2"/>
          </rPr>
          <t>Nguyen V Ha:</t>
        </r>
        <r>
          <rPr>
            <sz val="9"/>
            <color indexed="81"/>
            <rFont val="Tahoma"/>
            <family val="2"/>
          </rPr>
          <t xml:space="preserve">
Chưa bao gồm SN KHCN, SN GDDT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 T Ngoc</author>
  </authors>
  <commentList>
    <comment ref="W75" authorId="0" shapeId="0" xr:uid="{00000000-0006-0000-0400-000001000000}">
      <text>
        <r>
          <rPr>
            <b/>
            <sz val="9"/>
            <color indexed="81"/>
            <rFont val="Tahoma"/>
            <family val="2"/>
          </rPr>
          <t>Tran T Ngoc:</t>
        </r>
        <r>
          <rPr>
            <sz val="9"/>
            <color indexed="81"/>
            <rFont val="Tahoma"/>
            <family val="2"/>
          </rPr>
          <t xml:space="preserve">
Dự kiến bố trí 70% tăng thu 2016  cho ĐT XDCB, 30% cho chi TX</t>
        </r>
      </text>
    </comment>
    <comment ref="BO75" authorId="0" shapeId="0" xr:uid="{00000000-0006-0000-0400-000002000000}">
      <text>
        <r>
          <rPr>
            <b/>
            <sz val="9"/>
            <color indexed="81"/>
            <rFont val="Tahoma"/>
            <family val="2"/>
          </rPr>
          <t>Tran T Ngoc:</t>
        </r>
        <r>
          <rPr>
            <sz val="9"/>
            <color indexed="81"/>
            <rFont val="Tahoma"/>
            <family val="2"/>
          </rPr>
          <t xml:space="preserve">
Dự kiến bố trí 70% tăng thu 2016  cho ĐT XDCB, 30% cho chi TX</t>
        </r>
      </text>
    </comment>
  </commentList>
</comments>
</file>

<file path=xl/sharedStrings.xml><?xml version="1.0" encoding="utf-8"?>
<sst xmlns="http://schemas.openxmlformats.org/spreadsheetml/2006/main" count="1155" uniqueCount="563">
  <si>
    <t>Phụ lục số 01</t>
  </si>
  <si>
    <t>STT</t>
  </si>
  <si>
    <t>Nội dung</t>
  </si>
  <si>
    <t>Số tương đối (%)</t>
  </si>
  <si>
    <t>Số tuyệt đối</t>
  </si>
  <si>
    <t>A</t>
  </si>
  <si>
    <t>Thu ngân sách nhà nước trên địa bàn  (I+II)</t>
  </si>
  <si>
    <t>I</t>
  </si>
  <si>
    <t>Thu từ SXKD trong nước (Thu nội địa)</t>
  </si>
  <si>
    <t>1</t>
  </si>
  <si>
    <t>Thu từ khu vực doanh nghiệp nhà nước trung ương quản lý</t>
  </si>
  <si>
    <t>1.1</t>
  </si>
  <si>
    <t>Thuế giá trị gia tăng</t>
  </si>
  <si>
    <t>Tr. Đó: Từ các nhà máy thủy điện</t>
  </si>
  <si>
    <t>1.2</t>
  </si>
  <si>
    <t>Thuế thu nhập doanh nghiệp</t>
  </si>
  <si>
    <t>1.3</t>
  </si>
  <si>
    <t>Thuế tài nguyên</t>
  </si>
  <si>
    <t>+</t>
  </si>
  <si>
    <t>Thuế Tài nguyên nước</t>
  </si>
  <si>
    <t>Thuế tài nguyên rừng</t>
  </si>
  <si>
    <t>Thuế tài nguyên khoáng sản</t>
  </si>
  <si>
    <t>Thuế tài nguyên khác</t>
  </si>
  <si>
    <t>1.4</t>
  </si>
  <si>
    <t>Thu hồi vốn, thu khác</t>
  </si>
  <si>
    <t>2</t>
  </si>
  <si>
    <t>Thu từ khu vực doanh nghiệp nhà nước địa phương quản lý</t>
  </si>
  <si>
    <t>2.1</t>
  </si>
  <si>
    <t>2.2</t>
  </si>
  <si>
    <t>2.3</t>
  </si>
  <si>
    <t>2.4</t>
  </si>
  <si>
    <t>3</t>
  </si>
  <si>
    <t>Thu từ khu vực doanh nghiệp có vốn đầu tư nước ngoài</t>
  </si>
  <si>
    <t>3.1</t>
  </si>
  <si>
    <t>3.2</t>
  </si>
  <si>
    <t>Thuế thu nhập DN</t>
  </si>
  <si>
    <t>3.3</t>
  </si>
  <si>
    <t>Thuê đất</t>
  </si>
  <si>
    <t>3.4</t>
  </si>
  <si>
    <t>Thu khác</t>
  </si>
  <si>
    <t>4</t>
  </si>
  <si>
    <t>4.1</t>
  </si>
  <si>
    <t>Trong đó:</t>
  </si>
  <si>
    <t>Từ các nhà máy SX CN TBS</t>
  </si>
  <si>
    <t>Từ các nhà máy thủy điện nhỏ</t>
  </si>
  <si>
    <t>4.2</t>
  </si>
  <si>
    <t>4.3</t>
  </si>
  <si>
    <t>Thuế TTĐB hàng nội địa</t>
  </si>
  <si>
    <t>4.4</t>
  </si>
  <si>
    <t>4.5</t>
  </si>
  <si>
    <t>Thu khác ngoài QD</t>
  </si>
  <si>
    <t>4.6</t>
  </si>
  <si>
    <t>5</t>
  </si>
  <si>
    <t>Lệ phí trước bạ</t>
  </si>
  <si>
    <t>6</t>
  </si>
  <si>
    <t>Thuế sử dụng đất nông nghiệp</t>
  </si>
  <si>
    <t>7</t>
  </si>
  <si>
    <t>Thuế SD đất phi nông nghiệp</t>
  </si>
  <si>
    <t>8</t>
  </si>
  <si>
    <t>Thuế thu nhập cá nhân</t>
  </si>
  <si>
    <t>9</t>
  </si>
  <si>
    <t>Thu thuế bảo vệ môi trường</t>
  </si>
  <si>
    <t>-</t>
  </si>
  <si>
    <t xml:space="preserve"> Thu từ hàng hóa nhập khẩu</t>
  </si>
  <si>
    <t xml:space="preserve"> Thu từ hàng hóa  sản xuất trong nước</t>
  </si>
  <si>
    <t>10</t>
  </si>
  <si>
    <t>Thu phí và lệ phí</t>
  </si>
  <si>
    <t>a</t>
  </si>
  <si>
    <t>b</t>
  </si>
  <si>
    <t>Phí bảo vệ môi trường khai thác khoáng sản</t>
  </si>
  <si>
    <t>Phí lệ phí khác</t>
  </si>
  <si>
    <t>11</t>
  </si>
  <si>
    <t>Tiền sử dụng đất</t>
  </si>
  <si>
    <t>Từ nguồn sử dụng đất khác</t>
  </si>
  <si>
    <t>12</t>
  </si>
  <si>
    <t>13</t>
  </si>
  <si>
    <t>14</t>
  </si>
  <si>
    <t>Thu khác ngân sách</t>
  </si>
  <si>
    <t>Trong đó thu khác ngân sách trung ương</t>
  </si>
  <si>
    <t xml:space="preserve">Phạt vi phạm hành chính </t>
  </si>
  <si>
    <t>Phạt vi phạm hành chính lĩnh vực giao thông</t>
  </si>
  <si>
    <t>Do cơ quan trung ương thu</t>
  </si>
  <si>
    <t>Do cơ quan địa phương thu</t>
  </si>
  <si>
    <t>Phạt vi phạm hành chính  lĩnh vực khác</t>
  </si>
  <si>
    <t>14.2</t>
  </si>
  <si>
    <t>Các khoản thu khác còn lại</t>
  </si>
  <si>
    <t>Tiền cây đứng cấp vốn điều lệ DA rừng bền vững</t>
  </si>
  <si>
    <t>Thu từ hoạt động xổ số kiến thíết</t>
  </si>
  <si>
    <t>II</t>
  </si>
  <si>
    <t>Thu hoạt động xuất, nhập khẩu</t>
  </si>
  <si>
    <t>Thuế xuất khẩu</t>
  </si>
  <si>
    <t>Thuế nhập khẩu</t>
  </si>
  <si>
    <t xml:space="preserve">Thuế giá trị gia tăng </t>
  </si>
  <si>
    <t>B</t>
  </si>
  <si>
    <t xml:space="preserve">Thu cân đối ngân sách địa phương </t>
  </si>
  <si>
    <t>Thu cố định và điều tiết</t>
  </si>
  <si>
    <t>C</t>
  </si>
  <si>
    <t>III</t>
  </si>
  <si>
    <t>IV</t>
  </si>
  <si>
    <t>Vốn trong nước</t>
  </si>
  <si>
    <t xml:space="preserve">  </t>
  </si>
  <si>
    <t>Phụ lục số 02</t>
  </si>
  <si>
    <t>Nội dung chi</t>
  </si>
  <si>
    <t>Dự toán chi cân đối ngân sách địa phương</t>
  </si>
  <si>
    <t>Trong đó chi cân đối ngân sách địa phương tính tỷ lệ điều tiết, số bổ sung cân đối ngân sách từ ngân sách cấp trên cho địa phương</t>
  </si>
  <si>
    <t>Chi đầu tư phát triển (1)</t>
  </si>
  <si>
    <t>Chi đầu tư xây dựng cơ bản vốn trong nước</t>
  </si>
  <si>
    <t xml:space="preserve">Chi đầu tư từ nguồn thu sử dụng đất </t>
  </si>
  <si>
    <t>Chi đầu tư từ nguồn thu xổ số kiến thiết</t>
  </si>
  <si>
    <t>Chi thường xuyên (2)</t>
  </si>
  <si>
    <t>Chi  giáo dục - đào tạo và dạy nghề</t>
  </si>
  <si>
    <t>Dự phòng ngân sách</t>
  </si>
  <si>
    <t>Tỷ lệ dự phòng trên chi cân đối NS (%)</t>
  </si>
  <si>
    <t>Vốn ngoài nước</t>
  </si>
  <si>
    <t>Phụ lục số 03</t>
  </si>
  <si>
    <t>ĐVT: Triệu đồng</t>
  </si>
  <si>
    <t>Mã nhiệm vụ chi NSNN</t>
  </si>
  <si>
    <t>Trong đó</t>
  </si>
  <si>
    <t>Dự toán chi ngân sách cấp tỉnh</t>
  </si>
  <si>
    <t xml:space="preserve">Chi đầu tư phát triển       </t>
  </si>
  <si>
    <t xml:space="preserve">Chi đầu tư  từ nguồn thu sử dụng đất </t>
  </si>
  <si>
    <t>Bổ sung quỹ phát triển đất</t>
  </si>
  <si>
    <t>Chi giáo dục</t>
  </si>
  <si>
    <t>Chi đào tạo</t>
  </si>
  <si>
    <t>Chi sự nghiệp bảo vệ môi trường</t>
  </si>
  <si>
    <t>Chi thường xuyên khác</t>
  </si>
  <si>
    <t>Chi sự nghiệp nông lâm nghiệp</t>
  </si>
  <si>
    <t>Chi sự nghiệp thủy lợi</t>
  </si>
  <si>
    <t>Chi sự nghiệp giao thông</t>
  </si>
  <si>
    <t>Chi sự nghiệp địa chính</t>
  </si>
  <si>
    <t>2.5</t>
  </si>
  <si>
    <t>Chi sự nghiệp kinh tế khác</t>
  </si>
  <si>
    <t>Trong đó: Quy hoạch</t>
  </si>
  <si>
    <t>4.7</t>
  </si>
  <si>
    <t xml:space="preserve">              - Chi Đoàn ra, đoàn vào</t>
  </si>
  <si>
    <t>4.8</t>
  </si>
  <si>
    <t>Chi quốc phòng</t>
  </si>
  <si>
    <t>4.9</t>
  </si>
  <si>
    <t xml:space="preserve">Chi khác ngân sách         </t>
  </si>
  <si>
    <t xml:space="preserve"> Hoạt động đối ngoại Lào CPC</t>
  </si>
  <si>
    <t>Quĩ khen thưởng và mua vật tư khen thưởng</t>
  </si>
  <si>
    <t>Các khoản chi khác</t>
  </si>
  <si>
    <t>V</t>
  </si>
  <si>
    <t xml:space="preserve">Dự phòng ngân sách                                                         </t>
  </si>
  <si>
    <t>Phụ lục số 04</t>
  </si>
  <si>
    <t>Chi tiết từng  huyện</t>
  </si>
  <si>
    <t>Kon Tum</t>
  </si>
  <si>
    <t>Đăk Hà</t>
  </si>
  <si>
    <t>ĐăkTô</t>
  </si>
  <si>
    <t>Ngọc Hồi</t>
  </si>
  <si>
    <t>Đăk Glei</t>
  </si>
  <si>
    <t>Sa Thầy</t>
  </si>
  <si>
    <t>Ia'H Drai</t>
  </si>
  <si>
    <t>Kon Rẫy</t>
  </si>
  <si>
    <t>Kon Plong</t>
  </si>
  <si>
    <t>Tu Mơ Rông</t>
  </si>
  <si>
    <t>Dự toán chi cân đối ngân sách huyện</t>
  </si>
  <si>
    <t>Trong đó chi cân đối ngân sách huyện tính tỷ lệ điều tiết, số bổ sung cân đối ngân sách từ ngân sách cấp tỉnh cho huyện</t>
  </si>
  <si>
    <t>Chi đầu tư xây dụng cơ bản vốn trong nước</t>
  </si>
  <si>
    <t xml:space="preserve"> Chi sự nghiệp bảo vệ môi trường</t>
  </si>
  <si>
    <t>Chi thường xuyên theo định mức phân bổ</t>
  </si>
  <si>
    <t>c</t>
  </si>
  <si>
    <t>d</t>
  </si>
  <si>
    <t>Tỷ lệ dự phòng / chi CĐNS huyện (%)</t>
  </si>
  <si>
    <t>Phân cấp vốn đầu tư phát triển; bổ sung mục tiêu, nhiệm vụ cụ thể ngân sách huyện</t>
  </si>
  <si>
    <t>Bổ sung từ ngân sách cấp tỉnh cho ngân sách huyện, thành phố</t>
  </si>
  <si>
    <t>Thu nội địa ngân sách địa phương được hưởng</t>
  </si>
  <si>
    <t>Phân cấp vốn đầu tư phát triển</t>
  </si>
  <si>
    <t>Nguồn đầu tư xây dụng cơ bản vốn trong nước</t>
  </si>
  <si>
    <t>Nguồn thu xổ số kiến thiết</t>
  </si>
  <si>
    <t>Phân cấp đầu tư nhà Văn hóa, thể thao huyện</t>
  </si>
  <si>
    <t>Ghi chú: (1) Đã bao gồm chi trả nợ lãi, phí và các chi phí khác phát sinh từ các khoản vay của chính quyền địa phương</t>
  </si>
  <si>
    <t xml:space="preserve">              (2) Dự toán chi giáo dục - đào tạo và dạy nghề là mức chi tối thiểu ; chi sự nghiệp bảo vệ môi trường, HĐND huyện căn cứ vào chỉ tiêu hướng dẫn, tình hình thực tế địa phương quyết định cho phù hợp;</t>
  </si>
  <si>
    <t>17</t>
  </si>
  <si>
    <t>18</t>
  </si>
  <si>
    <t>Chi thường xuyên GD trong phạm vi CĐNS</t>
  </si>
  <si>
    <t>Bổ sung đảm bảo cơ cấu quĩ lương</t>
  </si>
  <si>
    <t>Kinh phí thực hiện chính sách</t>
  </si>
  <si>
    <t>Hỗ trợ học bổng, chi phí học tập học sinh, sinh viên khuyết tật</t>
  </si>
  <si>
    <t>Hỗ trợ tiền ăn trẻ em 3-5 tuổi</t>
  </si>
  <si>
    <t xml:space="preserve"> KP thực hiện ĐA tiếp tục nâng cao chất lượng GD đối với  học sinh DTTS 2016-2020</t>
  </si>
  <si>
    <t>Trong đó chi biên chế TT GDTX bàn giao huyện</t>
  </si>
  <si>
    <t>2.1.1</t>
  </si>
  <si>
    <t>2.1.2</t>
  </si>
  <si>
    <t>Chi sự nghiệp khoa học công nghệ</t>
  </si>
  <si>
    <t>Ngân sách tỉnh hỗ trợ hụt chi thường xuyên</t>
  </si>
  <si>
    <t xml:space="preserve">Điều chỉnh kinh phí tiền lương tăng (+) giảm (-) theo Quyết định 582/QĐ-TTg, ngày 28/4/2017  </t>
  </si>
  <si>
    <t>Trong đó: Giáo dục đào tạo</t>
  </si>
  <si>
    <t xml:space="preserve">                  Chi TX khác</t>
  </si>
  <si>
    <t>e</t>
  </si>
  <si>
    <t xml:space="preserve">             Chi sự nghiệp kinh tế khác (các đơn vị còn lại)</t>
  </si>
  <si>
    <t>Chi hoạt động phạt vi phạm hành chính, thanh tra</t>
  </si>
  <si>
    <t>Biểu số 04/TT</t>
  </si>
  <si>
    <t xml:space="preserve">Dự toán   2017 </t>
  </si>
  <si>
    <t xml:space="preserve">UTH   2017 </t>
  </si>
  <si>
    <t>Thành phố Kon Tum</t>
  </si>
  <si>
    <t>Huyện Đăk Hà</t>
  </si>
  <si>
    <t>Chi theo lương 1.210</t>
  </si>
  <si>
    <t>% SS DT 2017</t>
  </si>
  <si>
    <t>Bổ sung tiền lương</t>
  </si>
  <si>
    <t>Dự toán thu chi cân đối ngân sách địa phương</t>
  </si>
  <si>
    <t>Thu cân đối ngân sách huyện</t>
  </si>
  <si>
    <t>Thu NSNN trên địa bàn huyện được hưởng</t>
  </si>
  <si>
    <t>*</t>
  </si>
  <si>
    <t>Thu NSNN trên địa bàn</t>
  </si>
  <si>
    <t>Khoản thu NS địa phương hưởng 100% theo luật</t>
  </si>
  <si>
    <t>Khoản thu hưởng theo tỷ lệ điều tiết</t>
  </si>
  <si>
    <t>Tổng số thu</t>
  </si>
  <si>
    <t>Ngân sách huyện hưởng theo phân cấp</t>
  </si>
  <si>
    <t>Bổ sung cân đối ngân sách huyện</t>
  </si>
  <si>
    <t>Bổ sung cân đối ngân sách huyện theo lương cơ sở 1.210.000 đồng</t>
  </si>
  <si>
    <t>Số bổ sung cân đối NS dự toán năm 2017 giao</t>
  </si>
  <si>
    <t>Bổ sung nhiệm vụ cụ thể  dự toán 2017 giao ổn định bổ sung CĐNS 2018</t>
  </si>
  <si>
    <t>b1</t>
  </si>
  <si>
    <t>Kinh phí hoạt động các TT GDTX chuyển về huyện thành lập T GDTX-Hướng nghiệp và Dạy nghề</t>
  </si>
  <si>
    <t>Lĩnh vực chi thường xuyên khác</t>
  </si>
  <si>
    <t>b2</t>
  </si>
  <si>
    <t>Bổ sung KP cấp bù thủy lợi phí theo diện tích phê duyệt QĐ 1351 QĐ UBND ngày 04/11/2016</t>
  </si>
  <si>
    <t>Nhu cầu kinh phí theo QĐ 1351 QĐ UBND</t>
  </si>
  <si>
    <t>Kinh phí đã tính vào DT chi 2017 theo ĐMPB  cho huyện</t>
  </si>
  <si>
    <t>b3</t>
  </si>
  <si>
    <t>Bổ sung nhiệm vụ thường xuyên khác</t>
  </si>
  <si>
    <t>Hỗ trợ quảng bá du lịch, xúc tiến đầu tư</t>
  </si>
  <si>
    <t>Chăm sóc xây xanh đường tránh đèo Măng Đen</t>
  </si>
  <si>
    <t>Bổ sung KP chi thường  xuyên huyện mới IaHDrai</t>
  </si>
  <si>
    <t xml:space="preserve">Trong đó: - Kinh phí hoạt động 5 thôn mới </t>
  </si>
  <si>
    <t xml:space="preserve">                 - Hỗ trợ bổ sung kinh phí hoạt động cho BTV huyện Ủy IaH'Drai  theo VB 255/TB TU </t>
  </si>
  <si>
    <t>Lĩnh vực khoa học và công nghệ</t>
  </si>
  <si>
    <t>c1</t>
  </si>
  <si>
    <t>KP thực hiện  ứng dụng, chuyển giao công nghệ</t>
  </si>
  <si>
    <t>c2</t>
  </si>
  <si>
    <t>Hỗ trợ phát triển đất trồng lúa diện tích tăng thêm năm 2017 tại Quyết định số 461/QĐ-UBND, ngày 30/5/2017</t>
  </si>
  <si>
    <t>Bổ sung thực hiện nhiệm vụ mới</t>
  </si>
  <si>
    <t>c3</t>
  </si>
  <si>
    <t>Hỗ trợ Tổ công tác liên ngành kiểm tra bảo vệ rừng các xã không có nguồn thu dịch vụ môi trường rừng</t>
  </si>
  <si>
    <t>c4</t>
  </si>
  <si>
    <t xml:space="preserve">Hỗ trợ thôn làng đón tết (Bổ sung 1tr/thôn để đảm bảo đủ 3tr/thôn)  </t>
  </si>
  <si>
    <t>c5</t>
  </si>
  <si>
    <t>Điều chuyển nhiệm vụ chi từ tỉnh về huyện chi</t>
  </si>
  <si>
    <t xml:space="preserve">Kinh phí mua thẻ BHYT cho đối tượng BTXH </t>
  </si>
  <si>
    <t>Kinh phí mua thẻ BHYT cho CCB, TNXP làm nhiệm vụ quốc tế Lào, CPC</t>
  </si>
  <si>
    <t>Kinh phí duy trì công tác viên tại 41 xã, phường có hệ thống BVTE tại cộng đồng do hết DA tài trợ</t>
  </si>
  <si>
    <t>Kinh phí thu thập thông tin cung cầu lao động</t>
  </si>
  <si>
    <t>KP thực hiện chuyên mục "Diễn đàn cử tri"</t>
  </si>
  <si>
    <t xml:space="preserve">Bổ sung đảm bảo tỷ lệ chi khác giáo dục và hỗ trợ bù hụt chi thường xuyên </t>
  </si>
  <si>
    <t xml:space="preserve">Bổ sung để đảm bảo tỷ lệ chi khác giáo dục </t>
  </si>
  <si>
    <t>Bổ sung bù hụt chi thường xuyên khác</t>
  </si>
  <si>
    <t>Kinh phí thực hiện tiền lương tăng thêm theo NĐ 47/2016/NĐ-CP</t>
  </si>
  <si>
    <t>Nhu cầu kinh phí thực hiện tiền lương tăng thêm theo NĐ 47/2016/NĐ-CP</t>
  </si>
  <si>
    <t>Nguồn huyện cân đối năm 2017 tạm xác định 2018</t>
  </si>
  <si>
    <t>Nguồn 50% tăng thu dự toán 2018 so với DT 2017 cân đối tiền lương</t>
  </si>
  <si>
    <t>Thu chuyển nguồn năm trước</t>
  </si>
  <si>
    <t xml:space="preserve">Dự toán chi cân đối ngân sách huyện </t>
  </si>
  <si>
    <t>Trong đó: Chi giáo dục đào tạo</t>
  </si>
  <si>
    <t xml:space="preserve">                    Chi khoa học công nghệ</t>
  </si>
  <si>
    <t xml:space="preserve">Chi thường xuyên </t>
  </si>
  <si>
    <t>Trong đó: 10% tiết kiệm tạo  nguồn thực hiện cải cách tiền lương</t>
  </si>
  <si>
    <t>Chi tiết năm đầu thời kỳ ổn định ngân sách</t>
  </si>
  <si>
    <t>Chi theo định mức phân bổ</t>
  </si>
  <si>
    <t>Chi sự nghiệp khoa học và công nghệ</t>
  </si>
  <si>
    <t xml:space="preserve"> Chi  nhiệm vụ ứng dụng và chuyển giao công nghệ</t>
  </si>
  <si>
    <t>Tỷ lệ dự phòng/chi CĐNS huyện (%)</t>
  </si>
  <si>
    <t>Tăng thu tạo nguồn cân đối tiền lương</t>
  </si>
  <si>
    <t>Dự toán chi nguồn BSMT từ NS cấp trên</t>
  </si>
  <si>
    <t>Nguồn bổ sung mục tiêu ngân sách cấp tỉnh (Chi tiết tại biểu số 05 UB)</t>
  </si>
  <si>
    <t xml:space="preserve">Bổ sung mục tiêu, nhiệm vụ cụ thể nguồn chi thường xuyên ngân sách cấp tỉnh </t>
  </si>
  <si>
    <t>Bổ sung thực hiện chương trình MTQG</t>
  </si>
  <si>
    <t xml:space="preserve">Dự toán chi ngân sách huyện quản lý  </t>
  </si>
  <si>
    <t xml:space="preserve">                    Dự toán  các lĩnh vực chi thường xuyên: UBND các huyện thành phố báo cáo chi tiết theo từng lĩnh vực chi được HĐND huyện quyết định gởi Sở Tài chính tổng hợp báo cáo UBND tỉnh, Bộ Tài chính.</t>
  </si>
  <si>
    <t xml:space="preserve">                     Mức trích 10% tiết kiệm chi thường xuyên là mức trích tối thiểu; UBND các huyện thành phố căn cứ vào hướng dẫn giao số tiết kiệm, tổng hợp gởi Sở Tài chính báo cáo UBND tỉnh, Bộ Tài chính.</t>
  </si>
  <si>
    <t>Chi hỗ trợ đảm bảo hoạt động thu lệ phí</t>
  </si>
  <si>
    <t>Thu trên địa bàn NS huyện được hưởng</t>
  </si>
  <si>
    <t>File gốc trình HĐND</t>
  </si>
  <si>
    <t>UTH 2017</t>
  </si>
  <si>
    <t xml:space="preserve">So sánh DT ĐP giao với DT trung ương </t>
  </si>
  <si>
    <t>Trung ương giao</t>
  </si>
  <si>
    <t>Địa phương giao</t>
  </si>
  <si>
    <t>Thu từ khu vục kinh tế ngoài quốc doanh</t>
  </si>
  <si>
    <t>10.1</t>
  </si>
  <si>
    <t>10.2</t>
  </si>
  <si>
    <t>Lệ phí môn bài</t>
  </si>
  <si>
    <t>Thu từ quỹ đất công ích, thu hoa lợi, công sản tại xã</t>
  </si>
  <si>
    <t>Thu ngân sách địa phương</t>
  </si>
  <si>
    <t>Trong đó:  Bố trí chi cân đối ngân sách địa phương</t>
  </si>
  <si>
    <t>Thu NSĐP hưởng 100%</t>
  </si>
  <si>
    <t>Thu NSĐP hưởng từ các khoản thu phân chia</t>
  </si>
  <si>
    <t>Dự toán Trung ương giao 2017</t>
  </si>
  <si>
    <t>Dự toán chi ngân sách địa phương giao 2017</t>
  </si>
  <si>
    <t>Bao gồm</t>
  </si>
  <si>
    <t>Ước thực hiện 2017</t>
  </si>
  <si>
    <t>Dự toán Trung ương giao 2018</t>
  </si>
  <si>
    <t>Dự toán chi ngân sách địa phương giao 2018</t>
  </si>
  <si>
    <t>Ngân sách tỉnh</t>
  </si>
  <si>
    <t>Ngân sách huyện</t>
  </si>
  <si>
    <t>Ngân sách  tỉnh</t>
  </si>
  <si>
    <t>Dự toán tiến lương 1,210</t>
  </si>
  <si>
    <t>Ngân sách cấp tỉnh</t>
  </si>
  <si>
    <t>Bổ sung mục tiêu huyện</t>
  </si>
  <si>
    <t>Chi theo lương 1210</t>
  </si>
  <si>
    <t>BS tiền lương đơn vị</t>
  </si>
  <si>
    <t>Nguồn tập trung NS tỉnh</t>
  </si>
  <si>
    <t>Điều chỉnh theo QĐ 582</t>
  </si>
  <si>
    <t>Chi cân đối ngân sách địa phương</t>
  </si>
  <si>
    <t>Trong đó: Tiết kiệm chi thường xuyên tạo nguồn cải cách tiền lương</t>
  </si>
  <si>
    <t>Tăng giảm so năm trước</t>
  </si>
  <si>
    <t>Chi đào tạo và dạy nghề</t>
  </si>
  <si>
    <t>Chi thường xuyên các lĩnh vực sự nghiệp  khác</t>
  </si>
  <si>
    <t>Tăng giảm so năm trước (chưa bao gồm tăng thêm BSMT NS huyện)</t>
  </si>
  <si>
    <t>CT MTQG xây dựng nông thôn mới</t>
  </si>
  <si>
    <t>CT MTQG giảm nghèo bền vững</t>
  </si>
  <si>
    <t>Dự toán chi theo lương 1.210</t>
  </si>
  <si>
    <t>Chi đầu tư từ nguồn thu sử dụng đất</t>
  </si>
  <si>
    <t xml:space="preserve">                 Trong đó Nguồn thực hiện CCTL SN giáo dục (giảm trừ địa bàn được hưởng theo QĐ 582/TTg)</t>
  </si>
  <si>
    <t>Trong đó: Chi sự nghiệp y tế thường xuyên</t>
  </si>
  <si>
    <t>Trong đó: Chi sự nghiệp văn hóa thường xuyên</t>
  </si>
  <si>
    <t xml:space="preserve">              Hoạt động báo đảng</t>
  </si>
  <si>
    <t>Trong đó Kinh phí hoạt động đội bóng đá hạng Nhì và tổ chức giải</t>
  </si>
  <si>
    <t>Trđó: Chi SN đảm bảo xã hội thường xuyên</t>
  </si>
  <si>
    <t xml:space="preserve">         Cấp bù lãi suất</t>
  </si>
  <si>
    <t xml:space="preserve">         Quỹ khám chữa bệnh</t>
  </si>
  <si>
    <t xml:space="preserve">         Hỗ trợ hộ nghèo ăn Tết</t>
  </si>
  <si>
    <t>Trong đó: Chi QLHC các đơn vị</t>
  </si>
  <si>
    <t xml:space="preserve">              - MSSC nguồn tập trung </t>
  </si>
  <si>
    <t>VI</t>
  </si>
  <si>
    <t>Tỷ lệ dự phòng / chi cân đối ngân sách tỉnh</t>
  </si>
  <si>
    <t>15</t>
  </si>
  <si>
    <t>16</t>
  </si>
  <si>
    <t>Thu bổ sung cân đối</t>
  </si>
  <si>
    <t xml:space="preserve">Phân cấp đầu tư các công trình giáo dục (lồng ghép thực hiện CTMTQG xây dựng nông thôn mới) </t>
  </si>
  <si>
    <t>Bổ sung phân cấp vốn đầu tư phát triển; bổ sung mục tiêu, nhiệm vụ cụ thể ngân sách huyện</t>
  </si>
  <si>
    <t xml:space="preserve">Bổ sung cân đối ngân sách </t>
  </si>
  <si>
    <t xml:space="preserve">Trong đó KP bổ sung tăng thời lượng phát sóng </t>
  </si>
  <si>
    <t xml:space="preserve">         Bổ sung vốn ủy thác cho vay hộ nghèo qua NHCS</t>
  </si>
  <si>
    <t>10% Tiết kiệm chi thường xuyên tạo nguồn cải cách tiền lương</t>
  </si>
  <si>
    <t>Nguồn thực hiện CCTL còn lại do điều chỉnh giảm các chính sách liên quan địa bàn được hưởng theo QĐ 582/TTg ngày 28/4/2017 của Thủ tướng Chính phủ</t>
  </si>
  <si>
    <t>6.1</t>
  </si>
  <si>
    <t>50% tăng thu DT 2018 so với DT 2017 cân đối lương (Đối với huyện có tăng thu)</t>
  </si>
  <si>
    <t>Bổ sung đảm bảo mặt bằng chi theo lương 1.210 do DT 2018 hụt thu so với DT 2017</t>
  </si>
  <si>
    <t>Vay để trả nợ gốc</t>
  </si>
  <si>
    <t>Ghi chú:</t>
  </si>
  <si>
    <t>Bổ sung kinh phí 03 tiểu đội dân quân thường trực theo Quyết định 489/QĐ-UBND, ngày 05/6/2017</t>
  </si>
  <si>
    <t xml:space="preserve">Bổ sung để đảm bảo chi theo lương 1.210 do DT 2018 hụt thu so với DT 2017 làm thiếu nguồn cân đối tiền lương </t>
  </si>
  <si>
    <t xml:space="preserve">Bổ sung thực hiện tiền lương </t>
  </si>
  <si>
    <t>Chi thực hiện 02 chương trình Mục tiêu quốc gia</t>
  </si>
  <si>
    <t>Chi đầu tư từ nguồn vốn ngoài nước</t>
  </si>
  <si>
    <t>Chi sự nghiệp giáo dục - đào tạo và dạy nghề</t>
  </si>
  <si>
    <t>Chi bổ sung quỹ dự trữ tài chính địa phương</t>
  </si>
  <si>
    <t xml:space="preserve">Chi trả nợ lãi </t>
  </si>
  <si>
    <t>Chi thường xuyên các lĩnh vực nghiệp khác</t>
  </si>
  <si>
    <t>14.4</t>
  </si>
  <si>
    <t>Thu tiền cấp quyền khai thác khoáng sản, tài nguyên nước</t>
  </si>
  <si>
    <t>Thu cổ tức, lợi nhuận sau thuế</t>
  </si>
  <si>
    <t>Thuế xuất nhập khẩu và tiêu thụ đặc biệt  hàng nhập khẩu</t>
  </si>
  <si>
    <t xml:space="preserve">                  Bội thu ngân sách địa phương </t>
  </si>
  <si>
    <t>Chi đầu tư thực hiện các chương trình mục tiêu, nhiệm vụ</t>
  </si>
  <si>
    <t xml:space="preserve"> DỰ   TOÁN THU CHI  CÂN ĐỐI  NGÂN SÁCH  HUYỆN, THÀNH PHỐ  NĂM 2019</t>
  </si>
  <si>
    <t xml:space="preserve">Dự toán  2018 </t>
  </si>
  <si>
    <t>UTH   2018</t>
  </si>
  <si>
    <t>Dự toán  2019 khối huyện</t>
  </si>
  <si>
    <t>Tổng cộng</t>
  </si>
  <si>
    <t>Dự toán theo lương 1.210</t>
  </si>
  <si>
    <t>Bổ sung lương 1.300</t>
  </si>
  <si>
    <t>% SS DT 2018</t>
  </si>
  <si>
    <t>DT theo lương 1.210</t>
  </si>
  <si>
    <t>Bổ sung cân đối ngân sách thực hiện nhiệm vụ 2018 tiếp tục thực hiện năm 2019</t>
  </si>
  <si>
    <t>Bổ sung thực hiện tiền lương  (a+b+c)</t>
  </si>
  <si>
    <t>Kinh phí thực hiện tiền lương tăng thêm theo NĐ 72/2018/NĐ-CP</t>
  </si>
  <si>
    <t>Nhu cầu kinh phí thực hiện tiền lương tăng thêm theo NĐ 72/2018/NĐ-CP</t>
  </si>
  <si>
    <t>Nguồn huyện cân đối năm 2018 tạm xác định 2019</t>
  </si>
  <si>
    <t>Trong đó: Nguồn tiết kiệm theo Nghị quyết 19 tạm giao</t>
  </si>
  <si>
    <t>Nguồn 50% tăng thu dự toán 2019 so với DT 2018 cân đối tiền lương</t>
  </si>
  <si>
    <t xml:space="preserve">Bổ sung để đảm bảo chi theo lương 1.300 do DT 2019 hụt thu so với DT 2018 làm thiếu nguồn cân đối tiền lương </t>
  </si>
  <si>
    <t>Chi sự nghiệp giáo dục theo lương 1.210</t>
  </si>
  <si>
    <t>Chi sự nghiệp đào tạo theo lương 1.210</t>
  </si>
  <si>
    <t xml:space="preserve"> Chi thường xuyên các lĩnh vực nghiệp khác theo lương 1.210</t>
  </si>
  <si>
    <t>Tăng thu DT 2018/2017</t>
  </si>
  <si>
    <t>Tăng thu DT 2019/2018</t>
  </si>
  <si>
    <t>Ước thực hiện 2018</t>
  </si>
  <si>
    <t>Lương 1300</t>
  </si>
  <si>
    <t>Lương 1390</t>
  </si>
  <si>
    <t xml:space="preserve">Bổ sung thực hiện tiền lương 1.300 </t>
  </si>
  <si>
    <t xml:space="preserve">Bổ sung thực hiện tiền lương 1.390 </t>
  </si>
  <si>
    <t>Bổ sung tiền lương năm 2018</t>
  </si>
  <si>
    <t>Bổ sung tiền lương  năm 2018</t>
  </si>
  <si>
    <t>Bổ sung tiền lương  năm 2019</t>
  </si>
  <si>
    <t xml:space="preserve">Chi đầu tư phát triển </t>
  </si>
  <si>
    <t xml:space="preserve">Đầu tư dự án </t>
  </si>
  <si>
    <t>Chi thường xuyên (1)</t>
  </si>
  <si>
    <t>Chi tạo nguồn cải cách tiền lương</t>
  </si>
  <si>
    <t>50% tăng thu DT 2019 so với DT 2018 cân đối lương (Đối với huyện có tăng thu)</t>
  </si>
  <si>
    <t>Bổ sung đảm bảo mặt bằng chi theo lương 1.210 do DT 2019 hụt thu so với DT 2018</t>
  </si>
  <si>
    <t>Bổ sung thực hiện CCTL tiền lương</t>
  </si>
  <si>
    <t>Bổ sung tiền lương từ 1.210 lên 1.300</t>
  </si>
  <si>
    <t>Bổ sung tiền lương từ 1.300 lên 1390</t>
  </si>
  <si>
    <t xml:space="preserve">Chi giáo dục, đào tạo và dạy nghề                                </t>
  </si>
  <si>
    <t>070</t>
  </si>
  <si>
    <t xml:space="preserve">Chi khoa học và công nghệ                               </t>
  </si>
  <si>
    <t>100</t>
  </si>
  <si>
    <t>250</t>
  </si>
  <si>
    <t>Chi hoạt động kinh tế</t>
  </si>
  <si>
    <t>280</t>
  </si>
  <si>
    <t xml:space="preserve">             Quỹ hỗ trợ nông dân</t>
  </si>
  <si>
    <t xml:space="preserve">Chi sự nghiệp y tế, dân số và gia đình                                                </t>
  </si>
  <si>
    <t>130</t>
  </si>
  <si>
    <t xml:space="preserve">Chi sự nghiệp văn hoá thông tin                                 </t>
  </si>
  <si>
    <t>160</t>
  </si>
  <si>
    <t xml:space="preserve">Chi sự nghiệp Thể dục thể thao                                  </t>
  </si>
  <si>
    <t>220</t>
  </si>
  <si>
    <t>Chi sự nghiệp phát thanh, truyền hình</t>
  </si>
  <si>
    <t>190</t>
  </si>
  <si>
    <t xml:space="preserve">Chi  bảo đảm xã hội                                       </t>
  </si>
  <si>
    <t>370</t>
  </si>
  <si>
    <t>Chi hoạt động quản lý nhà nước, Đảng, đoàn thể</t>
  </si>
  <si>
    <t>340</t>
  </si>
  <si>
    <t>Chi quốc phòng, an ninh và trật tự an toàn xã hội</t>
  </si>
  <si>
    <t>010</t>
  </si>
  <si>
    <t>Chi an ninh và trật tự an toàn xã hội</t>
  </si>
  <si>
    <t>040</t>
  </si>
  <si>
    <t>428</t>
  </si>
  <si>
    <t>436</t>
  </si>
  <si>
    <t>Chi trả nợ lãi vay</t>
  </si>
  <si>
    <t xml:space="preserve">Chi bổ sung Quỹ dự trữ tài chính </t>
  </si>
  <si>
    <t>408</t>
  </si>
  <si>
    <t>50% tăng thu DT 2018/2017 tạo nguồn cải cách tiền lương</t>
  </si>
  <si>
    <t>437</t>
  </si>
  <si>
    <t xml:space="preserve">              (2) Đối với huyện Kon Plong: Thu hồi 1.431 triệu đồng đã ứng trước ngân sách tỉnh tại Công văn số 1217/UBND-KT ngày 07/06/2016 của UBND tỉnh; Đối với huyện Đăk Tô: Thu hồi 1.000 triệu đồng vốn ứng trước đã được UBND tỉnh phân bổ tại Quyết định số 378/QĐ-UBND, ngày 9/5/2017</t>
  </si>
  <si>
    <t xml:space="preserve">              (3) Đối với huyện Sa Thầy: Thu hồi 6.000 triệu đồng đã ứng trước ngân sách tỉnh tại Công văn số 1442/UBND-KT, ngày 5/62018 của UBND tỉnh </t>
  </si>
  <si>
    <t>Dự toán 2020</t>
  </si>
  <si>
    <t>Phí lệ phí do cơ quan nhà nước trung ương thực hiện thu</t>
  </si>
  <si>
    <t>Phí lệ phí do cơ quan nhà nước địa phương thực hiện thu</t>
  </si>
  <si>
    <t xml:space="preserve">Từ dự án khai thác quỹ đất tỉnh </t>
  </si>
  <si>
    <t>Thu cho thuê mặt đất mặt nước</t>
  </si>
  <si>
    <t>Thu tiền cho thuê và bán nhà ở thuộc sở hữu nhà nước</t>
  </si>
  <si>
    <t>Thu từ lực lượng quản lý thị trường</t>
  </si>
  <si>
    <t>Giấy phép do trung ương cấp</t>
  </si>
  <si>
    <t>Giấy phép do địa phương cấp</t>
  </si>
  <si>
    <t>Tăng thu từ các dự án khai thác quỹ đất so với dự toán Trung ương giao (phân bổ chi đầu tư các dự án, nhiệm vụ theo tiến độ nguồn thu thực tế)</t>
  </si>
  <si>
    <t>Thu bổ sung thực hiện tiền lương tăng thêm</t>
  </si>
  <si>
    <t>Dự toán Trung ương giao 2020</t>
  </si>
  <si>
    <t>Dự toán chi ngân sách địa phương giao 2020</t>
  </si>
  <si>
    <t>Chi từ nguồn bội chi ngân sách địa phương</t>
  </si>
  <si>
    <t>I.1</t>
  </si>
  <si>
    <t>I.2</t>
  </si>
  <si>
    <t>Chi từ nguồn thu các dự án khai thác quỹ đất so với dự toán Trung ương giao (phân bổ cho các dự án, nhiệm vụ theo tiến độ nguồn thu thực tế)</t>
  </si>
  <si>
    <t>Dự toán chi ngân sách huyện quản lý (I+II+III)</t>
  </si>
  <si>
    <t>Chi đầu tư phát triển</t>
  </si>
  <si>
    <t>TỔNG CHI CÂN ĐỐI NGÂN SÁCH TỈNH (BAO GỒM CẢ BỘI CHI) (A+B)</t>
  </si>
  <si>
    <t>Chi cân đối ngân sách tỉnh</t>
  </si>
  <si>
    <t>Chi tăng cường hạ tầng khu KT cửa khẩu Bờ Y (từ nguồn thu phí sử dụng hạ tầng Khu)</t>
  </si>
  <si>
    <t>Trong đó: KP đối ứng QĐ 124, sắp xếp bộ máy các trường ĐT, sắp xếp theo NQ 18,19; biên chế theo VTVL và SNGD khác</t>
  </si>
  <si>
    <t xml:space="preserve">              Tr đó: KP giảm cấp do cơ cấu tiền lương vào giáo dịch vụ khám chữa bệnh </t>
  </si>
  <si>
    <t xml:space="preserve">              Mua BHYT cho đối tượng thụ hưởng</t>
  </si>
  <si>
    <t xml:space="preserve">              KP tham gia các sự kiện thu hút đầu tư, tổ chức các ngày lễ lớn trong năm, tổ chức tuần lễ văn hóa,... </t>
  </si>
  <si>
    <t xml:space="preserve">              - Dự kiến bố trí cho nhân viên hợp đồng theo Nghị định số 68/2000/NĐ-CP</t>
  </si>
  <si>
    <t>Trong đó: Trích 2% bổ sung dự phòng ngân sách từ nguồn thu các dự án khai thác quỹ đất so với dự toán Trung ương giao</t>
  </si>
  <si>
    <t>Dự toán chi ngân sách tỉnh năm 2020</t>
  </si>
  <si>
    <t>Bổ sung tiền lương từ 1.390 lên 1490</t>
  </si>
  <si>
    <t>1=2+5</t>
  </si>
  <si>
    <t>2=3+4</t>
  </si>
  <si>
    <t>7=8+10</t>
  </si>
  <si>
    <t>9=8/3</t>
  </si>
  <si>
    <t>Chi SN quản lý đất đai từ nguồn 10% tiền sử dụng đất</t>
  </si>
  <si>
    <t>Chi đầu tư từ nguồn bội chi ngân sách địa phương</t>
  </si>
  <si>
    <t>Dự toán 2021</t>
  </si>
  <si>
    <t>Thu nội địa trừ tiền sử dụng đất, XSKT, thu viên trợ</t>
  </si>
  <si>
    <t>14.1</t>
  </si>
  <si>
    <t>19</t>
  </si>
  <si>
    <t>Trong đó: Ghi thu tiền thuê đất, tiền sử dụng đất tương ứng số tiền đền bù GPMB của các DA đầu tư mà nhà đầu tư đã tự nguyện ứng trước</t>
  </si>
  <si>
    <t>20</t>
  </si>
  <si>
    <t>Số bổ sung cân đối năm 2021</t>
  </si>
  <si>
    <t>Số bổ sung cân đối tăng thêm năm 2021</t>
  </si>
  <si>
    <t>Vốn đầu tư theo ngành, lĩnh vực</t>
  </si>
  <si>
    <t>Thu hồi các khoản vốn ứng trước (2)</t>
  </si>
  <si>
    <t>Vốn nước ngoài (3)</t>
  </si>
  <si>
    <t>DỰ TOÁN THU NGÂN SÁCH NHÀ NƯỚC NĂM 2021</t>
  </si>
  <si>
    <t xml:space="preserve">  (2) Số vốn tối thiểu địa phương phải bố trí, thu hồi ứng trước theo các Văn bản số 1681/TTg-KTTH ngày 22/9/2016 của Thủ tướng Chính phủ, số 3393/VPCP-KTTH ngày 23/5/2008 của Văn phòng Chính phủ</t>
  </si>
  <si>
    <t xml:space="preserve">  (3) Giải ngân theo kế hoạch vốn giao</t>
  </si>
  <si>
    <t>Dự toán Trung ương giao 2019</t>
  </si>
  <si>
    <t>Dự toán chi ngân sách địa phương giao 2019</t>
  </si>
  <si>
    <t>Ước thực hiện 2019</t>
  </si>
  <si>
    <t>Dự toán Trung ương giao 2021</t>
  </si>
  <si>
    <t>Dự toán chi ngân sách địa phương giao 2021</t>
  </si>
  <si>
    <t>% SS DT 2019</t>
  </si>
  <si>
    <t>% SS DT 2020</t>
  </si>
  <si>
    <t>Lương 1490</t>
  </si>
  <si>
    <t xml:space="preserve">Bổ sung thực hiện tiền lương 1.490 </t>
  </si>
  <si>
    <t>Bổ sung tiền lương  năm 2020</t>
  </si>
  <si>
    <t>Bổ sung tiền lương  năm 2020, năm 2021</t>
  </si>
  <si>
    <t>Tổng chi ngân sách địa phương quản lý (I+II+III)</t>
  </si>
  <si>
    <t>Tổng chi cân đối ngân sách địa phương (Bao gồm cả bội chi) (I.1+I.2)</t>
  </si>
  <si>
    <t xml:space="preserve">Trong đó: </t>
  </si>
  <si>
    <t>Bổ sung Quỹ phát triển đất (2%)</t>
  </si>
  <si>
    <t>Chi sự nghiệp quản lý đất đai từ nguồn 10% tiền sử dụng đất</t>
  </si>
  <si>
    <t>Trong đó: 2% bổ sung nguồn dự phòng từ nguồn tăng thu so với Trung ương giao</t>
  </si>
  <si>
    <t>Chi nguồn giao tăng thu so dự toán Trung ương giao</t>
  </si>
  <si>
    <t>50% tăng thu DT 2020 so với DT 2019 cân đối lương (Đối với huyện có tăng thu)</t>
  </si>
  <si>
    <t>50% tăng thu DT 2021 so với DT 2020 cân đối lương (Đối với huyện có tăng thu)</t>
  </si>
  <si>
    <t>Bổ sung đảm bảo mặt bằng chi theo lương 1.210 do DT 2020 hụt thu so với DT 2019</t>
  </si>
  <si>
    <t>Bổ sung đảm bảo mặt bằng chi theo lương 1.210 do DT 2021 hụt thu so với DT 2020</t>
  </si>
  <si>
    <t>6.2</t>
  </si>
  <si>
    <t>Vay để bì đắp bội chi</t>
  </si>
  <si>
    <t xml:space="preserve">              (1) Dự toán chi giáo dục - đào tạo và dạy nghề là mức chi tối thiểu; chi sự nghiệp bảo vệ môi trường, HĐND huyện căn cứ vào chỉ tiêu hướng dẫn, tình hình thực tế địa phương quyết định cho phù hợp</t>
  </si>
  <si>
    <t xml:space="preserve">              (2) Số vốn tối thiểu địa phương phải bố trí. Thu hồi ứng trước theo các Văn bản số 1681/TTg-KTTH ngày 2/9/2016 của Thủ tướng Chính phủ, số 3393/VPCP-KTTH ngày 23/5/2008 của Văn phòng Chính phủ</t>
  </si>
  <si>
    <t xml:space="preserve">              (3) Giải ngân theo kế hoạch vốn được giao</t>
  </si>
  <si>
    <t>DỰ TOÁN CHI CÂN ĐỐI NGÂN SÁCH TỈNH NĂM 2021</t>
  </si>
  <si>
    <t xml:space="preserve"> ĐVT: Triệu đồng         </t>
  </si>
  <si>
    <t>Dự toán chi ngân sách tỉnh năm 2021</t>
  </si>
  <si>
    <t>Dự toán chi ngân sách cấp tỉnh năm 2020</t>
  </si>
  <si>
    <t>SS DT chi lương 1.210 năm 2021 so DT chi lương 1.210 năm 2020 (%)</t>
  </si>
  <si>
    <t>SS DT chi lương 1.210 năm 2021 so DT chi lương 1.210 năm 2020 (số tuyệt đối)</t>
  </si>
  <si>
    <t>6=7+11</t>
  </si>
  <si>
    <t>10a</t>
  </si>
  <si>
    <t>10b</t>
  </si>
  <si>
    <t>10c</t>
  </si>
  <si>
    <t xml:space="preserve">   Trđó: chi từ dự án khai thác quỹ đất (1)</t>
  </si>
  <si>
    <t xml:space="preserve">              KH thông tin xúc tiến du lịch tỉnh 2021</t>
  </si>
  <si>
    <t>50% tăng thu DT 2020/2018 tạo nguồn cải cách tiền lương</t>
  </si>
  <si>
    <t>50% tăng thu DT 2021/2020 tạo nguồn cải cách tiền lương</t>
  </si>
  <si>
    <t>50% tăng thu DT 2021 so với DT 2020 cân đối lương</t>
  </si>
  <si>
    <t>Chi từ nguồn tăng thu; kể cả xác định 50% thực hiện CCTL theo quy định các dự án khai thác quỹ đất so với dự toán Trung ương giao (phân bổ cho các dự án, nhiệm vụ theo tiến độ nguồn thu thực tế)</t>
  </si>
  <si>
    <t>Kinh phí hợp nhất thành lập trường Cao đẳng Cộng đồng</t>
  </si>
  <si>
    <t>9.1</t>
  </si>
  <si>
    <t>9.2</t>
  </si>
  <si>
    <t>10.3</t>
  </si>
  <si>
    <t>12.1</t>
  </si>
  <si>
    <t>12.2</t>
  </si>
  <si>
    <t>16.1</t>
  </si>
  <si>
    <t>16.2</t>
  </si>
  <si>
    <t>18.1</t>
  </si>
  <si>
    <t>18.2</t>
  </si>
  <si>
    <t>18.3</t>
  </si>
  <si>
    <t>20.1</t>
  </si>
  <si>
    <t>21</t>
  </si>
  <si>
    <t>22</t>
  </si>
  <si>
    <t>23</t>
  </si>
  <si>
    <t>(Kèm theo Nghị quyết số        /NQ-HĐND, ngày       /12/2020 của Hội đồng nhân dân tỉnh)</t>
  </si>
  <si>
    <t>(Kèm theo Nghị quyết số       /NQ-HĐND, ngày      /12/2020 của Hội đồng nhân dân tỉnh)</t>
  </si>
  <si>
    <t>DỰ TOÁN CHI NGÂN SÁCH ĐỊA PHƯƠNG NĂM 2021</t>
  </si>
  <si>
    <t>(Kèm theo Nghị quyết số            /NQ-HĐND, ngày     /12/2020 của Hội đồng nhân dân tỉnh)</t>
  </si>
  <si>
    <t xml:space="preserve"> DỰ TOÁN CHI NGÂN SÁCH HUYỆN, THÀNH PHỐ NĂM 2021</t>
  </si>
  <si>
    <t>(Kèm theo Nghị quyết số          NQ-HĐND ngày        /12/2020 của Hội đồng nhân dân tỉnh)</t>
  </si>
  <si>
    <t>Nguồn thu tiền sử dụng đất chi thực hiện công tác quy hoạch, đo đạc, đăng ký quản lý đất đai, cấp giấy chứng nhận, xây dựng cơ sở, đăng ký biến động, chỉnh lý hồ sơ địa chính và lập quy hoạch, kế hoạch sử dụng đất</t>
  </si>
  <si>
    <t>Phân cấp hỗ trợ đầu tư chỉnh trang đô thị</t>
  </si>
  <si>
    <t>Phân cấp hỗ trợ đầu tư xây dựng hạ tầng cụm công nghiệp</t>
  </si>
  <si>
    <t>Phân cấp hỗ trợ xây dựng nông thôn mới</t>
  </si>
  <si>
    <t>Phân cấp hỗ trợ, bổ sung khác</t>
  </si>
  <si>
    <t xml:space="preserve">              (1) Dự toán chi giáo dục - đào tạo và dạy nghề là mức chi tối thiểu; chi sự nghiệp bảo vệ môi trường, HĐND huyện, thành phố căn cứ vào chỉ tiêu hướng dẫn, tình hình thực tế địa phương quyết định cho phù hợp; Chi thường xuyên bao gồm 10% tiết kiệm để thực hiện cải cách tiền lương 2021; Căn cứ mức tiết kiệm Bộ Tài chính giao, UBND tỉnh phân bổ kinh phí tiết kiệm cho các đơn vị khối tỉnh và huyện, thành phố .</t>
  </si>
  <si>
    <t>Thu viện trợ thuộc nguồn thu ngân sách địa phương</t>
  </si>
  <si>
    <t xml:space="preserve">Trong đó: Chi đền bù GPMB của các DA đầu tư mà nhà đầu tư đã tự nguyện ứng trước từ nguồn thu tiền thuê đất, tiền sử dụng đất  </t>
  </si>
  <si>
    <t>Thu bổ sung có mục tiêu từ ngân sách trung ương</t>
  </si>
  <si>
    <t>Vốn đầu tư thực hiện các mục tiêu, nhiệm vụ</t>
  </si>
  <si>
    <t xml:space="preserve">Vốn sự nghiệp thực hiện các chế độ, nhiệm vụ và chính sách theo quy định </t>
  </si>
  <si>
    <t xml:space="preserve">Vốn nước ngoài </t>
  </si>
  <si>
    <t xml:space="preserve">Chi từ nguồn bổ sung có mục tiêu từ ngân sách trung ương </t>
  </si>
  <si>
    <t xml:space="preserve">Chi từ nguồn vốn sự nghiệp thực hiện các chế độ, nhiệm vụ và chính sách theo quy định </t>
  </si>
  <si>
    <t>Bội chi ngân sách địa phương (4)</t>
  </si>
  <si>
    <t>Tổng số vay trong năm (5)</t>
  </si>
  <si>
    <t xml:space="preserve">              (4) Là mức được bội chi tối đa</t>
  </si>
  <si>
    <t xml:space="preserve">              (5) Là mức được vay trong năm</t>
  </si>
  <si>
    <t xml:space="preserve">  Tr.đó Phí sử dụng các công trình kết cấu hạ tầng trong Khu kinh tế Cửa khẩu quốc tế Bờ Y </t>
  </si>
  <si>
    <t xml:space="preserve">Chi từ thu nguồn viện trợ thuộc nguồn thu ngân sách địa phương </t>
  </si>
  <si>
    <t>Trong đó: Chi đền bù GPMB của các dự án đầu tư mà nhà đầu tư đã tự nguyện ứng trước từ nguồn thu tiền thuê đất, tiền sử dụng đất (thực hiện theo hình thức ghi thu ghi chi)</t>
  </si>
  <si>
    <t>Chi từ nguồn viện trợ thuộc nguồn thu NSĐP (thực hiện theo hình thức ghi thu ghi 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</si>
</sst>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1">
    <numFmt numFmtId="41" formatCode="_-* #,##0_-;\-* #,##0_-;_-* &quot;-&quot;_-;_-@_-"/>
    <numFmt numFmtId="43" formatCode="_-* #,##0.00_-;\-* #,##0.00_-;_-* &quot;-&quot;??_-;_-@_-"/>
    <numFmt numFmtId="164" formatCode="_-* #,##0\ _₫_-;\-* #,##0\ _₫_-;_-* &quot;-&quot;\ _₫_-;_-@_-"/>
    <numFmt numFmtId="165" formatCode="_-* #,##0.00\ _₫_-;\-* #,##0.00\ _₫_-;_-* &quot;-&quot;??\ _₫_-;_-@_-"/>
    <numFmt numFmtId="166" formatCode="&quot;$&quot;#,##0_);[Red]\(&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_(* \(#,##0\);_(* &quot;-&quot;??_);_(@_)"/>
    <numFmt numFmtId="172" formatCode="_(* #,##0.00_);_(* \(#,##0.00\);_(* \-??_);_(@_)"/>
    <numFmt numFmtId="173" formatCode="_(* #,##0.0_);_(* \(#,##0.0\);_(* \-??_);_(@_)"/>
    <numFmt numFmtId="174" formatCode="_(* #,##0_);_(* \(#,##0\);_(* \-??_);_(@_)"/>
    <numFmt numFmtId="175" formatCode="#,##0.0"/>
    <numFmt numFmtId="176" formatCode="_(* #,##0.0_);_(* \(#,##0.0\);_(* &quot;-&quot;??_);_(@_)"/>
    <numFmt numFmtId="177" formatCode="#,###;[Red]\-#,###"/>
    <numFmt numFmtId="178" formatCode="_-&quot;$&quot;* #,##0_-;\-&quot;$&quot;* #,##0_-;_-&quot;$&quot;* &quot;-&quot;_-;_-@_-"/>
    <numFmt numFmtId="179" formatCode="_(&quot;£&quot;\ * #,##0_);_(&quot;£&quot;\ * \(#,##0\);_(&quot;£&quot;\ * &quot;-&quot;_);_(@_)"/>
    <numFmt numFmtId="180" formatCode="&quot;€&quot;###,0&quot;.&quot;00_);\(&quot;€&quot;###,0&quot;.&quot;00\)"/>
    <numFmt numFmtId="181" formatCode="&quot;\&quot;#,##0;[Red]&quot;\&quot;&quot;\&quot;\-#,##0"/>
    <numFmt numFmtId="182" formatCode="_-&quot;£&quot;* #,##0_-;\-&quot;£&quot;* #,##0_-;_-&quot;£&quot;* &quot;-&quot;_-;_-@_-"/>
    <numFmt numFmtId="183" formatCode="_-&quot;£&quot;* #,##0.00_-;\-&quot;£&quot;* #,##0.00_-;_-&quot;£&quot;* &quot;-&quot;??_-;_-@_-"/>
    <numFmt numFmtId="184" formatCode="#.##00"/>
    <numFmt numFmtId="185" formatCode="_-* #,##0\ _F_-;\-* #,##0\ _F_-;_-* &quot;-&quot;\ _F_-;_-@_-"/>
    <numFmt numFmtId="186" formatCode="_-* #,##0\ &quot;F&quot;_-;\-* #,##0\ &quot;F&quot;_-;_-* &quot;-&quot;\ &quot;F&quot;_-;_-@_-"/>
    <numFmt numFmtId="187" formatCode="_-* #,##0&quot;$&quot;_-;_-* #,##0&quot;$&quot;\-;_-* &quot;-&quot;&quot;$&quot;_-;_-@_-"/>
    <numFmt numFmtId="188" formatCode="_-* #,##0\ &quot;$&quot;_-;\-* #,##0\ &quot;$&quot;_-;_-* &quot;-&quot;\ &quot;$&quot;_-;_-@_-"/>
    <numFmt numFmtId="189" formatCode="_-* #,##0_-;\-* #,##0_-;_-* &quot;-&quot;??_-;_-@_-"/>
    <numFmt numFmtId="190" formatCode="_-&quot;$&quot;* #,##0.00_-;\-&quot;$&quot;* #,##0.00_-;_-&quot;$&quot;* &quot;-&quot;??_-;_-@_-"/>
    <numFmt numFmtId="191" formatCode="_-&quot;ñ&quot;* #,##0_-;\-&quot;ñ&quot;* #,##0_-;_-&quot;ñ&quot;* &quot;-&quot;_-;_-@_-"/>
    <numFmt numFmtId="192" formatCode="0.0000"/>
    <numFmt numFmtId="193" formatCode="_-&quot;€&quot;* #,##0_-;\-&quot;€&quot;* #,##0_-;_-&quot;€&quot;* &quot;-&quot;_-;_-@_-"/>
    <numFmt numFmtId="194" formatCode="_-* ###,0&quot;.&quot;00_-;\-* ###,0&quot;.&quot;00_-;_-* &quot;-&quot;??_-;_-@_-"/>
    <numFmt numFmtId="195" formatCode="_-* #,##0.00\ _F_-;\-* #,##0.00\ _F_-;_-* &quot;-&quot;??\ _F_-;_-@_-"/>
    <numFmt numFmtId="196" formatCode="_ * #,##0.00_ ;_ * \-#,##0.00_ ;_ * &quot;-&quot;??_ ;_ @_ "/>
    <numFmt numFmtId="197" formatCode="_-* #,##0.00\ _V_N_D_-;\-* #,##0.00\ _V_N_D_-;_-* &quot;-&quot;??\ _V_N_D_-;_-@_-"/>
    <numFmt numFmtId="198" formatCode="_-* #,##0.00\ _V_N_Ñ_-;_-* #,##0.00\ _V_N_Ñ\-;_-* &quot;-&quot;??\ _V_N_Ñ_-;_-@_-"/>
    <numFmt numFmtId="199" formatCode="_-* #,##0.00\ _€_-;\-* #,##0.00\ _€_-;_-* &quot;-&quot;??\ _€_-;_-@_-"/>
    <numFmt numFmtId="200" formatCode="_-* #,##0.00_$_-;_-* #,##0.00_$\-;_-* &quot;-&quot;??_$_-;_-@_-"/>
    <numFmt numFmtId="201" formatCode="_(* ###,0&quot;.&quot;00_);_(* \(###,0&quot;.&quot;00\);_(* &quot;-&quot;??_);_(@_)"/>
    <numFmt numFmtId="202" formatCode="&quot;£&quot;#,##0;[Red]\-&quot;£&quot;#,##0"/>
    <numFmt numFmtId="203" formatCode="_-* #,##0.00\ _ñ_-;\-* #,##0.00\ _ñ_-;_-* &quot;-&quot;??\ _ñ_-;_-@_-"/>
    <numFmt numFmtId="204" formatCode="0.00000"/>
    <numFmt numFmtId="205" formatCode="#,##0.00\ &quot;F&quot;;\-#,##0.00\ &quot;F&quot;"/>
    <numFmt numFmtId="206" formatCode="&quot;$&quot;#,##0;[Red]\-&quot;$&quot;#,##0"/>
    <numFmt numFmtId="207" formatCode="_(&quot;$&quot;\ * #,##0_);_(&quot;$&quot;\ * \(#,##0\);_(&quot;$&quot;\ * &quot;-&quot;_);_(@_)"/>
    <numFmt numFmtId="208" formatCode="&quot;$&quot;#,##0.00;[Red]\-&quot;$&quot;#,##0.00"/>
    <numFmt numFmtId="209" formatCode="_-* #,##0\ &quot;ñ&quot;_-;\-* #,##0\ &quot;ñ&quot;_-;_-* &quot;-&quot;\ &quot;ñ&quot;_-;_-@_-"/>
    <numFmt numFmtId="210" formatCode="0.0000000"/>
    <numFmt numFmtId="211" formatCode="_(&quot;€&quot;* #,##0_);_(&quot;€&quot;* \(#,##0\);_(&quot;€&quot;* &quot;-&quot;_);_(@_)"/>
    <numFmt numFmtId="212" formatCode="_ * #,##0_ ;_ * \-#,##0_ ;_ * &quot;-&quot;_ ;_ @_ "/>
    <numFmt numFmtId="213" formatCode="_-* #,##0\ _V_N_D_-;\-* #,##0\ _V_N_D_-;_-* &quot;-&quot;\ _V_N_D_-;_-@_-"/>
    <numFmt numFmtId="214" formatCode="_-* #,##0\ _V_N_Ñ_-;_-* #,##0\ _V_N_Ñ\-;_-* &quot;-&quot;\ _V_N_Ñ_-;_-@_-"/>
    <numFmt numFmtId="215" formatCode="_-* #,##0\ _€_-;\-* #,##0\ _€_-;_-* &quot;-&quot;\ _€_-;_-@_-"/>
    <numFmt numFmtId="216" formatCode="_-* #,##0_$_-;_-* #,##0_$\-;_-* &quot;-&quot;_$_-;_-@_-"/>
    <numFmt numFmtId="217" formatCode="_-* #,##0\ _$_-;\-* #,##0\ _$_-;_-* &quot;-&quot;\ _$_-;_-@_-"/>
    <numFmt numFmtId="218" formatCode="_-* #,##0\ _m_k_-;\-* #,##0\ _m_k_-;_-* &quot;-&quot;\ _m_k_-;_-@_-"/>
    <numFmt numFmtId="219" formatCode="&quot;£&quot;#,##0;\-&quot;£&quot;#,##0"/>
    <numFmt numFmtId="220" formatCode="_-* #,##0\ _ñ_-;\-* #,##0\ _ñ_-;_-* &quot;-&quot;\ _ñ_-;_-@_-"/>
    <numFmt numFmtId="221" formatCode="0.000000"/>
    <numFmt numFmtId="222" formatCode="#,##0.0_);[Red]\(#,##0.0\)"/>
    <numFmt numFmtId="223" formatCode="_ &quot;\&quot;* #,##0_ ;_ &quot;\&quot;* \-#,##0_ ;_ &quot;\&quot;* &quot;-&quot;_ ;_ @_ "/>
    <numFmt numFmtId="224" formatCode="&quot;\&quot;#,##0.00;[Red]&quot;\&quot;\-#,##0.00"/>
    <numFmt numFmtId="225" formatCode="&quot;\&quot;#,##0;[Red]&quot;\&quot;\-#,##0"/>
    <numFmt numFmtId="226" formatCode="&quot;SFr.&quot;\ #,##0.00;[Red]&quot;SFr.&quot;\ \-#,##0.00"/>
    <numFmt numFmtId="227" formatCode="&quot;SFr.&quot;\ #,##0.00;&quot;SFr.&quot;\ \-#,##0.00"/>
    <numFmt numFmtId="228" formatCode="_ &quot;SFr.&quot;\ * #,##0_ ;_ &quot;SFr.&quot;\ * \-#,##0_ ;_ &quot;SFr.&quot;\ * &quot;-&quot;_ ;_ @_ "/>
    <numFmt numFmtId="229" formatCode="#,##0.0_);\(#,##0.0\)"/>
    <numFmt numFmtId="230" formatCode="_(* #,##0.0000_);_(* \(#,##0.0000\);_(* &quot;-&quot;??_);_(@_)"/>
    <numFmt numFmtId="231" formatCode="0.0%;[Red]\(0.0%\)"/>
    <numFmt numFmtId="232" formatCode="_ * #,##0.00_)&quot;£&quot;_ ;_ * \(#,##0.00\)&quot;£&quot;_ ;_ * &quot;-&quot;??_)&quot;£&quot;_ ;_ @_ "/>
    <numFmt numFmtId="233" formatCode="0.0%;\(0.0%\)"/>
    <numFmt numFmtId="234" formatCode="_-* #,##0.00\ &quot;F&quot;_-;\-* #,##0.00\ &quot;F&quot;_-;_-* &quot;-&quot;??\ &quot;F&quot;_-;_-@_-"/>
    <numFmt numFmtId="235" formatCode="0.000_)"/>
    <numFmt numFmtId="236" formatCode="_(* #,##0_);_(* \(#,##0\);_(* \-_);_(@_)"/>
    <numFmt numFmtId="237" formatCode="#,##0.00;[Red]#,##0.00"/>
    <numFmt numFmtId="238" formatCode="#,##0;\(#,##0\)"/>
    <numFmt numFmtId="239" formatCode="_ &quot;R&quot;\ * #,##0_ ;_ &quot;R&quot;\ * \-#,##0_ ;_ &quot;R&quot;\ * &quot;-&quot;_ ;_ @_ "/>
    <numFmt numFmtId="240" formatCode="\$#,##0\ ;&quot;($&quot;#,##0\)"/>
    <numFmt numFmtId="241" formatCode="\$#,##0\ ;\(\$#,##0\)"/>
    <numFmt numFmtId="242" formatCode="#,##0.000_);\(#,##0.000\)"/>
    <numFmt numFmtId="243" formatCode="\t0.00%"/>
    <numFmt numFmtId="244" formatCode="0.000"/>
    <numFmt numFmtId="245" formatCode="?\,???.??__;[Red]&quot;- &quot;?\,???.??__"/>
    <numFmt numFmtId="246" formatCode="?,???.??__;[Red]\-\ ?,???.??__;"/>
    <numFmt numFmtId="247" formatCode="\U\S\$#,##0.00;\(\U\S\$#,##0.00\)"/>
    <numFmt numFmtId="248" formatCode="_(\§\g\ #,##0_);_(\§\g\ \(#,##0\);_(\§\g\ &quot;-&quot;??_);_(@_)"/>
    <numFmt numFmtId="249" formatCode="_(\§\g\ #,##0_);_(\§\g\ \(#,##0\);_(\§\g\ &quot;-&quot;_);_(@_)"/>
    <numFmt numFmtId="250" formatCode="\t#\ ??/??"/>
    <numFmt numFmtId="251" formatCode="\§\g#,##0_);\(\§\g#,##0\)"/>
    <numFmt numFmtId="252" formatCode="_-&quot;VND&quot;* #,##0_-;\-&quot;VND&quot;* #,##0_-;_-&quot;VND&quot;* &quot;-&quot;_-;_-@_-"/>
    <numFmt numFmtId="253" formatCode="_(&quot;Rp&quot;* #,##0.00_);_(&quot;Rp&quot;* \(#,##0.00\);_(&quot;Rp&quot;* &quot;-&quot;??_);_(@_)"/>
    <numFmt numFmtId="254" formatCode="#,##0.00\ &quot;FB&quot;;[Red]\-#,##0.00\ &quot;FB&quot;"/>
    <numFmt numFmtId="255" formatCode="#,##0\ &quot;$&quot;;\-#,##0\ &quot;$&quot;"/>
    <numFmt numFmtId="256" formatCode="&quot;$&quot;#,##0;\-&quot;$&quot;#,##0"/>
    <numFmt numFmtId="257" formatCode="_-* #,##0\ _F_B_-;\-* #,##0\ _F_B_-;_-* &quot;-&quot;\ _F_B_-;_-@_-"/>
    <numFmt numFmtId="258" formatCode="_-[$€]* #,##0.00_-;\-[$€]* #,##0.00_-;_-[$€]* &quot;-&quot;??_-;_-@_-"/>
    <numFmt numFmtId="259" formatCode="&quot;öS&quot;\ #,##0;[Red]\-&quot;öS&quot;\ #,##0"/>
    <numFmt numFmtId="260" formatCode="&quot;Q&quot;#,##0_);\(&quot;Q&quot;#,##0\)"/>
    <numFmt numFmtId="261" formatCode="#,##0_);\-#,##0_)"/>
    <numFmt numFmtId="262" formatCode="_(* #,##0.000000_);_(* \(#,##0.000000\);_(* &quot;-&quot;??_);_(@_)"/>
    <numFmt numFmtId="263" formatCode="#,##0\ &quot;$&quot;_);\(#,##0\ &quot;$&quot;\)"/>
    <numFmt numFmtId="264" formatCode="#,###"/>
    <numFmt numFmtId="265" formatCode="#,##0\ &quot;£&quot;_);[Red]\(#,##0\ &quot;£&quot;\)"/>
    <numFmt numFmtId="266" formatCode="&quot;£&quot;###,0&quot;.&quot;00_);[Red]\(&quot;£&quot;###,0&quot;.&quot;00\)"/>
    <numFmt numFmtId="267" formatCode="&quot;\&quot;#,##0;[Red]\-&quot;\&quot;#,##0"/>
    <numFmt numFmtId="268" formatCode="&quot;\&quot;#,##0.00;\-&quot;\&quot;#,##0.00"/>
    <numFmt numFmtId="269" formatCode="0#,###,#&quot;.&quot;00"/>
    <numFmt numFmtId="270" formatCode="_ * #,##0_)\ &quot;$&quot;_ ;_ * \(#,##0\)\ &quot;$&quot;_ ;_ * &quot;-&quot;_)\ &quot;$&quot;_ ;_ @_ "/>
    <numFmt numFmtId="271" formatCode="&quot;VND&quot;#,##0_);[Red]\(&quot;VND&quot;#,##0\)"/>
    <numFmt numFmtId="272" formatCode="_ * #,##0_)&quot; $&quot;_ ;_ * \(#,##0&quot;) $&quot;_ ;_ * \-_)&quot; $&quot;_ ;_ @_ "/>
    <numFmt numFmtId="273" formatCode="#,##0.00_);\-#,##0.00_)"/>
    <numFmt numFmtId="274" formatCode="#"/>
    <numFmt numFmtId="275" formatCode="#,##0.0000"/>
    <numFmt numFmtId="276" formatCode="&quot;¡Ì&quot;#,##0;[Red]\-&quot;¡Ì&quot;#,##0"/>
    <numFmt numFmtId="277" formatCode="#,##0.00\ &quot;F&quot;;[Red]\-#,##0.00\ &quot;F&quot;"/>
    <numFmt numFmtId="278" formatCode="#,##0.00&quot; F&quot;;[Red]\-#,##0.00&quot; F&quot;"/>
    <numFmt numFmtId="279" formatCode="_-* #,##0.0\ _F_-;\-* #,##0.0\ _F_-;_-* &quot;-&quot;??\ _F_-;_-@_-"/>
    <numFmt numFmtId="280" formatCode="#,##0.00\ \ "/>
    <numFmt numFmtId="281" formatCode="0.00000000"/>
    <numFmt numFmtId="282" formatCode="_ * #,##0.0_ ;_ * \-#,##0.0_ ;_ * &quot;-&quot;??_ ;_ @_ "/>
    <numFmt numFmtId="283" formatCode="#,##0.00\ \ \ \ "/>
    <numFmt numFmtId="284" formatCode="_(* #.##0.00_);_(* \(#.##0.00\);_(* &quot;-&quot;??_);_(@_)"/>
    <numFmt numFmtId="285" formatCode="###\ ###\ ##0"/>
    <numFmt numFmtId="286" formatCode="&quot;\&quot;#,##0;&quot;\&quot;\-#,##0"/>
    <numFmt numFmtId="287" formatCode="_-* ###,0&quot;.&quot;00\ _F_B_-;\-* ###,0&quot;.&quot;00\ _F_B_-;_-* &quot;-&quot;??\ _F_B_-;_-@_-"/>
    <numFmt numFmtId="288" formatCode="\\#,##0;[Red]&quot;-\&quot;#,##0"/>
    <numFmt numFmtId="289" formatCode="_ * #.##._ ;_ * \-#.##._ ;_ * &quot;-&quot;??_ ;_ @_ⴆ"/>
    <numFmt numFmtId="290" formatCode="#,##0\ &quot;F&quot;;\-#,##0\ &quot;F&quot;"/>
    <numFmt numFmtId="291" formatCode="#,##0\ &quot;F&quot;;[Red]\-#,##0\ &quot;F&quot;"/>
    <numFmt numFmtId="292" formatCode="_-* #,##0\ _F_-;\-* #,##0\ _F_-;_-* &quot;-&quot;??\ _F_-;_-@_-"/>
    <numFmt numFmtId="293" formatCode="#.00\ ##0"/>
    <numFmt numFmtId="294" formatCode="#.\ ##0"/>
    <numFmt numFmtId="295" formatCode="_-* #,##0\ &quot;DM&quot;_-;\-* #,##0\ &quot;DM&quot;_-;_-* &quot;-&quot;\ &quot;DM&quot;_-;_-@_-"/>
    <numFmt numFmtId="296" formatCode="_-* #,##0.00\ &quot;DM&quot;_-;\-* #,##0.00\ &quot;DM&quot;_-;_-* &quot;-&quot;??\ &quot;DM&quot;_-;_-@_-"/>
    <numFmt numFmtId="297" formatCode="#,##0.000"/>
    <numFmt numFmtId="298" formatCode="_-* #,##0\ _₫_-;\-* #,##0\ _₫_-;_-* &quot;-&quot;??\ _₫_-;_-@_-"/>
    <numFmt numFmtId="299" formatCode="_-* #,##0\ &quot;€&quot;_-;\-* #,##0\ &quot;€&quot;_-;_-* &quot;-&quot;\ &quot;€&quot;_-;_-@_-"/>
    <numFmt numFmtId="300" formatCode="#,###;\-#,###;&quot;&quot;;_(@_)"/>
    <numFmt numFmtId="301" formatCode="0.E+00"/>
    <numFmt numFmtId="302" formatCode="_(* #,##0.0_);_(* \(#,##0.0\);_(* &quot;-&quot;_);_(@_)"/>
  </numFmts>
  <fonts count="227">
    <font>
      <sz val="11"/>
      <color theme="1"/>
      <name val="Calibri"/>
      <family val="2"/>
      <scheme val="minor"/>
    </font>
    <font>
      <sz val="12"/>
      <color theme="1"/>
      <name val="Times New Roman"/>
      <family val="2"/>
      <charset val="163"/>
    </font>
    <font>
      <sz val="12"/>
      <color theme="1"/>
      <name val="Times New Roman"/>
      <family val="2"/>
      <charset val="163"/>
    </font>
    <font>
      <sz val="11"/>
      <color theme="1"/>
      <name val="Calibri"/>
      <family val="2"/>
      <scheme val="minor"/>
    </font>
    <font>
      <sz val="10"/>
      <name val="Arial"/>
      <family val="2"/>
    </font>
    <font>
      <sz val="10"/>
      <name val="Arial Narrow"/>
      <family val="2"/>
    </font>
    <font>
      <sz val="12"/>
      <name val="Times New Roman"/>
      <family val="1"/>
    </font>
    <font>
      <sz val="12"/>
      <name val="Arial Narrow"/>
      <family val="2"/>
    </font>
    <font>
      <b/>
      <sz val="12"/>
      <name val="Arial Narrow"/>
      <family val="2"/>
    </font>
    <font>
      <b/>
      <sz val="10"/>
      <name val="Arial Narrow"/>
      <family val="2"/>
    </font>
    <font>
      <i/>
      <sz val="10"/>
      <name val="Arial Narrow"/>
      <family val="2"/>
    </font>
    <font>
      <b/>
      <i/>
      <sz val="10"/>
      <name val="Arial Narrow"/>
      <family val="2"/>
    </font>
    <font>
      <sz val="8"/>
      <name val="Arial Narrow"/>
      <family val="2"/>
    </font>
    <font>
      <sz val="11"/>
      <color theme="1"/>
      <name val="Calibri"/>
      <family val="2"/>
      <charset val="163"/>
      <scheme val="minor"/>
    </font>
    <font>
      <sz val="12"/>
      <name val="VNI-Times"/>
    </font>
    <font>
      <sz val="12"/>
      <name val=".VnTime"/>
      <family val="2"/>
    </font>
    <font>
      <sz val="12"/>
      <name val="돋움체"/>
      <family val="3"/>
      <charset val="129"/>
    </font>
    <font>
      <sz val="12"/>
      <name val="VNtimes new roman"/>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2"/>
      <color theme="1"/>
      <name val="Times New Roman"/>
      <family val="2"/>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color indexed="52"/>
      <name val="Arial Narrow"/>
      <family val="2"/>
    </font>
    <font>
      <sz val="8"/>
      <name val="VNarial"/>
      <family val="2"/>
    </font>
    <font>
      <b/>
      <sz val="11"/>
      <name val="Helv"/>
    </font>
    <font>
      <sz val="10"/>
      <name val=".VnAvant"/>
      <family val="2"/>
    </font>
    <font>
      <sz val="12"/>
      <name val="Arial"/>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3"/>
      <name val="Times New Roman"/>
      <family val="1"/>
      <charset val="163"/>
    </font>
    <font>
      <sz val="11"/>
      <color indexed="8"/>
      <name val="Helvetica Neue"/>
    </font>
    <font>
      <sz val="10"/>
      <name val="VNlucida sans"/>
      <family val="2"/>
    </font>
    <font>
      <sz val="11"/>
      <name val="VNI-Aptima"/>
    </font>
    <font>
      <sz val="11"/>
      <color indexed="52"/>
      <name val="Calibri"/>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1"/>
      <color indexed="20"/>
      <name val="Calibri"/>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sz val="9"/>
      <name val="Arial"/>
      <family val="2"/>
    </font>
    <font>
      <b/>
      <u val="singleAccounting"/>
      <sz val="10"/>
      <name val="Arial Narrow"/>
      <family val="2"/>
    </font>
    <font>
      <b/>
      <sz val="9"/>
      <color indexed="81"/>
      <name val="Tahoma"/>
      <family val="2"/>
    </font>
    <font>
      <sz val="9"/>
      <color indexed="81"/>
      <name val="Tahoma"/>
      <family val="2"/>
    </font>
    <font>
      <i/>
      <sz val="12"/>
      <name val="Times New Roman"/>
      <family val="1"/>
    </font>
    <font>
      <b/>
      <u/>
      <sz val="13"/>
      <name val="VnTime"/>
    </font>
    <font>
      <sz val="12"/>
      <color indexed="8"/>
      <name val="Times New Roman"/>
      <family val="2"/>
      <charset val="163"/>
    </font>
    <font>
      <sz val="12"/>
      <name val=".VnArial Narrow"/>
      <family val="2"/>
    </font>
    <font>
      <sz val="11"/>
      <color indexed="8"/>
      <name val="Arial"/>
      <family val="2"/>
    </font>
    <font>
      <sz val="8"/>
      <name val="Tms Rmn"/>
    </font>
    <font>
      <i/>
      <sz val="12"/>
      <name val="Arial Narrow"/>
      <family val="2"/>
    </font>
    <font>
      <b/>
      <sz val="13"/>
      <name val="Arial Narrow"/>
      <family val="2"/>
    </font>
    <font>
      <b/>
      <i/>
      <sz val="10"/>
      <color rgb="FFFF0000"/>
      <name val="Arial Narrow"/>
      <family val="2"/>
    </font>
    <font>
      <sz val="10"/>
      <color rgb="FFFF0000"/>
      <name val="Arial Narrow"/>
      <family val="2"/>
    </font>
    <font>
      <i/>
      <sz val="10"/>
      <color rgb="FFFF0000"/>
      <name val="Arial Narrow"/>
      <family val="2"/>
    </font>
    <font>
      <b/>
      <sz val="12"/>
      <name val="Times New Roman"/>
      <family val="1"/>
    </font>
    <font>
      <b/>
      <sz val="10"/>
      <color theme="0"/>
      <name val="Arial Narrow"/>
      <family val="2"/>
    </font>
    <font>
      <sz val="10"/>
      <color theme="0"/>
      <name val="Arial Narrow"/>
      <family val="2"/>
    </font>
    <font>
      <b/>
      <sz val="10"/>
      <name val="Arial Narrow"/>
      <family val="2"/>
      <charset val="163"/>
    </font>
    <font>
      <b/>
      <sz val="10"/>
      <name val="Arial"/>
      <family val="2"/>
      <charset val="163"/>
    </font>
    <font>
      <b/>
      <sz val="11"/>
      <name val="Arial Narrow"/>
      <family val="2"/>
      <charset val="163"/>
    </font>
    <font>
      <sz val="11"/>
      <name val="Arial Narrow"/>
      <family val="2"/>
      <charset val="163"/>
    </font>
    <font>
      <sz val="10"/>
      <name val="Arial"/>
      <family val="2"/>
      <charset val="163"/>
    </font>
    <font>
      <sz val="10"/>
      <name val="Arial Narrow"/>
      <family val="2"/>
      <charset val="163"/>
    </font>
    <font>
      <b/>
      <sz val="13"/>
      <name val="Arial Narrow"/>
      <family val="2"/>
      <charset val="163"/>
    </font>
    <font>
      <i/>
      <sz val="12"/>
      <name val="Arial Narrow"/>
      <family val="2"/>
      <charset val="163"/>
    </font>
    <font>
      <i/>
      <sz val="10"/>
      <name val="Arial Narrow"/>
      <family val="2"/>
      <charset val="163"/>
    </font>
    <font>
      <sz val="8"/>
      <name val="Arial Narrow"/>
      <family val="2"/>
      <charset val="163"/>
    </font>
    <font>
      <i/>
      <sz val="10"/>
      <name val="Arial"/>
      <family val="2"/>
      <charset val="163"/>
    </font>
  </fonts>
  <fills count="7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theme="3" tint="0.79998168889431442"/>
        <bgColor indexed="64"/>
      </patternFill>
    </fill>
  </fills>
  <borders count="1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hair">
        <color indexed="64"/>
      </left>
      <right/>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double">
        <color indexed="8"/>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thin">
        <color auto="1"/>
      </bottom>
      <diagonal/>
    </border>
    <border>
      <left/>
      <right style="thin">
        <color auto="1"/>
      </right>
      <top style="hair">
        <color auto="1"/>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61">
    <xf numFmtId="0" fontId="0" fillId="0" borderId="0"/>
    <xf numFmtId="172" fontId="4" fillId="0" borderId="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172" fontId="4" fillId="0" borderId="0" applyFill="0" applyBorder="0" applyAlignment="0" applyProtection="0"/>
    <xf numFmtId="170" fontId="3"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172" fontId="4" fillId="0" borderId="0" applyFill="0" applyBorder="0" applyAlignment="0" applyProtection="0"/>
    <xf numFmtId="165" fontId="13" fillId="0" borderId="0" applyFont="0" applyFill="0" applyBorder="0" applyAlignment="0" applyProtection="0"/>
    <xf numFmtId="178" fontId="14" fillId="0" borderId="0" applyFont="0" applyFill="0" applyBorder="0" applyAlignment="0" applyProtection="0"/>
    <xf numFmtId="0" fontId="15" fillId="0" borderId="0" applyNumberFormat="0" applyFill="0" applyBorder="0" applyAlignment="0" applyProtection="0"/>
    <xf numFmtId="3" fontId="16" fillId="0" borderId="3"/>
    <xf numFmtId="171" fontId="17" fillId="0" borderId="15" applyFont="0" applyBorder="0"/>
    <xf numFmtId="174" fontId="7" fillId="0" borderId="0" applyBorder="0"/>
    <xf numFmtId="171" fontId="17" fillId="0" borderId="15" applyFont="0" applyBorder="0"/>
    <xf numFmtId="0" fontId="18" fillId="0" borderId="0"/>
    <xf numFmtId="179" fontId="1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0" fontId="21" fillId="0" borderId="0" applyFont="0" applyFill="0" applyBorder="0" applyAlignment="0" applyProtection="0"/>
    <xf numFmtId="181" fontId="4" fillId="0" borderId="0" applyFont="0" applyFill="0" applyBorder="0" applyAlignment="0" applyProtection="0"/>
    <xf numFmtId="0" fontId="4" fillId="0" borderId="0" applyNumberFormat="0" applyFill="0" applyBorder="0" applyAlignment="0" applyProtection="0"/>
    <xf numFmtId="0" fontId="22" fillId="0" borderId="0" applyFont="0" applyFill="0" applyBorder="0" applyAlignment="0" applyProtection="0"/>
    <xf numFmtId="0" fontId="23" fillId="0" borderId="16"/>
    <xf numFmtId="182" fontId="24" fillId="0" borderId="0" applyFont="0" applyFill="0" applyBorder="0" applyAlignment="0" applyProtection="0"/>
    <xf numFmtId="183" fontId="24" fillId="0" borderId="0" applyFont="0" applyFill="0" applyBorder="0" applyAlignment="0" applyProtection="0"/>
    <xf numFmtId="184" fontId="18"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166" fontId="26"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8" fillId="0" borderId="0"/>
    <xf numFmtId="0" fontId="4" fillId="0" borderId="0" applyNumberFormat="0" applyFill="0" applyBorder="0" applyAlignment="0" applyProtection="0"/>
    <xf numFmtId="41" fontId="15" fillId="0" borderId="0" applyFont="0" applyFill="0" applyBorder="0" applyAlignment="0" applyProtection="0"/>
    <xf numFmtId="167" fontId="29" fillId="0" borderId="0" applyFont="0" applyFill="0" applyBorder="0" applyAlignment="0" applyProtection="0"/>
    <xf numFmtId="185" fontId="15" fillId="0" borderId="0" applyFont="0" applyFill="0" applyBorder="0" applyAlignment="0" applyProtection="0"/>
    <xf numFmtId="167" fontId="29" fillId="0" borderId="0" applyFont="0" applyFill="0" applyBorder="0" applyAlignment="0" applyProtection="0"/>
    <xf numFmtId="0" fontId="30" fillId="0" borderId="0"/>
    <xf numFmtId="0" fontId="20" fillId="0" borderId="0"/>
    <xf numFmtId="0" fontId="31" fillId="0" borderId="0">
      <alignment vertical="top"/>
    </xf>
    <xf numFmtId="0" fontId="31" fillId="0" borderId="0">
      <alignment vertical="top"/>
    </xf>
    <xf numFmtId="167" fontId="29" fillId="0" borderId="0" applyFont="0" applyFill="0" applyBorder="0" applyAlignment="0" applyProtection="0"/>
    <xf numFmtId="186" fontId="14"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87" fontId="29" fillId="0" borderId="0" applyFont="0" applyFill="0" applyBorder="0" applyAlignment="0" applyProtection="0"/>
    <xf numFmtId="186" fontId="14" fillId="0" borderId="0" applyFont="0" applyFill="0" applyBorder="0" applyAlignment="0" applyProtection="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186" fontId="14" fillId="0" borderId="0" applyFont="0" applyFill="0" applyBorder="0" applyAlignment="0" applyProtection="0"/>
    <xf numFmtId="0" fontId="20" fillId="0" borderId="0"/>
    <xf numFmtId="167" fontId="29" fillId="0" borderId="0" applyFont="0" applyFill="0" applyBorder="0" applyAlignment="0" applyProtection="0"/>
    <xf numFmtId="167" fontId="29" fillId="0" borderId="0" applyFont="0" applyFill="0" applyBorder="0" applyAlignment="0" applyProtection="0"/>
    <xf numFmtId="178" fontId="3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0" fontId="20" fillId="0" borderId="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0" fillId="0" borderId="0"/>
    <xf numFmtId="167" fontId="29" fillId="0" borderId="0" applyFont="0" applyFill="0" applyBorder="0" applyAlignment="0" applyProtection="0"/>
    <xf numFmtId="189" fontId="14" fillId="0" borderId="0" applyFont="0" applyFill="0" applyBorder="0" applyAlignment="0" applyProtection="0"/>
    <xf numFmtId="182" fontId="29" fillId="0" borderId="0" applyFont="0" applyFill="0" applyBorder="0" applyAlignment="0" applyProtection="0"/>
    <xf numFmtId="182"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90" fontId="33"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2" fontId="4" fillId="0" borderId="0" applyFont="0" applyFill="0" applyBorder="0" applyAlignment="0" applyProtection="0"/>
    <xf numFmtId="192" fontId="33" fillId="0" borderId="0" applyFont="0" applyFill="0" applyBorder="0" applyAlignment="0" applyProtection="0"/>
    <xf numFmtId="191" fontId="14" fillId="0" borderId="0" applyFont="0" applyFill="0" applyBorder="0" applyAlignment="0" applyProtection="0"/>
    <xf numFmtId="190" fontId="33" fillId="0" borderId="0" applyFont="0" applyFill="0" applyBorder="0" applyAlignment="0" applyProtection="0"/>
    <xf numFmtId="193" fontId="14" fillId="0" borderId="0" applyFont="0" applyFill="0" applyBorder="0" applyAlignment="0" applyProtection="0"/>
    <xf numFmtId="17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5" fontId="29" fillId="0" borderId="0" applyFont="0" applyFill="0" applyBorder="0" applyAlignment="0" applyProtection="0"/>
    <xf numFmtId="165"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95" fontId="29" fillId="0" borderId="0" applyFont="0" applyFill="0" applyBorder="0" applyAlignment="0" applyProtection="0"/>
    <xf numFmtId="196" fontId="29" fillId="0" borderId="0" applyFont="0" applyFill="0" applyBorder="0" applyAlignment="0" applyProtection="0"/>
    <xf numFmtId="19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6" fontId="29" fillId="0" borderId="0" applyFont="0" applyFill="0" applyBorder="0" applyAlignment="0" applyProtection="0"/>
    <xf numFmtId="199" fontId="29" fillId="0" borderId="0" applyFont="0" applyFill="0" applyBorder="0" applyAlignment="0" applyProtection="0"/>
    <xf numFmtId="197" fontId="29" fillId="0" borderId="0" applyFont="0" applyFill="0" applyBorder="0" applyAlignment="0" applyProtection="0"/>
    <xf numFmtId="200" fontId="29" fillId="0" borderId="0" applyFont="0" applyFill="0" applyBorder="0" applyAlignment="0" applyProtection="0"/>
    <xf numFmtId="200" fontId="29" fillId="0" borderId="0" applyFont="0" applyFill="0" applyBorder="0" applyAlignment="0" applyProtection="0"/>
    <xf numFmtId="196"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5" fontId="29" fillId="0" borderId="0" applyFont="0" applyFill="0" applyBorder="0" applyAlignment="0" applyProtection="0"/>
    <xf numFmtId="201"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202" fontId="14"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41" fontId="33" fillId="0" borderId="0" applyFont="0" applyFill="0" applyBorder="0" applyAlignment="0" applyProtection="0"/>
    <xf numFmtId="203" fontId="29" fillId="0" borderId="0" applyFont="0" applyFill="0" applyBorder="0" applyAlignment="0" applyProtection="0"/>
    <xf numFmtId="203" fontId="29" fillId="0" borderId="0" applyFont="0" applyFill="0" applyBorder="0" applyAlignment="0" applyProtection="0"/>
    <xf numFmtId="204" fontId="4" fillId="0" borderId="0" applyFont="0" applyFill="0" applyBorder="0" applyAlignment="0" applyProtection="0"/>
    <xf numFmtId="43" fontId="33" fillId="0" borderId="0" applyFont="0" applyFill="0" applyBorder="0" applyAlignment="0" applyProtection="0"/>
    <xf numFmtId="203" fontId="29" fillId="0" borderId="0" applyFont="0" applyFill="0" applyBorder="0" applyAlignment="0" applyProtection="0"/>
    <xf numFmtId="41" fontId="33" fillId="0" borderId="0" applyFont="0" applyFill="0" applyBorder="0" applyAlignment="0" applyProtection="0"/>
    <xf numFmtId="205" fontId="34" fillId="0" borderId="0" applyFont="0" applyFill="0" applyBorder="0" applyAlignment="0" applyProtection="0"/>
    <xf numFmtId="201" fontId="29" fillId="0" borderId="0" applyFont="0" applyFill="0" applyBorder="0" applyAlignment="0" applyProtection="0"/>
    <xf numFmtId="197"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41" fontId="14" fillId="0" borderId="0" applyFont="0" applyFill="0" applyBorder="0" applyAlignment="0" applyProtection="0"/>
    <xf numFmtId="182" fontId="29" fillId="0" borderId="0" applyFont="0" applyFill="0" applyBorder="0" applyAlignment="0" applyProtection="0"/>
    <xf numFmtId="186" fontId="14"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87" fontId="29" fillId="0" borderId="0" applyFont="0" applyFill="0" applyBorder="0" applyAlignment="0" applyProtection="0"/>
    <xf numFmtId="178" fontId="32" fillId="0" borderId="0" applyFont="0" applyFill="0" applyBorder="0" applyAlignment="0" applyProtection="0"/>
    <xf numFmtId="167" fontId="29" fillId="0" borderId="0" applyFont="0" applyFill="0" applyBorder="0" applyAlignment="0" applyProtection="0"/>
    <xf numFmtId="189" fontId="14" fillId="0" borderId="0" applyFont="0" applyFill="0" applyBorder="0" applyAlignment="0" applyProtection="0"/>
    <xf numFmtId="167" fontId="29" fillId="0" borderId="0" applyFont="0" applyFill="0" applyBorder="0" applyAlignment="0" applyProtection="0"/>
    <xf numFmtId="187" fontId="29" fillId="0" borderId="0" applyFont="0" applyFill="0" applyBorder="0" applyAlignment="0" applyProtection="0"/>
    <xf numFmtId="178" fontId="32" fillId="0" borderId="0" applyFont="0" applyFill="0" applyBorder="0" applyAlignment="0" applyProtection="0"/>
    <xf numFmtId="179" fontId="29" fillId="0" borderId="0" applyFont="0" applyFill="0" applyBorder="0" applyAlignment="0" applyProtection="0"/>
    <xf numFmtId="186" fontId="14" fillId="0" borderId="0" applyFont="0" applyFill="0" applyBorder="0" applyAlignment="0" applyProtection="0"/>
    <xf numFmtId="206" fontId="33" fillId="0" borderId="0" applyFont="0" applyFill="0" applyBorder="0" applyAlignment="0" applyProtection="0"/>
    <xf numFmtId="207" fontId="29" fillId="0" borderId="0" applyFont="0" applyFill="0" applyBorder="0" applyAlignment="0" applyProtection="0"/>
    <xf numFmtId="207" fontId="29" fillId="0" borderId="0" applyFont="0" applyFill="0" applyBorder="0" applyAlignment="0" applyProtection="0"/>
    <xf numFmtId="208" fontId="33" fillId="0" borderId="0" applyFont="0" applyFill="0" applyBorder="0" applyAlignment="0" applyProtection="0"/>
    <xf numFmtId="207" fontId="29" fillId="0" borderId="0" applyFont="0" applyFill="0" applyBorder="0" applyAlignment="0" applyProtection="0"/>
    <xf numFmtId="206" fontId="33" fillId="0" borderId="0" applyFont="0" applyFill="0" applyBorder="0" applyAlignment="0" applyProtection="0"/>
    <xf numFmtId="20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208" fontId="33" fillId="0" borderId="0" applyFont="0" applyFill="0" applyBorder="0" applyAlignment="0" applyProtection="0"/>
    <xf numFmtId="209" fontId="29" fillId="0" borderId="0" applyFont="0" applyFill="0" applyBorder="0" applyAlignment="0" applyProtection="0"/>
    <xf numFmtId="209" fontId="29" fillId="0" borderId="0" applyFont="0" applyFill="0" applyBorder="0" applyAlignment="0" applyProtection="0"/>
    <xf numFmtId="210" fontId="4" fillId="0" borderId="0" applyFont="0" applyFill="0" applyBorder="0" applyAlignment="0" applyProtection="0"/>
    <xf numFmtId="41" fontId="33" fillId="0" borderId="0" applyFont="0" applyFill="0" applyBorder="0" applyAlignment="0" applyProtection="0"/>
    <xf numFmtId="209" fontId="29" fillId="0" borderId="0" applyFont="0" applyFill="0" applyBorder="0" applyAlignment="0" applyProtection="0"/>
    <xf numFmtId="208" fontId="33" fillId="0" borderId="0" applyFont="0" applyFill="0" applyBorder="0" applyAlignment="0" applyProtection="0"/>
    <xf numFmtId="175" fontId="34"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195" fontId="29" fillId="0" borderId="0" applyFont="0" applyFill="0" applyBorder="0" applyAlignment="0" applyProtection="0"/>
    <xf numFmtId="165"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95" fontId="29" fillId="0" borderId="0" applyFont="0" applyFill="0" applyBorder="0" applyAlignment="0" applyProtection="0"/>
    <xf numFmtId="196" fontId="29" fillId="0" borderId="0" applyFont="0" applyFill="0" applyBorder="0" applyAlignment="0" applyProtection="0"/>
    <xf numFmtId="19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6" fontId="29" fillId="0" borderId="0" applyFont="0" applyFill="0" applyBorder="0" applyAlignment="0" applyProtection="0"/>
    <xf numFmtId="199" fontId="29" fillId="0" borderId="0" applyFont="0" applyFill="0" applyBorder="0" applyAlignment="0" applyProtection="0"/>
    <xf numFmtId="197" fontId="29" fillId="0" borderId="0" applyFont="0" applyFill="0" applyBorder="0" applyAlignment="0" applyProtection="0"/>
    <xf numFmtId="200" fontId="29" fillId="0" borderId="0" applyFont="0" applyFill="0" applyBorder="0" applyAlignment="0" applyProtection="0"/>
    <xf numFmtId="200" fontId="29" fillId="0" borderId="0" applyFont="0" applyFill="0" applyBorder="0" applyAlignment="0" applyProtection="0"/>
    <xf numFmtId="196"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5" fontId="29" fillId="0" borderId="0" applyFont="0" applyFill="0" applyBorder="0" applyAlignment="0" applyProtection="0"/>
    <xf numFmtId="201"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202" fontId="14"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41" fontId="33" fillId="0" borderId="0" applyFont="0" applyFill="0" applyBorder="0" applyAlignment="0" applyProtection="0"/>
    <xf numFmtId="203" fontId="29" fillId="0" borderId="0" applyFont="0" applyFill="0" applyBorder="0" applyAlignment="0" applyProtection="0"/>
    <xf numFmtId="203" fontId="29" fillId="0" borderId="0" applyFont="0" applyFill="0" applyBorder="0" applyAlignment="0" applyProtection="0"/>
    <xf numFmtId="204" fontId="4" fillId="0" borderId="0" applyFont="0" applyFill="0" applyBorder="0" applyAlignment="0" applyProtection="0"/>
    <xf numFmtId="43" fontId="33" fillId="0" borderId="0" applyFont="0" applyFill="0" applyBorder="0" applyAlignment="0" applyProtection="0"/>
    <xf numFmtId="203" fontId="29" fillId="0" borderId="0" applyFont="0" applyFill="0" applyBorder="0" applyAlignment="0" applyProtection="0"/>
    <xf numFmtId="41" fontId="33" fillId="0" borderId="0" applyFont="0" applyFill="0" applyBorder="0" applyAlignment="0" applyProtection="0"/>
    <xf numFmtId="205" fontId="34" fillId="0" borderId="0" applyFont="0" applyFill="0" applyBorder="0" applyAlignment="0" applyProtection="0"/>
    <xf numFmtId="201" fontId="29" fillId="0" borderId="0" applyFont="0" applyFill="0" applyBorder="0" applyAlignment="0" applyProtection="0"/>
    <xf numFmtId="197" fontId="29" fillId="0" borderId="0" applyFont="0" applyFill="0" applyBorder="0" applyAlignment="0" applyProtection="0"/>
    <xf numFmtId="43" fontId="2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43"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212"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2" fontId="29" fillId="0" borderId="0" applyFont="0" applyFill="0" applyBorder="0" applyAlignment="0" applyProtection="0"/>
    <xf numFmtId="214" fontId="29" fillId="0" borderId="0" applyFont="0" applyFill="0" applyBorder="0" applyAlignment="0" applyProtection="0"/>
    <xf numFmtId="185" fontId="14" fillId="0" borderId="0" applyFont="0" applyFill="0" applyBorder="0" applyAlignment="0" applyProtection="0"/>
    <xf numFmtId="164" fontId="29" fillId="0" borderId="0" applyFont="0" applyFill="0" applyBorder="0" applyAlignment="0" applyProtection="0"/>
    <xf numFmtId="185" fontId="14"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2" fontId="29" fillId="0" borderId="0" applyFont="0" applyFill="0" applyBorder="0" applyAlignment="0" applyProtection="0"/>
    <xf numFmtId="215" fontId="29" fillId="0" borderId="0" applyFont="0" applyFill="0" applyBorder="0" applyAlignment="0" applyProtection="0"/>
    <xf numFmtId="213" fontId="29" fillId="0" borderId="0" applyFont="0" applyFill="0" applyBorder="0" applyAlignment="0" applyProtection="0"/>
    <xf numFmtId="216" fontId="29" fillId="0" borderId="0" applyFont="0" applyFill="0" applyBorder="0" applyAlignment="0" applyProtection="0"/>
    <xf numFmtId="217" fontId="29" fillId="0" borderId="0" applyFont="0" applyFill="0" applyBorder="0" applyAlignment="0" applyProtection="0"/>
    <xf numFmtId="216" fontId="29" fillId="0" borderId="0" applyFont="0" applyFill="0" applyBorder="0" applyAlignment="0" applyProtection="0"/>
    <xf numFmtId="212"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185" fontId="29" fillId="0" borderId="0" applyFont="0" applyFill="0" applyBorder="0" applyAlignment="0" applyProtection="0"/>
    <xf numFmtId="218"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219" fontId="14"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178" fontId="33"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221" fontId="4" fillId="0" borderId="0" applyFont="0" applyFill="0" applyBorder="0" applyAlignment="0" applyProtection="0"/>
    <xf numFmtId="190" fontId="33" fillId="0" borderId="0" applyFont="0" applyFill="0" applyBorder="0" applyAlignment="0" applyProtection="0"/>
    <xf numFmtId="220" fontId="29" fillId="0" borderId="0" applyFont="0" applyFill="0" applyBorder="0" applyAlignment="0" applyProtection="0"/>
    <xf numFmtId="178" fontId="33" fillId="0" borderId="0" applyFont="0" applyFill="0" applyBorder="0" applyAlignment="0" applyProtection="0"/>
    <xf numFmtId="222" fontId="34" fillId="0" borderId="0" applyFont="0" applyFill="0" applyBorder="0" applyAlignment="0" applyProtection="0"/>
    <xf numFmtId="21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86" fontId="14"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87" fontId="29" fillId="0" borderId="0" applyFont="0" applyFill="0" applyBorder="0" applyAlignment="0" applyProtection="0"/>
    <xf numFmtId="178" fontId="32" fillId="0" borderId="0" applyFont="0" applyFill="0" applyBorder="0" applyAlignment="0" applyProtection="0"/>
    <xf numFmtId="167" fontId="29" fillId="0" borderId="0" applyFont="0" applyFill="0" applyBorder="0" applyAlignment="0" applyProtection="0"/>
    <xf numFmtId="189" fontId="14" fillId="0" borderId="0" applyFont="0" applyFill="0" applyBorder="0" applyAlignment="0" applyProtection="0"/>
    <xf numFmtId="167" fontId="29" fillId="0" borderId="0" applyFont="0" applyFill="0" applyBorder="0" applyAlignment="0" applyProtection="0"/>
    <xf numFmtId="187" fontId="29" fillId="0" borderId="0" applyFont="0" applyFill="0" applyBorder="0" applyAlignment="0" applyProtection="0"/>
    <xf numFmtId="178" fontId="32" fillId="0" borderId="0" applyFont="0" applyFill="0" applyBorder="0" applyAlignment="0" applyProtection="0"/>
    <xf numFmtId="179" fontId="29" fillId="0" borderId="0" applyFont="0" applyFill="0" applyBorder="0" applyAlignment="0" applyProtection="0"/>
    <xf numFmtId="186" fontId="14" fillId="0" borderId="0" applyFont="0" applyFill="0" applyBorder="0" applyAlignment="0" applyProtection="0"/>
    <xf numFmtId="206" fontId="33" fillId="0" borderId="0" applyFont="0" applyFill="0" applyBorder="0" applyAlignment="0" applyProtection="0"/>
    <xf numFmtId="207" fontId="29" fillId="0" borderId="0" applyFont="0" applyFill="0" applyBorder="0" applyAlignment="0" applyProtection="0"/>
    <xf numFmtId="207" fontId="29" fillId="0" borderId="0" applyFont="0" applyFill="0" applyBorder="0" applyAlignment="0" applyProtection="0"/>
    <xf numFmtId="208" fontId="33" fillId="0" borderId="0" applyFont="0" applyFill="0" applyBorder="0" applyAlignment="0" applyProtection="0"/>
    <xf numFmtId="207" fontId="29" fillId="0" borderId="0" applyFont="0" applyFill="0" applyBorder="0" applyAlignment="0" applyProtection="0"/>
    <xf numFmtId="206" fontId="33" fillId="0" borderId="0" applyFont="0" applyFill="0" applyBorder="0" applyAlignment="0" applyProtection="0"/>
    <xf numFmtId="20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208" fontId="33" fillId="0" borderId="0" applyFont="0" applyFill="0" applyBorder="0" applyAlignment="0" applyProtection="0"/>
    <xf numFmtId="209" fontId="29" fillId="0" borderId="0" applyFont="0" applyFill="0" applyBorder="0" applyAlignment="0" applyProtection="0"/>
    <xf numFmtId="209" fontId="29" fillId="0" borderId="0" applyFont="0" applyFill="0" applyBorder="0" applyAlignment="0" applyProtection="0"/>
    <xf numFmtId="210" fontId="4" fillId="0" borderId="0" applyFont="0" applyFill="0" applyBorder="0" applyAlignment="0" applyProtection="0"/>
    <xf numFmtId="41" fontId="33" fillId="0" borderId="0" applyFont="0" applyFill="0" applyBorder="0" applyAlignment="0" applyProtection="0"/>
    <xf numFmtId="209" fontId="29" fillId="0" borderId="0" applyFont="0" applyFill="0" applyBorder="0" applyAlignment="0" applyProtection="0"/>
    <xf numFmtId="208" fontId="33" fillId="0" borderId="0" applyFont="0" applyFill="0" applyBorder="0" applyAlignment="0" applyProtection="0"/>
    <xf numFmtId="175" fontId="34" fillId="0" borderId="0" applyFont="0" applyFill="0" applyBorder="0" applyAlignment="0" applyProtection="0"/>
    <xf numFmtId="211" fontId="29" fillId="0" borderId="0" applyFont="0" applyFill="0" applyBorder="0" applyAlignment="0" applyProtection="0"/>
    <xf numFmtId="41" fontId="14" fillId="0" borderId="0" applyFont="0" applyFill="0" applyBorder="0" applyAlignment="0" applyProtection="0"/>
    <xf numFmtId="167" fontId="29" fillId="0" borderId="0" applyFont="0" applyFill="0" applyBorder="0" applyAlignment="0" applyProtection="0"/>
    <xf numFmtId="43" fontId="14"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212"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2" fontId="29" fillId="0" borderId="0" applyFont="0" applyFill="0" applyBorder="0" applyAlignment="0" applyProtection="0"/>
    <xf numFmtId="214" fontId="29" fillId="0" borderId="0" applyFont="0" applyFill="0" applyBorder="0" applyAlignment="0" applyProtection="0"/>
    <xf numFmtId="185" fontId="14" fillId="0" borderId="0" applyFont="0" applyFill="0" applyBorder="0" applyAlignment="0" applyProtection="0"/>
    <xf numFmtId="164" fontId="29" fillId="0" borderId="0" applyFont="0" applyFill="0" applyBorder="0" applyAlignment="0" applyProtection="0"/>
    <xf numFmtId="185" fontId="14"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2" fontId="29" fillId="0" borderId="0" applyFont="0" applyFill="0" applyBorder="0" applyAlignment="0" applyProtection="0"/>
    <xf numFmtId="215" fontId="29" fillId="0" borderId="0" applyFont="0" applyFill="0" applyBorder="0" applyAlignment="0" applyProtection="0"/>
    <xf numFmtId="213" fontId="29" fillId="0" borderId="0" applyFont="0" applyFill="0" applyBorder="0" applyAlignment="0" applyProtection="0"/>
    <xf numFmtId="216" fontId="29" fillId="0" borderId="0" applyFont="0" applyFill="0" applyBorder="0" applyAlignment="0" applyProtection="0"/>
    <xf numFmtId="217" fontId="29" fillId="0" borderId="0" applyFont="0" applyFill="0" applyBorder="0" applyAlignment="0" applyProtection="0"/>
    <xf numFmtId="216" fontId="29" fillId="0" borderId="0" applyFont="0" applyFill="0" applyBorder="0" applyAlignment="0" applyProtection="0"/>
    <xf numFmtId="212"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185" fontId="29" fillId="0" borderId="0" applyFont="0" applyFill="0" applyBorder="0" applyAlignment="0" applyProtection="0"/>
    <xf numFmtId="218"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219" fontId="14"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178" fontId="33"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221" fontId="4" fillId="0" borderId="0" applyFont="0" applyFill="0" applyBorder="0" applyAlignment="0" applyProtection="0"/>
    <xf numFmtId="190" fontId="33" fillId="0" borderId="0" applyFont="0" applyFill="0" applyBorder="0" applyAlignment="0" applyProtection="0"/>
    <xf numFmtId="220" fontId="29" fillId="0" borderId="0" applyFont="0" applyFill="0" applyBorder="0" applyAlignment="0" applyProtection="0"/>
    <xf numFmtId="178" fontId="33" fillId="0" borderId="0" applyFont="0" applyFill="0" applyBorder="0" applyAlignment="0" applyProtection="0"/>
    <xf numFmtId="222" fontId="34" fillId="0" borderId="0" applyFont="0" applyFill="0" applyBorder="0" applyAlignment="0" applyProtection="0"/>
    <xf numFmtId="21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95" fontId="29" fillId="0" borderId="0" applyFont="0" applyFill="0" applyBorder="0" applyAlignment="0" applyProtection="0"/>
    <xf numFmtId="165"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95" fontId="29" fillId="0" borderId="0" applyFont="0" applyFill="0" applyBorder="0" applyAlignment="0" applyProtection="0"/>
    <xf numFmtId="196" fontId="29" fillId="0" borderId="0" applyFont="0" applyFill="0" applyBorder="0" applyAlignment="0" applyProtection="0"/>
    <xf numFmtId="19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6" fontId="29" fillId="0" borderId="0" applyFont="0" applyFill="0" applyBorder="0" applyAlignment="0" applyProtection="0"/>
    <xf numFmtId="199" fontId="29" fillId="0" borderId="0" applyFont="0" applyFill="0" applyBorder="0" applyAlignment="0" applyProtection="0"/>
    <xf numFmtId="197" fontId="29" fillId="0" borderId="0" applyFont="0" applyFill="0" applyBorder="0" applyAlignment="0" applyProtection="0"/>
    <xf numFmtId="200" fontId="29" fillId="0" borderId="0" applyFont="0" applyFill="0" applyBorder="0" applyAlignment="0" applyProtection="0"/>
    <xf numFmtId="200" fontId="29" fillId="0" borderId="0" applyFont="0" applyFill="0" applyBorder="0" applyAlignment="0" applyProtection="0"/>
    <xf numFmtId="196"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5" fontId="29" fillId="0" borderId="0" applyFont="0" applyFill="0" applyBorder="0" applyAlignment="0" applyProtection="0"/>
    <xf numFmtId="201"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202" fontId="14"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41" fontId="33" fillId="0" borderId="0" applyFont="0" applyFill="0" applyBorder="0" applyAlignment="0" applyProtection="0"/>
    <xf numFmtId="203" fontId="29" fillId="0" borderId="0" applyFont="0" applyFill="0" applyBorder="0" applyAlignment="0" applyProtection="0"/>
    <xf numFmtId="203" fontId="29" fillId="0" borderId="0" applyFont="0" applyFill="0" applyBorder="0" applyAlignment="0" applyProtection="0"/>
    <xf numFmtId="204" fontId="4" fillId="0" borderId="0" applyFont="0" applyFill="0" applyBorder="0" applyAlignment="0" applyProtection="0"/>
    <xf numFmtId="43" fontId="33" fillId="0" borderId="0" applyFont="0" applyFill="0" applyBorder="0" applyAlignment="0" applyProtection="0"/>
    <xf numFmtId="203" fontId="29" fillId="0" borderId="0" applyFont="0" applyFill="0" applyBorder="0" applyAlignment="0" applyProtection="0"/>
    <xf numFmtId="41" fontId="33" fillId="0" borderId="0" applyFont="0" applyFill="0" applyBorder="0" applyAlignment="0" applyProtection="0"/>
    <xf numFmtId="205" fontId="34" fillId="0" borderId="0" applyFont="0" applyFill="0" applyBorder="0" applyAlignment="0" applyProtection="0"/>
    <xf numFmtId="201" fontId="29" fillId="0" borderId="0" applyFont="0" applyFill="0" applyBorder="0" applyAlignment="0" applyProtection="0"/>
    <xf numFmtId="197"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41" fontId="14" fillId="0" borderId="0" applyFont="0" applyFill="0" applyBorder="0" applyAlignment="0" applyProtection="0"/>
    <xf numFmtId="182"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90" fontId="33"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2" fontId="4" fillId="0" borderId="0" applyFont="0" applyFill="0" applyBorder="0" applyAlignment="0" applyProtection="0"/>
    <xf numFmtId="192" fontId="33" fillId="0" borderId="0" applyFont="0" applyFill="0" applyBorder="0" applyAlignment="0" applyProtection="0"/>
    <xf numFmtId="191" fontId="14" fillId="0" borderId="0" applyFont="0" applyFill="0" applyBorder="0" applyAlignment="0" applyProtection="0"/>
    <xf numFmtId="190" fontId="33" fillId="0" borderId="0" applyFont="0" applyFill="0" applyBorder="0" applyAlignment="0" applyProtection="0"/>
    <xf numFmtId="193" fontId="14" fillId="0" borderId="0" applyFont="0" applyFill="0" applyBorder="0" applyAlignment="0" applyProtection="0"/>
    <xf numFmtId="178" fontId="14" fillId="0" borderId="0" applyFont="0" applyFill="0" applyBorder="0" applyAlignment="0" applyProtection="0"/>
    <xf numFmtId="43"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67" fontId="29" fillId="0" borderId="0" applyFont="0" applyFill="0" applyBorder="0" applyAlignment="0" applyProtection="0"/>
    <xf numFmtId="187" fontId="29" fillId="0" borderId="0" applyFont="0" applyFill="0" applyBorder="0" applyAlignment="0" applyProtection="0"/>
    <xf numFmtId="178" fontId="3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9" fontId="29" fillId="0" borderId="0" applyFont="0" applyFill="0" applyBorder="0" applyAlignment="0" applyProtection="0"/>
    <xf numFmtId="186" fontId="14" fillId="0" borderId="0" applyFont="0" applyFill="0" applyBorder="0" applyAlignment="0" applyProtection="0"/>
    <xf numFmtId="206" fontId="33" fillId="0" borderId="0" applyFont="0" applyFill="0" applyBorder="0" applyAlignment="0" applyProtection="0"/>
    <xf numFmtId="207" fontId="29" fillId="0" borderId="0" applyFont="0" applyFill="0" applyBorder="0" applyAlignment="0" applyProtection="0"/>
    <xf numFmtId="207" fontId="29" fillId="0" borderId="0" applyFont="0" applyFill="0" applyBorder="0" applyAlignment="0" applyProtection="0"/>
    <xf numFmtId="208" fontId="33" fillId="0" borderId="0" applyFont="0" applyFill="0" applyBorder="0" applyAlignment="0" applyProtection="0"/>
    <xf numFmtId="207" fontId="29" fillId="0" borderId="0" applyFont="0" applyFill="0" applyBorder="0" applyAlignment="0" applyProtection="0"/>
    <xf numFmtId="206" fontId="33" fillId="0" borderId="0" applyFont="0" applyFill="0" applyBorder="0" applyAlignment="0" applyProtection="0"/>
    <xf numFmtId="207" fontId="2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20" fillId="0" borderId="0"/>
    <xf numFmtId="208" fontId="33" fillId="0" borderId="0" applyFont="0" applyFill="0" applyBorder="0" applyAlignment="0" applyProtection="0"/>
    <xf numFmtId="209" fontId="29" fillId="0" borderId="0" applyFont="0" applyFill="0" applyBorder="0" applyAlignment="0" applyProtection="0"/>
    <xf numFmtId="209" fontId="29" fillId="0" borderId="0" applyFont="0" applyFill="0" applyBorder="0" applyAlignment="0" applyProtection="0"/>
    <xf numFmtId="210" fontId="4" fillId="0" borderId="0" applyFont="0" applyFill="0" applyBorder="0" applyAlignment="0" applyProtection="0"/>
    <xf numFmtId="41" fontId="33" fillId="0" borderId="0" applyFont="0" applyFill="0" applyBorder="0" applyAlignment="0" applyProtection="0"/>
    <xf numFmtId="209" fontId="29" fillId="0" borderId="0" applyFont="0" applyFill="0" applyBorder="0" applyAlignment="0" applyProtection="0"/>
    <xf numFmtId="208" fontId="33" fillId="0" borderId="0" applyFont="0" applyFill="0" applyBorder="0" applyAlignment="0" applyProtection="0"/>
    <xf numFmtId="175" fontId="34"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41" fontId="14"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212"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2" fontId="29" fillId="0" borderId="0" applyFont="0" applyFill="0" applyBorder="0" applyAlignment="0" applyProtection="0"/>
    <xf numFmtId="214" fontId="29" fillId="0" borderId="0" applyFont="0" applyFill="0" applyBorder="0" applyAlignment="0" applyProtection="0"/>
    <xf numFmtId="185" fontId="14" fillId="0" borderId="0" applyFont="0" applyFill="0" applyBorder="0" applyAlignment="0" applyProtection="0"/>
    <xf numFmtId="164" fontId="29" fillId="0" borderId="0" applyFont="0" applyFill="0" applyBorder="0" applyAlignment="0" applyProtection="0"/>
    <xf numFmtId="185" fontId="14"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2" fontId="29" fillId="0" borderId="0" applyFont="0" applyFill="0" applyBorder="0" applyAlignment="0" applyProtection="0"/>
    <xf numFmtId="215" fontId="29" fillId="0" borderId="0" applyFont="0" applyFill="0" applyBorder="0" applyAlignment="0" applyProtection="0"/>
    <xf numFmtId="213" fontId="29" fillId="0" borderId="0" applyFont="0" applyFill="0" applyBorder="0" applyAlignment="0" applyProtection="0"/>
    <xf numFmtId="216" fontId="29" fillId="0" borderId="0" applyFont="0" applyFill="0" applyBorder="0" applyAlignment="0" applyProtection="0"/>
    <xf numFmtId="217" fontId="29" fillId="0" borderId="0" applyFont="0" applyFill="0" applyBorder="0" applyAlignment="0" applyProtection="0"/>
    <xf numFmtId="216" fontId="29" fillId="0" borderId="0" applyFont="0" applyFill="0" applyBorder="0" applyAlignment="0" applyProtection="0"/>
    <xf numFmtId="212"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185" fontId="29" fillId="0" borderId="0" applyFont="0" applyFill="0" applyBorder="0" applyAlignment="0" applyProtection="0"/>
    <xf numFmtId="218"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219" fontId="14"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178" fontId="33"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221" fontId="4" fillId="0" borderId="0" applyFont="0" applyFill="0" applyBorder="0" applyAlignment="0" applyProtection="0"/>
    <xf numFmtId="190" fontId="33" fillId="0" borderId="0" applyFont="0" applyFill="0" applyBorder="0" applyAlignment="0" applyProtection="0"/>
    <xf numFmtId="220" fontId="29" fillId="0" borderId="0" applyFont="0" applyFill="0" applyBorder="0" applyAlignment="0" applyProtection="0"/>
    <xf numFmtId="178" fontId="33" fillId="0" borderId="0" applyFont="0" applyFill="0" applyBorder="0" applyAlignment="0" applyProtection="0"/>
    <xf numFmtId="222" fontId="34" fillId="0" borderId="0" applyFont="0" applyFill="0" applyBorder="0" applyAlignment="0" applyProtection="0"/>
    <xf numFmtId="21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95" fontId="29" fillId="0" borderId="0" applyFont="0" applyFill="0" applyBorder="0" applyAlignment="0" applyProtection="0"/>
    <xf numFmtId="165" fontId="29" fillId="0" borderId="0" applyFont="0" applyFill="0" applyBorder="0" applyAlignment="0" applyProtection="0"/>
    <xf numFmtId="196"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95" fontId="29" fillId="0" borderId="0" applyFont="0" applyFill="0" applyBorder="0" applyAlignment="0" applyProtection="0"/>
    <xf numFmtId="196" fontId="29" fillId="0" borderId="0" applyFont="0" applyFill="0" applyBorder="0" applyAlignment="0" applyProtection="0"/>
    <xf numFmtId="19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6" fontId="29" fillId="0" borderId="0" applyFont="0" applyFill="0" applyBorder="0" applyAlignment="0" applyProtection="0"/>
    <xf numFmtId="199" fontId="29" fillId="0" borderId="0" applyFont="0" applyFill="0" applyBorder="0" applyAlignment="0" applyProtection="0"/>
    <xf numFmtId="197" fontId="29" fillId="0" borderId="0" applyFont="0" applyFill="0" applyBorder="0" applyAlignment="0" applyProtection="0"/>
    <xf numFmtId="200" fontId="29" fillId="0" borderId="0" applyFont="0" applyFill="0" applyBorder="0" applyAlignment="0" applyProtection="0"/>
    <xf numFmtId="200" fontId="29" fillId="0" borderId="0" applyFont="0" applyFill="0" applyBorder="0" applyAlignment="0" applyProtection="0"/>
    <xf numFmtId="196"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9" fontId="29" fillId="0" borderId="0" applyFont="0" applyFill="0" applyBorder="0" applyAlignment="0" applyProtection="0"/>
    <xf numFmtId="199" fontId="29" fillId="0" borderId="0" applyFont="0" applyFill="0" applyBorder="0" applyAlignment="0" applyProtection="0"/>
    <xf numFmtId="195" fontId="29" fillId="0" borderId="0" applyFont="0" applyFill="0" applyBorder="0" applyAlignment="0" applyProtection="0"/>
    <xf numFmtId="201"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202" fontId="14"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197" fontId="29" fillId="0" borderId="0" applyFont="0" applyFill="0" applyBorder="0" applyAlignment="0" applyProtection="0"/>
    <xf numFmtId="195" fontId="29" fillId="0" borderId="0" applyFont="0" applyFill="0" applyBorder="0" applyAlignment="0" applyProtection="0"/>
    <xf numFmtId="41" fontId="33" fillId="0" borderId="0" applyFont="0" applyFill="0" applyBorder="0" applyAlignment="0" applyProtection="0"/>
    <xf numFmtId="203" fontId="29" fillId="0" borderId="0" applyFont="0" applyFill="0" applyBorder="0" applyAlignment="0" applyProtection="0"/>
    <xf numFmtId="203" fontId="29" fillId="0" borderId="0" applyFont="0" applyFill="0" applyBorder="0" applyAlignment="0" applyProtection="0"/>
    <xf numFmtId="204" fontId="4" fillId="0" borderId="0" applyFont="0" applyFill="0" applyBorder="0" applyAlignment="0" applyProtection="0"/>
    <xf numFmtId="43" fontId="33" fillId="0" borderId="0" applyFont="0" applyFill="0" applyBorder="0" applyAlignment="0" applyProtection="0"/>
    <xf numFmtId="203" fontId="29" fillId="0" borderId="0" applyFont="0" applyFill="0" applyBorder="0" applyAlignment="0" applyProtection="0"/>
    <xf numFmtId="41" fontId="33" fillId="0" borderId="0" applyFont="0" applyFill="0" applyBorder="0" applyAlignment="0" applyProtection="0"/>
    <xf numFmtId="205" fontId="34" fillId="0" borderId="0" applyFont="0" applyFill="0" applyBorder="0" applyAlignment="0" applyProtection="0"/>
    <xf numFmtId="201" fontId="29" fillId="0" borderId="0" applyFont="0" applyFill="0" applyBorder="0" applyAlignment="0" applyProtection="0"/>
    <xf numFmtId="197"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165" fontId="29" fillId="0" borderId="0" applyFont="0" applyFill="0" applyBorder="0" applyAlignment="0" applyProtection="0"/>
    <xf numFmtId="197" fontId="29" fillId="0" borderId="0" applyFont="0" applyFill="0" applyBorder="0" applyAlignment="0" applyProtection="0"/>
    <xf numFmtId="182"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90" fontId="33"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2" fontId="4" fillId="0" borderId="0" applyFont="0" applyFill="0" applyBorder="0" applyAlignment="0" applyProtection="0"/>
    <xf numFmtId="192" fontId="33" fillId="0" borderId="0" applyFont="0" applyFill="0" applyBorder="0" applyAlignment="0" applyProtection="0"/>
    <xf numFmtId="191" fontId="14" fillId="0" borderId="0" applyFont="0" applyFill="0" applyBorder="0" applyAlignment="0" applyProtection="0"/>
    <xf numFmtId="190" fontId="33" fillId="0" borderId="0" applyFont="0" applyFill="0" applyBorder="0" applyAlignment="0" applyProtection="0"/>
    <xf numFmtId="193" fontId="14" fillId="0" borderId="0" applyFont="0" applyFill="0" applyBorder="0" applyAlignment="0" applyProtection="0"/>
    <xf numFmtId="17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67" fontId="29" fillId="0" borderId="0" applyFont="0" applyFill="0" applyBorder="0" applyAlignment="0" applyProtection="0"/>
    <xf numFmtId="0" fontId="18" fillId="0" borderId="0" applyNumberForma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20" fillId="0" borderId="0"/>
    <xf numFmtId="0" fontId="18" fillId="0" borderId="0" applyNumberFormat="0" applyFill="0" applyBorder="0" applyAlignment="0" applyProtection="0"/>
    <xf numFmtId="0" fontId="18" fillId="0" borderId="0" applyNumberFormat="0" applyFill="0" applyBorder="0" applyAlignment="0" applyProtection="0"/>
    <xf numFmtId="167" fontId="29" fillId="0" borderId="0" applyFont="0" applyFill="0" applyBorder="0" applyAlignment="0" applyProtection="0"/>
    <xf numFmtId="0" fontId="31" fillId="0" borderId="0">
      <alignment vertical="top"/>
    </xf>
    <xf numFmtId="0" fontId="31" fillId="0" borderId="0">
      <alignment vertical="top"/>
    </xf>
    <xf numFmtId="0" fontId="31" fillId="0" borderId="0">
      <alignment vertical="top"/>
    </xf>
    <xf numFmtId="0" fontId="18" fillId="0" borderId="0" applyNumberFormat="0" applyFill="0" applyBorder="0" applyAlignment="0" applyProtection="0"/>
    <xf numFmtId="0" fontId="20" fillId="0" borderId="0"/>
    <xf numFmtId="0" fontId="30" fillId="0" borderId="0"/>
    <xf numFmtId="0" fontId="30" fillId="0" borderId="0"/>
    <xf numFmtId="182" fontId="29" fillId="0" borderId="0" applyFont="0" applyFill="0" applyBorder="0" applyAlignment="0" applyProtection="0"/>
    <xf numFmtId="223" fontId="35" fillId="0" borderId="0" applyFont="0" applyFill="0" applyBorder="0" applyAlignment="0" applyProtection="0"/>
    <xf numFmtId="224" fontId="36" fillId="0" borderId="0" applyFont="0" applyFill="0" applyBorder="0" applyAlignment="0" applyProtection="0"/>
    <xf numFmtId="225" fontId="36" fillId="0" borderId="0" applyFont="0" applyFill="0" applyBorder="0" applyAlignment="0" applyProtection="0"/>
    <xf numFmtId="0" fontId="37" fillId="0" borderId="0"/>
    <xf numFmtId="0" fontId="38" fillId="0" borderId="0"/>
    <xf numFmtId="0" fontId="38" fillId="0" borderId="0"/>
    <xf numFmtId="0" fontId="21" fillId="0" borderId="0"/>
    <xf numFmtId="1" fontId="39" fillId="0" borderId="3" applyBorder="0" applyAlignment="0">
      <alignment horizontal="center"/>
    </xf>
    <xf numFmtId="3" fontId="16" fillId="0" borderId="3"/>
    <xf numFmtId="3" fontId="16" fillId="0" borderId="3"/>
    <xf numFmtId="223" fontId="35" fillId="0" borderId="0" applyFont="0" applyFill="0" applyBorder="0" applyAlignment="0" applyProtection="0"/>
    <xf numFmtId="0" fontId="40" fillId="0" borderId="7" applyFont="0" applyAlignment="0">
      <alignment horizontal="left"/>
    </xf>
    <xf numFmtId="0" fontId="41" fillId="3" borderId="0"/>
    <xf numFmtId="0" fontId="42" fillId="3" borderId="0"/>
    <xf numFmtId="0" fontId="7" fillId="0" borderId="17" applyAlignment="0"/>
    <xf numFmtId="0" fontId="7" fillId="0" borderId="17" applyAlignment="0"/>
    <xf numFmtId="0" fontId="7" fillId="0" borderId="17" applyAlignment="0"/>
    <xf numFmtId="0" fontId="7" fillId="0" borderId="17" applyAlignment="0"/>
    <xf numFmtId="0" fontId="42" fillId="4" borderId="0"/>
    <xf numFmtId="0" fontId="42" fillId="3" borderId="0"/>
    <xf numFmtId="0" fontId="40" fillId="0" borderId="7" applyFont="0" applyAlignment="0">
      <alignment horizontal="left"/>
    </xf>
    <xf numFmtId="0" fontId="7" fillId="0" borderId="17" applyAlignment="0"/>
    <xf numFmtId="0" fontId="7" fillId="0" borderId="17" applyAlignment="0"/>
    <xf numFmtId="0" fontId="7" fillId="0" borderId="17" applyAlignment="0"/>
    <xf numFmtId="0" fontId="7" fillId="0" borderId="17" applyAlignment="0"/>
    <xf numFmtId="0" fontId="7" fillId="0" borderId="17" applyAlignment="0"/>
    <xf numFmtId="0" fontId="7" fillId="0" borderId="17" applyAlignment="0"/>
    <xf numFmtId="0" fontId="42" fillId="3" borderId="0"/>
    <xf numFmtId="0" fontId="40" fillId="0" borderId="7" applyFont="0" applyAlignment="0">
      <alignment horizontal="left"/>
    </xf>
    <xf numFmtId="0" fontId="7" fillId="0" borderId="17" applyAlignment="0"/>
    <xf numFmtId="0" fontId="41" fillId="3" borderId="0"/>
    <xf numFmtId="0" fontId="7" fillId="0" borderId="18" applyFill="0" applyAlignment="0"/>
    <xf numFmtId="0" fontId="42" fillId="4" borderId="0"/>
    <xf numFmtId="0" fontId="7" fillId="0" borderId="18" applyFill="0" applyAlignment="0"/>
    <xf numFmtId="0" fontId="42" fillId="3" borderId="0"/>
    <xf numFmtId="0" fontId="42" fillId="3" borderId="0"/>
    <xf numFmtId="0" fontId="7" fillId="0" borderId="17" applyAlignment="0"/>
    <xf numFmtId="0" fontId="7" fillId="0" borderId="17" applyAlignment="0"/>
    <xf numFmtId="0" fontId="41" fillId="3" borderId="0"/>
    <xf numFmtId="223" fontId="35" fillId="0" borderId="0" applyFont="0" applyFill="0" applyBorder="0" applyAlignment="0" applyProtection="0"/>
    <xf numFmtId="0" fontId="7" fillId="0" borderId="17" applyAlignment="0"/>
    <xf numFmtId="0" fontId="7" fillId="0" borderId="17" applyAlignment="0"/>
    <xf numFmtId="0" fontId="7" fillId="0" borderId="17" applyAlignment="0"/>
    <xf numFmtId="0" fontId="7" fillId="0" borderId="17" applyAlignment="0"/>
    <xf numFmtId="223" fontId="35" fillId="0" borderId="0" applyFont="0" applyFill="0" applyBorder="0" applyAlignment="0" applyProtection="0"/>
    <xf numFmtId="223" fontId="35" fillId="0" borderId="0" applyFont="0" applyFill="0" applyBorder="0" applyAlignment="0" applyProtection="0"/>
    <xf numFmtId="0" fontId="15" fillId="3" borderId="0"/>
    <xf numFmtId="0" fontId="42" fillId="3" borderId="0"/>
    <xf numFmtId="0" fontId="41" fillId="3" borderId="0"/>
    <xf numFmtId="0" fontId="42" fillId="3" borderId="0"/>
    <xf numFmtId="0" fontId="40" fillId="0" borderId="7" applyFont="0" applyAlignment="0">
      <alignment horizontal="left"/>
    </xf>
    <xf numFmtId="0" fontId="41" fillId="3" borderId="0"/>
    <xf numFmtId="0" fontId="40" fillId="0" borderId="7" applyFont="0" applyAlignment="0">
      <alignment horizontal="left"/>
    </xf>
    <xf numFmtId="0" fontId="7" fillId="0" borderId="17" applyAlignment="0"/>
    <xf numFmtId="0" fontId="7" fillId="0" borderId="17" applyAlignment="0"/>
    <xf numFmtId="0" fontId="43" fillId="0" borderId="0" applyFont="0" applyFill="0" applyBorder="0" applyAlignment="0">
      <alignment horizontal="left"/>
    </xf>
    <xf numFmtId="0" fontId="42" fillId="3" borderId="0"/>
    <xf numFmtId="0" fontId="40" fillId="0" borderId="7" applyFont="0" applyAlignment="0">
      <alignment horizontal="left"/>
    </xf>
    <xf numFmtId="0" fontId="42" fillId="3" borderId="0"/>
    <xf numFmtId="0" fontId="41" fillId="3" borderId="0"/>
    <xf numFmtId="0" fontId="42" fillId="3" borderId="0"/>
    <xf numFmtId="0" fontId="15" fillId="0" borderId="18" applyAlignment="0"/>
    <xf numFmtId="0" fontId="15" fillId="0" borderId="18" applyAlignment="0"/>
    <xf numFmtId="0" fontId="15" fillId="0" borderId="18" applyAlignment="0"/>
    <xf numFmtId="0" fontId="15" fillId="0" borderId="18" applyAlignment="0"/>
    <xf numFmtId="0" fontId="15" fillId="0" borderId="18" applyAlignment="0"/>
    <xf numFmtId="0" fontId="15" fillId="0" borderId="18" applyAlignment="0"/>
    <xf numFmtId="0" fontId="40" fillId="0" borderId="7" applyFont="0" applyAlignment="0">
      <alignment horizontal="left"/>
    </xf>
    <xf numFmtId="0" fontId="7" fillId="0" borderId="17" applyAlignment="0"/>
    <xf numFmtId="0" fontId="7" fillId="0" borderId="17" applyAlignment="0"/>
    <xf numFmtId="0" fontId="41" fillId="3" borderId="0"/>
    <xf numFmtId="0" fontId="41" fillId="3" borderId="0"/>
    <xf numFmtId="0" fontId="42" fillId="3" borderId="0"/>
    <xf numFmtId="0" fontId="42" fillId="3" borderId="0"/>
    <xf numFmtId="0" fontId="40" fillId="0" borderId="7" applyFont="0" applyAlignment="0">
      <alignment horizontal="left"/>
    </xf>
    <xf numFmtId="0" fontId="7" fillId="0" borderId="17" applyAlignment="0"/>
    <xf numFmtId="0" fontId="44" fillId="0" borderId="3" applyNumberFormat="0" applyFont="0" applyBorder="0">
      <alignment horizontal="left" indent="2"/>
    </xf>
    <xf numFmtId="0" fontId="43" fillId="0" borderId="0" applyFont="0" applyFill="0" applyBorder="0" applyAlignment="0">
      <alignment horizontal="left"/>
    </xf>
    <xf numFmtId="0" fontId="44" fillId="0" borderId="3" applyNumberFormat="0" applyFont="0" applyBorder="0">
      <alignment horizontal="left" indent="2"/>
    </xf>
    <xf numFmtId="0" fontId="42" fillId="3" borderId="0"/>
    <xf numFmtId="0" fontId="42" fillId="3" borderId="0"/>
    <xf numFmtId="0" fontId="45" fillId="0" borderId="0"/>
    <xf numFmtId="0" fontId="46" fillId="5" borderId="19" applyFont="0" applyFill="0" applyAlignment="0">
      <alignment vertical="center" wrapText="1"/>
    </xf>
    <xf numFmtId="9" fontId="47" fillId="0" borderId="0" applyBorder="0" applyAlignment="0" applyProtection="0"/>
    <xf numFmtId="0" fontId="48" fillId="3" borderId="0"/>
    <xf numFmtId="0" fontId="41" fillId="3" borderId="0"/>
    <xf numFmtId="0" fontId="48" fillId="4" borderId="0"/>
    <xf numFmtId="0" fontId="15" fillId="0" borderId="17" applyNumberFormat="0" applyFill="0"/>
    <xf numFmtId="0" fontId="41" fillId="3" borderId="0"/>
    <xf numFmtId="0" fontId="15" fillId="0" borderId="17" applyNumberFormat="0" applyFill="0"/>
    <xf numFmtId="0" fontId="15" fillId="0" borderId="17" applyNumberFormat="0" applyFill="0"/>
    <xf numFmtId="0" fontId="15" fillId="0" borderId="17" applyNumberFormat="0" applyFill="0"/>
    <xf numFmtId="0" fontId="48" fillId="3" borderId="0"/>
    <xf numFmtId="0" fontId="15" fillId="0" borderId="17" applyNumberFormat="0" applyFill="0"/>
    <xf numFmtId="0" fontId="41" fillId="3" borderId="0"/>
    <xf numFmtId="0" fontId="15" fillId="3" borderId="0"/>
    <xf numFmtId="0" fontId="41" fillId="3" borderId="0"/>
    <xf numFmtId="0" fontId="41" fillId="3" borderId="0"/>
    <xf numFmtId="0" fontId="48" fillId="3" borderId="0"/>
    <xf numFmtId="0" fontId="41" fillId="3" borderId="0"/>
    <xf numFmtId="0" fontId="15" fillId="0" borderId="17" applyNumberFormat="0" applyAlignment="0"/>
    <xf numFmtId="0" fontId="15" fillId="0" borderId="17" applyNumberFormat="0" applyAlignment="0"/>
    <xf numFmtId="0" fontId="15" fillId="0" borderId="17" applyNumberFormat="0" applyAlignment="0"/>
    <xf numFmtId="0" fontId="15" fillId="0" borderId="17" applyNumberFormat="0" applyAlignment="0"/>
    <xf numFmtId="0" fontId="15" fillId="0" borderId="17" applyNumberFormat="0" applyAlignment="0"/>
    <xf numFmtId="0" fontId="15" fillId="0" borderId="17" applyNumberFormat="0" applyAlignment="0"/>
    <xf numFmtId="0" fontId="41" fillId="3" borderId="0"/>
    <xf numFmtId="0" fontId="41" fillId="3" borderId="0"/>
    <xf numFmtId="0" fontId="15" fillId="0" borderId="17" applyNumberFormat="0" applyFill="0"/>
    <xf numFmtId="0" fontId="15" fillId="0" borderId="17" applyNumberFormat="0" applyFill="0"/>
    <xf numFmtId="0" fontId="15" fillId="0" borderId="17" applyNumberFormat="0" applyFill="0"/>
    <xf numFmtId="0" fontId="15" fillId="0" borderId="17" applyNumberFormat="0" applyFill="0"/>
    <xf numFmtId="0" fontId="15" fillId="0" borderId="17" applyNumberFormat="0" applyFill="0"/>
    <xf numFmtId="0" fontId="48" fillId="3" borderId="0"/>
    <xf numFmtId="0" fontId="48" fillId="3" borderId="0"/>
    <xf numFmtId="0" fontId="48" fillId="3" borderId="0"/>
    <xf numFmtId="0" fontId="44" fillId="0" borderId="3" applyNumberFormat="0" applyFont="0" applyBorder="0" applyAlignment="0">
      <alignment horizontal="center"/>
    </xf>
    <xf numFmtId="0" fontId="44" fillId="0" borderId="3" applyNumberFormat="0" applyFont="0" applyBorder="0" applyAlignment="0">
      <alignment horizontal="center"/>
    </xf>
    <xf numFmtId="0" fontId="15" fillId="0" borderId="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 fillId="0" borderId="0"/>
    <xf numFmtId="0" fontId="51" fillId="3" borderId="0"/>
    <xf numFmtId="0" fontId="41" fillId="3" borderId="0"/>
    <xf numFmtId="0" fontId="51" fillId="4" borderId="0"/>
    <xf numFmtId="0" fontId="41" fillId="3" borderId="0"/>
    <xf numFmtId="0" fontId="41" fillId="3" borderId="0"/>
    <xf numFmtId="0" fontId="15" fillId="3" borderId="0"/>
    <xf numFmtId="0" fontId="41" fillId="3" borderId="0"/>
    <xf numFmtId="0" fontId="41" fillId="3" borderId="0"/>
    <xf numFmtId="0" fontId="51" fillId="3" borderId="0"/>
    <xf numFmtId="0" fontId="41" fillId="3" borderId="0"/>
    <xf numFmtId="0" fontId="41" fillId="3" borderId="0"/>
    <xf numFmtId="0" fontId="41" fillId="3" borderId="0"/>
    <xf numFmtId="0" fontId="51" fillId="3" borderId="0"/>
    <xf numFmtId="0" fontId="51" fillId="3" borderId="0"/>
    <xf numFmtId="0" fontId="52" fillId="0" borderId="0">
      <alignment wrapText="1"/>
    </xf>
    <xf numFmtId="0" fontId="41" fillId="0" borderId="0">
      <alignment wrapText="1"/>
    </xf>
    <xf numFmtId="0" fontId="52" fillId="0" borderId="0">
      <alignment wrapText="1"/>
    </xf>
    <xf numFmtId="0" fontId="41" fillId="0" borderId="0">
      <alignment wrapText="1"/>
    </xf>
    <xf numFmtId="0" fontId="41" fillId="0" borderId="0">
      <alignment wrapText="1"/>
    </xf>
    <xf numFmtId="0" fontId="15" fillId="0" borderId="0">
      <alignment wrapText="1"/>
    </xf>
    <xf numFmtId="0" fontId="41" fillId="0" borderId="0">
      <alignment wrapText="1"/>
    </xf>
    <xf numFmtId="0" fontId="41" fillId="0" borderId="0">
      <alignment wrapText="1"/>
    </xf>
    <xf numFmtId="0" fontId="52" fillId="0" borderId="0">
      <alignment wrapText="1"/>
    </xf>
    <xf numFmtId="0" fontId="41" fillId="0" borderId="0">
      <alignment wrapText="1"/>
    </xf>
    <xf numFmtId="0" fontId="41" fillId="0" borderId="0">
      <alignment wrapText="1"/>
    </xf>
    <xf numFmtId="0" fontId="41" fillId="0" borderId="0">
      <alignment wrapText="1"/>
    </xf>
    <xf numFmtId="0" fontId="52" fillId="0" borderId="0">
      <alignment wrapText="1"/>
    </xf>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49" fillId="15"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18" fillId="0" borderId="0"/>
    <xf numFmtId="0" fontId="18" fillId="0" borderId="0"/>
    <xf numFmtId="0" fontId="18" fillId="0" borderId="0"/>
    <xf numFmtId="0" fontId="15" fillId="0" borderId="0"/>
    <xf numFmtId="0" fontId="18" fillId="0" borderId="0"/>
    <xf numFmtId="0" fontId="53" fillId="16"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16"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23" borderId="0" applyNumberFormat="0" applyBorder="0" applyAlignment="0" applyProtection="0"/>
    <xf numFmtId="226" fontId="4" fillId="0" borderId="0" applyFont="0" applyFill="0" applyBorder="0" applyAlignment="0" applyProtection="0"/>
    <xf numFmtId="0" fontId="56" fillId="0" borderId="0" applyFont="0" applyFill="0" applyBorder="0" applyAlignment="0" applyProtection="0"/>
    <xf numFmtId="227" fontId="14" fillId="0" borderId="0" applyFont="0" applyFill="0" applyBorder="0" applyAlignment="0" applyProtection="0"/>
    <xf numFmtId="228" fontId="4" fillId="0" borderId="0" applyFont="0" applyFill="0" applyBorder="0" applyAlignment="0" applyProtection="0"/>
    <xf numFmtId="0" fontId="56" fillId="0" borderId="0" applyFont="0" applyFill="0" applyBorder="0" applyAlignment="0" applyProtection="0"/>
    <xf numFmtId="226" fontId="14" fillId="0" borderId="0" applyFont="0" applyFill="0" applyBorder="0" applyAlignment="0" applyProtection="0"/>
    <xf numFmtId="0" fontId="57" fillId="0" borderId="0">
      <alignment horizontal="center" wrapText="1"/>
      <protection locked="0"/>
    </xf>
    <xf numFmtId="0" fontId="58" fillId="0" borderId="0" applyNumberFormat="0" applyBorder="0" applyAlignment="0">
      <alignment horizontal="center"/>
    </xf>
    <xf numFmtId="212" fontId="59" fillId="0" borderId="0" applyFont="0" applyFill="0" applyBorder="0" applyAlignment="0" applyProtection="0"/>
    <xf numFmtId="0" fontId="56" fillId="0" borderId="0" applyFont="0" applyFill="0" applyBorder="0" applyAlignment="0" applyProtection="0"/>
    <xf numFmtId="212" fontId="59" fillId="0" borderId="0" applyFont="0" applyFill="0" applyBorder="0" applyAlignment="0" applyProtection="0"/>
    <xf numFmtId="196" fontId="59" fillId="0" borderId="0" applyFont="0" applyFill="0" applyBorder="0" applyAlignment="0" applyProtection="0"/>
    <xf numFmtId="0" fontId="56" fillId="0" borderId="0" applyFont="0" applyFill="0" applyBorder="0" applyAlignment="0" applyProtection="0"/>
    <xf numFmtId="196" fontId="59" fillId="0" borderId="0" applyFont="0" applyFill="0" applyBorder="0" applyAlignment="0" applyProtection="0"/>
    <xf numFmtId="182" fontId="14" fillId="0" borderId="0" applyFont="0" applyFill="0" applyBorder="0" applyAlignment="0" applyProtection="0"/>
    <xf numFmtId="0" fontId="4" fillId="0" borderId="0"/>
    <xf numFmtId="0" fontId="4" fillId="0" borderId="0"/>
    <xf numFmtId="0" fontId="60" fillId="7" borderId="0" applyNumberFormat="0" applyBorder="0" applyAlignment="0" applyProtection="0"/>
    <xf numFmtId="0" fontId="61" fillId="0" borderId="0" applyNumberFormat="0" applyFill="0" applyBorder="0" applyAlignment="0" applyProtection="0"/>
    <xf numFmtId="0" fontId="56" fillId="0" borderId="0"/>
    <xf numFmtId="0" fontId="34" fillId="0" borderId="0"/>
    <xf numFmtId="0" fontId="21" fillId="0" borderId="0"/>
    <xf numFmtId="0" fontId="56" fillId="0" borderId="0"/>
    <xf numFmtId="0" fontId="62" fillId="0" borderId="0"/>
    <xf numFmtId="0" fontId="63" fillId="0" borderId="0"/>
    <xf numFmtId="0" fontId="64" fillId="0" borderId="0"/>
    <xf numFmtId="0" fontId="4" fillId="0" borderId="0" applyFill="0" applyBorder="0" applyAlignment="0"/>
    <xf numFmtId="229" fontId="65" fillId="0" borderId="0" applyFill="0" applyBorder="0" applyAlignment="0"/>
    <xf numFmtId="230" fontId="65" fillId="0" borderId="0" applyFill="0" applyBorder="0" applyAlignment="0"/>
    <xf numFmtId="231" fontId="65" fillId="0" borderId="0" applyFill="0" applyBorder="0" applyAlignment="0"/>
    <xf numFmtId="232" fontId="4" fillId="0" borderId="0" applyFill="0" applyBorder="0" applyAlignment="0"/>
    <xf numFmtId="183" fontId="65" fillId="0" borderId="0" applyFill="0" applyBorder="0" applyAlignment="0"/>
    <xf numFmtId="233" fontId="65" fillId="0" borderId="0" applyFill="0" applyBorder="0" applyAlignment="0"/>
    <xf numFmtId="229" fontId="65" fillId="0" borderId="0" applyFill="0" applyBorder="0" applyAlignment="0"/>
    <xf numFmtId="0" fontId="66" fillId="24" borderId="20" applyNumberFormat="0" applyAlignment="0" applyProtection="0"/>
    <xf numFmtId="0" fontId="67" fillId="0" borderId="0"/>
    <xf numFmtId="234" fontId="29" fillId="0" borderId="0" applyFont="0" applyFill="0" applyBorder="0" applyAlignment="0" applyProtection="0"/>
    <xf numFmtId="0" fontId="68" fillId="25" borderId="21" applyNumberFormat="0" applyAlignment="0" applyProtection="0"/>
    <xf numFmtId="171" fontId="19" fillId="0" borderId="0" applyFont="0" applyFill="0" applyBorder="0" applyAlignment="0" applyProtection="0"/>
    <xf numFmtId="4" fontId="69" fillId="0" borderId="0" applyAlignment="0"/>
    <xf numFmtId="1" fontId="70" fillId="0" borderId="5" applyBorder="0"/>
    <xf numFmtId="195" fontId="71" fillId="0" borderId="0" applyFont="0" applyFill="0" applyBorder="0" applyAlignment="0" applyProtection="0"/>
    <xf numFmtId="235" fontId="72" fillId="0" borderId="0"/>
    <xf numFmtId="235" fontId="72" fillId="0" borderId="0"/>
    <xf numFmtId="235" fontId="72" fillId="0" borderId="0"/>
    <xf numFmtId="235" fontId="72" fillId="0" borderId="0"/>
    <xf numFmtId="235" fontId="72" fillId="0" borderId="0"/>
    <xf numFmtId="235" fontId="72" fillId="0" borderId="0"/>
    <xf numFmtId="235" fontId="72" fillId="0" borderId="0"/>
    <xf numFmtId="235" fontId="72" fillId="0" borderId="0"/>
    <xf numFmtId="236" fontId="7" fillId="0" borderId="0" applyFill="0" applyBorder="0" applyAlignment="0" applyProtection="0"/>
    <xf numFmtId="236" fontId="7" fillId="0" borderId="0" applyFill="0" applyBorder="0" applyAlignment="0" applyProtection="0"/>
    <xf numFmtId="236" fontId="7" fillId="0" borderId="0" applyFill="0" applyBorder="0" applyAlignment="0" applyProtection="0"/>
    <xf numFmtId="164" fontId="19" fillId="0" borderId="0" applyFont="0" applyFill="0" applyBorder="0" applyAlignment="0" applyProtection="0"/>
    <xf numFmtId="183" fontId="65"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5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73" fillId="0" borderId="0" applyFont="0" applyFill="0" applyBorder="0" applyAlignment="0" applyProtection="0"/>
    <xf numFmtId="172" fontId="4" fillId="0" borderId="0" applyFill="0" applyBorder="0" applyAlignment="0" applyProtection="0"/>
    <xf numFmtId="170" fontId="7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3" fillId="0" borderId="0" applyFont="0" applyFill="0" applyBorder="0" applyAlignment="0" applyProtection="0"/>
    <xf numFmtId="165" fontId="1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2" fontId="15" fillId="0" borderId="0" applyFill="0" applyBorder="0" applyAlignment="0" applyProtection="0"/>
    <xf numFmtId="172" fontId="4" fillId="0" borderId="0" applyFill="0" applyBorder="0" applyAlignment="0" applyProtection="0"/>
    <xf numFmtId="165" fontId="6" fillId="0" borderId="0" applyFont="0" applyFill="0" applyBorder="0" applyAlignment="0" applyProtection="0"/>
    <xf numFmtId="170" fontId="4" fillId="0" borderId="0" applyFont="0" applyFill="0" applyBorder="0" applyAlignment="0" applyProtection="0"/>
    <xf numFmtId="165" fontId="6" fillId="0" borderId="0" applyFont="0" applyFill="0" applyBorder="0" applyAlignment="0" applyProtection="0"/>
    <xf numFmtId="237" fontId="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38" fontId="21" fillId="0" borderId="0"/>
    <xf numFmtId="3" fontId="4" fillId="0" borderId="0" applyFill="0" applyBorder="0" applyAlignment="0" applyProtection="0"/>
    <xf numFmtId="0" fontId="76" fillId="0" borderId="0"/>
    <xf numFmtId="0" fontId="65" fillId="0" borderId="0"/>
    <xf numFmtId="3" fontId="4" fillId="0" borderId="0" applyFont="0" applyFill="0" applyBorder="0" applyAlignment="0" applyProtection="0"/>
    <xf numFmtId="3" fontId="4" fillId="0" borderId="0" applyFont="0" applyFill="0" applyBorder="0" applyAlignment="0" applyProtection="0"/>
    <xf numFmtId="0" fontId="76" fillId="0" borderId="0"/>
    <xf numFmtId="0" fontId="65" fillId="0" borderId="0"/>
    <xf numFmtId="0" fontId="77" fillId="0" borderId="0">
      <alignment horizontal="center"/>
    </xf>
    <xf numFmtId="0" fontId="78" fillId="0" borderId="0" applyNumberFormat="0" applyAlignment="0">
      <alignment horizontal="left"/>
    </xf>
    <xf numFmtId="239" fontId="34" fillId="0" borderId="0" applyFont="0" applyFill="0" applyBorder="0" applyAlignment="0" applyProtection="0"/>
    <xf numFmtId="229" fontId="6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40" fontId="4" fillId="0" borderId="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2" fontId="4" fillId="0" borderId="0" applyFont="0" applyFill="0" applyBorder="0" applyAlignment="0" applyProtection="0"/>
    <xf numFmtId="241" fontId="4" fillId="0" borderId="0" applyFont="0" applyFill="0" applyBorder="0" applyAlignment="0" applyProtection="0"/>
    <xf numFmtId="243" fontId="4" fillId="0" borderId="0"/>
    <xf numFmtId="244" fontId="15" fillId="0" borderId="22"/>
    <xf numFmtId="0" fontId="4" fillId="0" borderId="0" applyFill="0" applyBorder="0" applyAlignment="0" applyProtection="0"/>
    <xf numFmtId="0" fontId="4" fillId="0" borderId="0" applyFont="0" applyFill="0" applyBorder="0" applyAlignment="0" applyProtection="0"/>
    <xf numFmtId="14" fontId="31" fillId="0" borderId="0" applyFill="0" applyBorder="0" applyAlignment="0"/>
    <xf numFmtId="0" fontId="4" fillId="0" borderId="0" applyFont="0" applyFill="0" applyBorder="0" applyAlignment="0" applyProtection="0"/>
    <xf numFmtId="0" fontId="79" fillId="24" borderId="23" applyNumberFormat="0" applyAlignment="0" applyProtection="0"/>
    <xf numFmtId="0" fontId="80" fillId="11" borderId="20" applyNumberFormat="0" applyAlignment="0" applyProtection="0"/>
    <xf numFmtId="3" fontId="81" fillId="0" borderId="4">
      <alignment horizontal="left" vertical="top" wrapText="1"/>
    </xf>
    <xf numFmtId="0" fontId="82" fillId="0" borderId="24" applyNumberFormat="0" applyFill="0" applyAlignment="0" applyProtection="0"/>
    <xf numFmtId="0" fontId="83" fillId="0" borderId="25" applyNumberFormat="0" applyFill="0" applyAlignment="0" applyProtection="0"/>
    <xf numFmtId="0" fontId="84" fillId="0" borderId="26" applyNumberFormat="0" applyFill="0" applyAlignment="0" applyProtection="0"/>
    <xf numFmtId="0" fontId="84" fillId="0" borderId="0" applyNumberFormat="0" applyFill="0" applyBorder="0" applyAlignment="0" applyProtection="0"/>
    <xf numFmtId="245" fontId="7" fillId="0" borderId="0" applyFill="0" applyBorder="0" applyProtection="0">
      <alignment vertical="center"/>
    </xf>
    <xf numFmtId="246" fontId="15" fillId="0" borderId="0" applyFont="0" applyFill="0" applyBorder="0" applyProtection="0">
      <alignment vertical="center"/>
    </xf>
    <xf numFmtId="246" fontId="15" fillId="0" borderId="0" applyFont="0" applyFill="0" applyBorder="0" applyProtection="0">
      <alignment vertical="center"/>
    </xf>
    <xf numFmtId="246" fontId="15" fillId="0" borderId="0" applyFont="0" applyFill="0" applyBorder="0" applyProtection="0">
      <alignment vertical="center"/>
    </xf>
    <xf numFmtId="247" fontId="4" fillId="0" borderId="27">
      <alignment vertical="center"/>
    </xf>
    <xf numFmtId="0" fontId="4" fillId="0" borderId="0" applyFont="0" applyFill="0" applyBorder="0" applyAlignment="0" applyProtection="0"/>
    <xf numFmtId="0" fontId="4" fillId="0" borderId="0" applyFont="0" applyFill="0" applyBorder="0" applyAlignment="0" applyProtection="0"/>
    <xf numFmtId="248" fontId="15" fillId="0" borderId="0"/>
    <xf numFmtId="249" fontId="18" fillId="0" borderId="3"/>
    <xf numFmtId="0" fontId="85" fillId="0" borderId="0">
      <protection locked="0"/>
    </xf>
    <xf numFmtId="250" fontId="4" fillId="0" borderId="0"/>
    <xf numFmtId="251" fontId="18" fillId="0" borderId="0"/>
    <xf numFmtId="0" fontId="71" fillId="0" borderId="0">
      <alignment vertical="top" wrapText="1"/>
    </xf>
    <xf numFmtId="41" fontId="86" fillId="0" borderId="0" applyFont="0" applyFill="0" applyBorder="0" applyAlignment="0" applyProtection="0"/>
    <xf numFmtId="43" fontId="86" fillId="0" borderId="0" applyFont="0" applyFill="0" applyBorder="0" applyAlignment="0" applyProtection="0"/>
    <xf numFmtId="41" fontId="86" fillId="0" borderId="0" applyFont="0" applyFill="0" applyBorder="0" applyAlignment="0" applyProtection="0"/>
    <xf numFmtId="164" fontId="86"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53" fontId="15" fillId="0" borderId="0" applyFont="0" applyFill="0" applyBorder="0" applyAlignment="0" applyProtection="0"/>
    <xf numFmtId="253"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41" fontId="86" fillId="0" borderId="0" applyFont="0" applyFill="0" applyBorder="0" applyAlignment="0" applyProtection="0"/>
    <xf numFmtId="164" fontId="86" fillId="0" borderId="0" applyFont="0" applyFill="0" applyBorder="0" applyAlignment="0" applyProtection="0"/>
    <xf numFmtId="41"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43" fontId="86" fillId="0" borderId="0" applyFont="0" applyFill="0" applyBorder="0" applyAlignment="0" applyProtection="0"/>
    <xf numFmtId="165" fontId="86"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56" fontId="15" fillId="0" borderId="0" applyFont="0" applyFill="0" applyBorder="0" applyAlignment="0" applyProtection="0"/>
    <xf numFmtId="256" fontId="15" fillId="0" borderId="0" applyFont="0" applyFill="0" applyBorder="0" applyAlignment="0" applyProtection="0"/>
    <xf numFmtId="257" fontId="15" fillId="0" borderId="0" applyFont="0" applyFill="0" applyBorder="0" applyAlignment="0" applyProtection="0"/>
    <xf numFmtId="257" fontId="15"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165" fontId="86" fillId="0" borderId="0" applyFont="0" applyFill="0" applyBorder="0" applyAlignment="0" applyProtection="0"/>
    <xf numFmtId="43"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3" fontId="15" fillId="0" borderId="0" applyFont="0" applyBorder="0" applyAlignment="0"/>
    <xf numFmtId="0" fontId="87" fillId="0" borderId="0">
      <protection locked="0"/>
    </xf>
    <xf numFmtId="0" fontId="87" fillId="0" borderId="0">
      <protection locked="0"/>
    </xf>
    <xf numFmtId="183" fontId="65" fillId="0" borderId="0" applyFill="0" applyBorder="0" applyAlignment="0"/>
    <xf numFmtId="229" fontId="65" fillId="0" borderId="0" applyFill="0" applyBorder="0" applyAlignment="0"/>
    <xf numFmtId="183" fontId="65" fillId="0" borderId="0" applyFill="0" applyBorder="0" applyAlignment="0"/>
    <xf numFmtId="233" fontId="65" fillId="0" borderId="0" applyFill="0" applyBorder="0" applyAlignment="0"/>
    <xf numFmtId="229" fontId="65" fillId="0" borderId="0" applyFill="0" applyBorder="0" applyAlignment="0"/>
    <xf numFmtId="0" fontId="88" fillId="0" borderId="0" applyNumberFormat="0" applyAlignment="0">
      <alignment horizontal="left"/>
    </xf>
    <xf numFmtId="176" fontId="89" fillId="0" borderId="0">
      <protection locked="0"/>
    </xf>
    <xf numFmtId="176" fontId="89" fillId="0" borderId="0">
      <protection locked="0"/>
    </xf>
    <xf numFmtId="258" fontId="4" fillId="0" borderId="0" applyFont="0" applyFill="0" applyBorder="0" applyAlignment="0" applyProtection="0"/>
    <xf numFmtId="0" fontId="90" fillId="0" borderId="0" applyNumberFormat="0" applyFill="0" applyBorder="0" applyAlignment="0" applyProtection="0"/>
    <xf numFmtId="3" fontId="15" fillId="0" borderId="0" applyFont="0" applyBorder="0" applyAlignment="0"/>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0" fontId="85" fillId="0" borderId="0">
      <protection locked="0"/>
    </xf>
    <xf numFmtId="4" fontId="85" fillId="0" borderId="0">
      <protection locked="0"/>
    </xf>
    <xf numFmtId="0" fontId="85" fillId="0" borderId="0">
      <protection locked="0"/>
    </xf>
    <xf numFmtId="259" fontId="15" fillId="0" borderId="0">
      <protection locked="0"/>
    </xf>
    <xf numFmtId="2" fontId="4" fillId="0" borderId="0" applyFill="0" applyBorder="0" applyAlignment="0" applyProtection="0"/>
    <xf numFmtId="2" fontId="4"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Protection="0">
      <alignment vertical="center"/>
    </xf>
    <xf numFmtId="0" fontId="93" fillId="0" borderId="0" applyNumberFormat="0" applyFill="0" applyBorder="0" applyAlignment="0" applyProtection="0"/>
    <xf numFmtId="0" fontId="94" fillId="0" borderId="0" applyNumberFormat="0" applyFill="0" applyBorder="0" applyProtection="0">
      <alignment vertical="center"/>
    </xf>
    <xf numFmtId="0" fontId="95" fillId="0" borderId="0" applyNumberFormat="0" applyFill="0" applyBorder="0" applyAlignment="0" applyProtection="0"/>
    <xf numFmtId="0" fontId="96" fillId="0" borderId="0" applyNumberFormat="0" applyFill="0" applyBorder="0" applyAlignment="0" applyProtection="0"/>
    <xf numFmtId="260" fontId="17" fillId="0" borderId="28" applyNumberFormat="0" applyFill="0" applyBorder="0" applyAlignment="0" applyProtection="0"/>
    <xf numFmtId="0" fontId="97" fillId="0" borderId="0" applyNumberFormat="0" applyFill="0" applyBorder="0" applyAlignment="0" applyProtection="0"/>
    <xf numFmtId="0" fontId="98" fillId="26" borderId="29" applyNumberFormat="0" applyAlignment="0">
      <protection locked="0"/>
    </xf>
    <xf numFmtId="0" fontId="4" fillId="27" borderId="30" applyNumberFormat="0" applyFont="0" applyAlignment="0" applyProtection="0"/>
    <xf numFmtId="0" fontId="99" fillId="0" borderId="0">
      <alignment vertical="top" wrapText="1"/>
    </xf>
    <xf numFmtId="0" fontId="100" fillId="8" borderId="0" applyNumberFormat="0" applyBorder="0" applyAlignment="0" applyProtection="0"/>
    <xf numFmtId="38" fontId="101" fillId="2" borderId="0" applyNumberFormat="0" applyBorder="0" applyAlignment="0" applyProtection="0"/>
    <xf numFmtId="261" fontId="102" fillId="3" borderId="0" applyBorder="0" applyProtection="0"/>
    <xf numFmtId="0" fontId="103" fillId="0" borderId="31" applyNumberFormat="0" applyFill="0" applyBorder="0" applyAlignment="0" applyProtection="0">
      <alignment horizontal="center" vertical="center"/>
    </xf>
    <xf numFmtId="0" fontId="104" fillId="0" borderId="0" applyNumberFormat="0" applyFont="0" applyBorder="0" applyAlignment="0">
      <alignment horizontal="left" vertical="center"/>
    </xf>
    <xf numFmtId="0" fontId="105" fillId="28" borderId="0"/>
    <xf numFmtId="0" fontId="106" fillId="0" borderId="0">
      <alignment horizontal="left"/>
    </xf>
    <xf numFmtId="0" fontId="107" fillId="0" borderId="32" applyNumberFormat="0" applyAlignment="0" applyProtection="0">
      <alignment horizontal="left" vertical="center"/>
    </xf>
    <xf numFmtId="0" fontId="107" fillId="0" borderId="33">
      <alignment horizontal="left" vertical="center"/>
    </xf>
    <xf numFmtId="0" fontId="108" fillId="0" borderId="0" applyNumberFormat="0" applyFill="0" applyBorder="0" applyAlignment="0" applyProtection="0"/>
    <xf numFmtId="0" fontId="82" fillId="0" borderId="24" applyNumberFormat="0" applyFill="0" applyAlignment="0" applyProtection="0"/>
    <xf numFmtId="0" fontId="107" fillId="0" borderId="0" applyNumberFormat="0" applyFill="0" applyBorder="0" applyAlignment="0" applyProtection="0"/>
    <xf numFmtId="0" fontId="83" fillId="0" borderId="25" applyNumberFormat="0" applyFill="0" applyAlignment="0" applyProtection="0"/>
    <xf numFmtId="0" fontId="109" fillId="0" borderId="26" applyNumberFormat="0" applyFill="0" applyAlignment="0" applyProtection="0"/>
    <xf numFmtId="0" fontId="109" fillId="0" borderId="0" applyNumberFormat="0" applyFill="0" applyBorder="0" applyAlignment="0" applyProtection="0"/>
    <xf numFmtId="262" fontId="14" fillId="0" borderId="0">
      <protection locked="0"/>
    </xf>
    <xf numFmtId="262" fontId="14" fillId="0" borderId="0">
      <protection locked="0"/>
    </xf>
    <xf numFmtId="0" fontId="110" fillId="0" borderId="34">
      <alignment horizontal="center"/>
    </xf>
    <xf numFmtId="0" fontId="110" fillId="0" borderId="0">
      <alignment horizontal="center"/>
    </xf>
    <xf numFmtId="219" fontId="111" fillId="29" borderId="3" applyNumberFormat="0" applyAlignment="0">
      <alignment horizontal="left" vertical="top"/>
    </xf>
    <xf numFmtId="0" fontId="112" fillId="0" borderId="0"/>
    <xf numFmtId="49" fontId="113" fillId="0" borderId="3">
      <alignment vertical="center"/>
    </xf>
    <xf numFmtId="0" fontId="21" fillId="0" borderId="0"/>
    <xf numFmtId="41" fontId="15" fillId="0" borderId="0" applyFont="0" applyFill="0" applyBorder="0" applyAlignment="0" applyProtection="0"/>
    <xf numFmtId="38" fontId="30" fillId="0" borderId="0" applyFont="0" applyFill="0" applyBorder="0" applyAlignment="0" applyProtection="0"/>
    <xf numFmtId="213" fontId="29" fillId="0" borderId="0" applyFont="0" applyFill="0" applyBorder="0" applyAlignment="0" applyProtection="0"/>
    <xf numFmtId="263" fontId="114" fillId="0" borderId="0" applyFont="0" applyFill="0" applyBorder="0" applyAlignment="0" applyProtection="0"/>
    <xf numFmtId="10" fontId="101" fillId="2" borderId="3" applyNumberFormat="0" applyBorder="0" applyAlignment="0" applyProtection="0"/>
    <xf numFmtId="0" fontId="115" fillId="11" borderId="20" applyNumberFormat="0" applyAlignment="0" applyProtection="0"/>
    <xf numFmtId="2" fontId="33" fillId="0" borderId="1" applyBorder="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41" fontId="15" fillId="0" borderId="0" applyFont="0" applyFill="0" applyBorder="0" applyAlignment="0" applyProtection="0"/>
    <xf numFmtId="0" fontId="15" fillId="0" borderId="0"/>
    <xf numFmtId="2" fontId="119" fillId="0" borderId="2" applyBorder="0"/>
    <xf numFmtId="0" fontId="57" fillId="0" borderId="35">
      <alignment horizontal="centerContinuous"/>
    </xf>
    <xf numFmtId="0" fontId="120" fillId="25" borderId="21" applyNumberFormat="0" applyAlignment="0" applyProtection="0"/>
    <xf numFmtId="0" fontId="121" fillId="0" borderId="36">
      <alignment horizontal="center" vertical="center" wrapText="1"/>
    </xf>
    <xf numFmtId="0" fontId="71" fillId="2" borderId="0" applyNumberFormat="0" applyFont="0" applyBorder="0" applyAlignment="0"/>
    <xf numFmtId="0" fontId="30" fillId="0" borderId="0"/>
    <xf numFmtId="0" fontId="21" fillId="0" borderId="0" applyNumberFormat="0" applyFont="0" applyFill="0" applyBorder="0" applyProtection="0">
      <alignment horizontal="left" vertical="center"/>
    </xf>
    <xf numFmtId="0" fontId="30" fillId="0" borderId="0"/>
    <xf numFmtId="183" fontId="65" fillId="0" borderId="0" applyFill="0" applyBorder="0" applyAlignment="0"/>
    <xf numFmtId="229" fontId="65" fillId="0" borderId="0" applyFill="0" applyBorder="0" applyAlignment="0"/>
    <xf numFmtId="183" fontId="65" fillId="0" borderId="0" applyFill="0" applyBorder="0" applyAlignment="0"/>
    <xf numFmtId="233" fontId="65" fillId="0" borderId="0" applyFill="0" applyBorder="0" applyAlignment="0"/>
    <xf numFmtId="229" fontId="65" fillId="0" borderId="0" applyFill="0" applyBorder="0" applyAlignment="0"/>
    <xf numFmtId="0" fontId="122" fillId="0" borderId="37" applyNumberFormat="0" applyFill="0" applyAlignment="0" applyProtection="0"/>
    <xf numFmtId="244" fontId="123" fillId="0" borderId="6" applyNumberFormat="0" applyFont="0" applyFill="0" applyBorder="0">
      <alignment horizontal="center"/>
    </xf>
    <xf numFmtId="38" fontId="30" fillId="0" borderId="0" applyFont="0" applyFill="0" applyBorder="0" applyAlignment="0" applyProtection="0"/>
    <xf numFmtId="4" fontId="65" fillId="0" borderId="0" applyFont="0" applyFill="0" applyBorder="0" applyAlignment="0" applyProtection="0"/>
    <xf numFmtId="211" fontId="21" fillId="0" borderId="0" applyFont="0" applyFill="0" applyBorder="0" applyAlignment="0" applyProtection="0"/>
    <xf numFmtId="40" fontId="30"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124" fillId="0" borderId="34"/>
    <xf numFmtId="264" fontId="125" fillId="0" borderId="6"/>
    <xf numFmtId="265" fontId="30" fillId="0" borderId="0" applyFont="0" applyFill="0" applyBorder="0" applyAlignment="0" applyProtection="0"/>
    <xf numFmtId="266" fontId="30" fillId="0" borderId="0" applyFont="0" applyFill="0" applyBorder="0" applyAlignment="0" applyProtection="0"/>
    <xf numFmtId="43" fontId="89" fillId="0" borderId="0">
      <protection locked="0"/>
    </xf>
    <xf numFmtId="267" fontId="4" fillId="0" borderId="0" applyFont="0" applyFill="0" applyBorder="0" applyAlignment="0" applyProtection="0"/>
    <xf numFmtId="268" fontId="4" fillId="0" borderId="0" applyFont="0" applyFill="0" applyBorder="0" applyAlignment="0" applyProtection="0"/>
    <xf numFmtId="0" fontId="126" fillId="0" borderId="0" applyNumberFormat="0" applyFont="0" applyFill="0" applyAlignment="0"/>
    <xf numFmtId="0" fontId="126" fillId="0" borderId="0" applyNumberFormat="0" applyFont="0" applyFill="0" applyAlignment="0"/>
    <xf numFmtId="0" fontId="7" fillId="0" borderId="0" applyNumberFormat="0" applyFill="0" applyAlignment="0"/>
    <xf numFmtId="0" fontId="7" fillId="0" borderId="0" applyNumberFormat="0" applyFill="0" applyAlignment="0"/>
    <xf numFmtId="0" fontId="126" fillId="0" borderId="0" applyNumberFormat="0" applyFont="0" applyFill="0" applyAlignment="0"/>
    <xf numFmtId="0" fontId="127" fillId="30" borderId="0" applyNumberFormat="0" applyBorder="0" applyAlignment="0" applyProtection="0"/>
    <xf numFmtId="0" fontId="34" fillId="0" borderId="3"/>
    <xf numFmtId="0" fontId="21" fillId="0" borderId="0"/>
    <xf numFmtId="0" fontId="18" fillId="0" borderId="7" applyNumberFormat="0" applyAlignment="0">
      <alignment horizontal="center"/>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23" borderId="0" applyNumberFormat="0" applyBorder="0" applyAlignment="0" applyProtection="0"/>
    <xf numFmtId="37" fontId="128" fillId="0" borderId="0"/>
    <xf numFmtId="0" fontId="129" fillId="0" borderId="3" applyNumberFormat="0" applyFont="0" applyFill="0" applyBorder="0" applyAlignment="0">
      <alignment horizontal="center"/>
    </xf>
    <xf numFmtId="0" fontId="130" fillId="0" borderId="0"/>
    <xf numFmtId="269" fontId="17" fillId="0" borderId="0"/>
    <xf numFmtId="270" fontId="15" fillId="0" borderId="0"/>
    <xf numFmtId="270" fontId="15" fillId="0" borderId="0"/>
    <xf numFmtId="270" fontId="15" fillId="0" borderId="0"/>
    <xf numFmtId="270" fontId="15" fillId="0" borderId="0"/>
    <xf numFmtId="271" fontId="32" fillId="0" borderId="0"/>
    <xf numFmtId="271" fontId="32" fillId="0" borderId="0"/>
    <xf numFmtId="271" fontId="32" fillId="0" borderId="0"/>
    <xf numFmtId="272" fontId="15" fillId="0" borderId="0"/>
    <xf numFmtId="0" fontId="131" fillId="0" borderId="0"/>
    <xf numFmtId="0" fontId="13" fillId="0" borderId="0"/>
    <xf numFmtId="0" fontId="50" fillId="0" borderId="0"/>
    <xf numFmtId="0" fontId="50"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9" fillId="0" borderId="0"/>
    <xf numFmtId="3" fontId="34" fillId="0" borderId="0"/>
    <xf numFmtId="0" fontId="3" fillId="0" borderId="0"/>
    <xf numFmtId="0" fontId="3" fillId="0" borderId="0"/>
    <xf numFmtId="0" fontId="3" fillId="0" borderId="0"/>
    <xf numFmtId="0" fontId="50" fillId="0" borderId="0"/>
    <xf numFmtId="0" fontId="4" fillId="0" borderId="0"/>
    <xf numFmtId="0" fontId="50" fillId="0" borderId="0"/>
    <xf numFmtId="0" fontId="6" fillId="0" borderId="0"/>
    <xf numFmtId="0" fontId="132" fillId="0" borderId="0"/>
    <xf numFmtId="0" fontId="6" fillId="0" borderId="0"/>
    <xf numFmtId="0" fontId="4" fillId="0" borderId="0"/>
    <xf numFmtId="0" fontId="7" fillId="0" borderId="0"/>
    <xf numFmtId="0" fontId="4" fillId="0" borderId="0"/>
    <xf numFmtId="0" fontId="4" fillId="0" borderId="0"/>
    <xf numFmtId="0" fontId="4" fillId="0" borderId="0"/>
    <xf numFmtId="0" fontId="6" fillId="0" borderId="0"/>
    <xf numFmtId="0" fontId="75" fillId="0" borderId="0"/>
    <xf numFmtId="0" fontId="75" fillId="0" borderId="0"/>
    <xf numFmtId="0" fontId="75" fillId="0" borderId="0"/>
    <xf numFmtId="0" fontId="133" fillId="0" borderId="0" applyNumberFormat="0" applyFill="0" applyBorder="0" applyProtection="0">
      <alignment vertical="top"/>
    </xf>
    <xf numFmtId="0" fontId="3" fillId="0" borderId="0"/>
    <xf numFmtId="0" fontId="3" fillId="0" borderId="0"/>
    <xf numFmtId="0" fontId="3" fillId="0" borderId="0"/>
    <xf numFmtId="0" fontId="50" fillId="0" borderId="0"/>
    <xf numFmtId="0" fontId="15" fillId="0" borderId="0"/>
    <xf numFmtId="0" fontId="39" fillId="0" borderId="0" applyFont="0"/>
    <xf numFmtId="0" fontId="134" fillId="0" borderId="0">
      <alignment horizontal="left" vertical="top"/>
    </xf>
    <xf numFmtId="0" fontId="65" fillId="2" borderId="0"/>
    <xf numFmtId="0" fontId="86" fillId="0" borderId="0"/>
    <xf numFmtId="0" fontId="4" fillId="27" borderId="30" applyNumberFormat="0" applyFont="0" applyAlignment="0" applyProtection="0"/>
    <xf numFmtId="273" fontId="135" fillId="0" borderId="0" applyFont="0" applyFill="0" applyBorder="0" applyProtection="0">
      <alignment vertical="top" wrapText="1"/>
    </xf>
    <xf numFmtId="0" fontId="136" fillId="0" borderId="37" applyNumberFormat="0" applyFill="0" applyAlignment="0" applyProtection="0"/>
    <xf numFmtId="0" fontId="18" fillId="0" borderId="0"/>
    <xf numFmtId="43" fontId="37" fillId="0" borderId="0" applyFont="0" applyFill="0" applyBorder="0" applyAlignment="0" applyProtection="0"/>
    <xf numFmtId="41" fontId="37" fillId="0" borderId="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7" fillId="0" borderId="0" applyFill="0" applyBorder="0" applyAlignment="0" applyProtection="0"/>
    <xf numFmtId="0" fontId="21" fillId="0" borderId="0"/>
    <xf numFmtId="0" fontId="138" fillId="24" borderId="23" applyNumberFormat="0" applyAlignment="0" applyProtection="0"/>
    <xf numFmtId="171" fontId="139" fillId="0" borderId="7" applyFont="0" applyBorder="0" applyAlignment="0"/>
    <xf numFmtId="0" fontId="140" fillId="2" borderId="0"/>
    <xf numFmtId="164" fontId="4" fillId="0" borderId="0" applyFont="0" applyFill="0" applyBorder="0" applyAlignment="0" applyProtection="0"/>
    <xf numFmtId="14" fontId="57" fillId="0" borderId="0">
      <alignment horizontal="center" wrapText="1"/>
      <protection locked="0"/>
    </xf>
    <xf numFmtId="232" fontId="4" fillId="0" borderId="0" applyFont="0" applyFill="0" applyBorder="0" applyAlignment="0" applyProtection="0"/>
    <xf numFmtId="242" fontId="4" fillId="0" borderId="0" applyFont="0" applyFill="0" applyBorder="0" applyAlignment="0" applyProtection="0"/>
    <xf numFmtId="10" fontId="4"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0" fillId="0" borderId="38" applyNumberFormat="0" applyBorder="0"/>
    <xf numFmtId="0" fontId="4" fillId="0" borderId="0"/>
    <xf numFmtId="171" fontId="89" fillId="0" borderId="0">
      <protection locked="0"/>
    </xf>
    <xf numFmtId="183" fontId="65" fillId="0" borderId="0" applyFill="0" applyBorder="0" applyAlignment="0"/>
    <xf numFmtId="229" fontId="65" fillId="0" borderId="0" applyFill="0" applyBorder="0" applyAlignment="0"/>
    <xf numFmtId="183" fontId="65" fillId="0" borderId="0" applyFill="0" applyBorder="0" applyAlignment="0"/>
    <xf numFmtId="233" fontId="65" fillId="0" borderId="0" applyFill="0" applyBorder="0" applyAlignment="0"/>
    <xf numFmtId="229" fontId="65" fillId="0" borderId="0" applyFill="0" applyBorder="0" applyAlignment="0"/>
    <xf numFmtId="0" fontId="141" fillId="0" borderId="0"/>
    <xf numFmtId="0" fontId="30" fillId="0" borderId="0" applyNumberFormat="0" applyFont="0" applyFill="0" applyBorder="0" applyAlignment="0" applyProtection="0">
      <alignment horizontal="left"/>
    </xf>
    <xf numFmtId="0" fontId="142" fillId="0" borderId="34">
      <alignment horizontal="center"/>
    </xf>
    <xf numFmtId="0" fontId="143" fillId="31" borderId="0" applyNumberFormat="0" applyFont="0" applyBorder="0" applyAlignment="0">
      <alignment horizontal="center"/>
    </xf>
    <xf numFmtId="14" fontId="144" fillId="0" borderId="0" applyNumberFormat="0" applyFill="0" applyBorder="0" applyAlignment="0" applyProtection="0">
      <alignment horizontal="left"/>
    </xf>
    <xf numFmtId="0" fontId="117" fillId="0" borderId="0" applyNumberFormat="0" applyFill="0" applyBorder="0" applyAlignment="0" applyProtection="0">
      <alignment vertical="top"/>
      <protection locked="0"/>
    </xf>
    <xf numFmtId="0" fontId="18" fillId="0" borderId="0"/>
    <xf numFmtId="213" fontId="29" fillId="0" borderId="0" applyFont="0" applyFill="0" applyBorder="0" applyAlignment="0" applyProtection="0"/>
    <xf numFmtId="0" fontId="15" fillId="0" borderId="0" applyNumberFormat="0" applyFill="0" applyBorder="0" applyAlignment="0" applyProtection="0"/>
    <xf numFmtId="4" fontId="145" fillId="32" borderId="39" applyNumberFormat="0" applyProtection="0">
      <alignment vertical="center"/>
    </xf>
    <xf numFmtId="4" fontId="146" fillId="32" borderId="39" applyNumberFormat="0" applyProtection="0">
      <alignment vertical="center"/>
    </xf>
    <xf numFmtId="4" fontId="147" fillId="32" borderId="39" applyNumberFormat="0" applyProtection="0">
      <alignment horizontal="left" vertical="center" indent="1"/>
    </xf>
    <xf numFmtId="4" fontId="147" fillId="33" borderId="0" applyNumberFormat="0" applyProtection="0">
      <alignment horizontal="left" vertical="center" indent="1"/>
    </xf>
    <xf numFmtId="4" fontId="147" fillId="34" borderId="39" applyNumberFormat="0" applyProtection="0">
      <alignment horizontal="right" vertical="center"/>
    </xf>
    <xf numFmtId="4" fontId="147" fillId="35" borderId="39" applyNumberFormat="0" applyProtection="0">
      <alignment horizontal="right" vertical="center"/>
    </xf>
    <xf numFmtId="4" fontId="147" fillId="36" borderId="39" applyNumberFormat="0" applyProtection="0">
      <alignment horizontal="right" vertical="center"/>
    </xf>
    <xf numFmtId="4" fontId="147" fillId="37" borderId="39" applyNumberFormat="0" applyProtection="0">
      <alignment horizontal="right" vertical="center"/>
    </xf>
    <xf numFmtId="4" fontId="147" fillId="38" borderId="39" applyNumberFormat="0" applyProtection="0">
      <alignment horizontal="right" vertical="center"/>
    </xf>
    <xf numFmtId="4" fontId="147" fillId="39" borderId="39" applyNumberFormat="0" applyProtection="0">
      <alignment horizontal="right" vertical="center"/>
    </xf>
    <xf numFmtId="4" fontId="147" fillId="40" borderId="39" applyNumberFormat="0" applyProtection="0">
      <alignment horizontal="right" vertical="center"/>
    </xf>
    <xf numFmtId="4" fontId="147" fillId="41" borderId="39" applyNumberFormat="0" applyProtection="0">
      <alignment horizontal="right" vertical="center"/>
    </xf>
    <xf numFmtId="4" fontId="147" fillId="42" borderId="39" applyNumberFormat="0" applyProtection="0">
      <alignment horizontal="right" vertical="center"/>
    </xf>
    <xf numFmtId="4" fontId="145" fillId="43" borderId="40" applyNumberFormat="0" applyProtection="0">
      <alignment horizontal="left" vertical="center" indent="1"/>
    </xf>
    <xf numFmtId="4" fontId="145" fillId="44" borderId="0" applyNumberFormat="0" applyProtection="0">
      <alignment horizontal="left" vertical="center" indent="1"/>
    </xf>
    <xf numFmtId="4" fontId="145" fillId="33" borderId="0" applyNumberFormat="0" applyProtection="0">
      <alignment horizontal="left" vertical="center" indent="1"/>
    </xf>
    <xf numFmtId="4" fontId="147" fillId="44" borderId="39" applyNumberFormat="0" applyProtection="0">
      <alignment horizontal="right" vertical="center"/>
    </xf>
    <xf numFmtId="4" fontId="31" fillId="44" borderId="0" applyNumberFormat="0" applyProtection="0">
      <alignment horizontal="left" vertical="center" indent="1"/>
    </xf>
    <xf numFmtId="4" fontId="31" fillId="33" borderId="0" applyNumberFormat="0" applyProtection="0">
      <alignment horizontal="left" vertical="center" indent="1"/>
    </xf>
    <xf numFmtId="4" fontId="147" fillId="45" borderId="39" applyNumberFormat="0" applyProtection="0">
      <alignment vertical="center"/>
    </xf>
    <xf numFmtId="4" fontId="148" fillId="45" borderId="39" applyNumberFormat="0" applyProtection="0">
      <alignment vertical="center"/>
    </xf>
    <xf numFmtId="4" fontId="145" fillId="44" borderId="41" applyNumberFormat="0" applyProtection="0">
      <alignment horizontal="left" vertical="center" indent="1"/>
    </xf>
    <xf numFmtId="4" fontId="147" fillId="45" borderId="39" applyNumberFormat="0" applyProtection="0">
      <alignment horizontal="right" vertical="center"/>
    </xf>
    <xf numFmtId="4" fontId="148" fillId="45" borderId="39" applyNumberFormat="0" applyProtection="0">
      <alignment horizontal="right" vertical="center"/>
    </xf>
    <xf numFmtId="4" fontId="145" fillId="44" borderId="39" applyNumberFormat="0" applyProtection="0">
      <alignment horizontal="left" vertical="center" indent="1"/>
    </xf>
    <xf numFmtId="4" fontId="149" fillId="29" borderId="41" applyNumberFormat="0" applyProtection="0">
      <alignment horizontal="left" vertical="center" indent="1"/>
    </xf>
    <xf numFmtId="4" fontId="150" fillId="45" borderId="39" applyNumberFormat="0" applyProtection="0">
      <alignment horizontal="right" vertical="center"/>
    </xf>
    <xf numFmtId="274" fontId="151" fillId="0" borderId="0" applyFont="0" applyFill="0" applyBorder="0" applyAlignment="0" applyProtection="0"/>
    <xf numFmtId="0" fontId="143" fillId="1" borderId="33" applyNumberFormat="0" applyFont="0" applyAlignment="0">
      <alignment horizontal="center"/>
    </xf>
    <xf numFmtId="4" fontId="4" fillId="0" borderId="4" applyBorder="0"/>
    <xf numFmtId="2" fontId="4" fillId="0" borderId="4"/>
    <xf numFmtId="275" fontId="4" fillId="0" borderId="0"/>
    <xf numFmtId="3" fontId="14" fillId="0" borderId="0"/>
    <xf numFmtId="0" fontId="152" fillId="0" borderId="0" applyNumberFormat="0" applyFill="0" applyBorder="0" applyAlignment="0">
      <alignment horizontal="center"/>
    </xf>
    <xf numFmtId="1" fontId="4" fillId="0" borderId="0"/>
    <xf numFmtId="171" fontId="153" fillId="0" borderId="0" applyNumberFormat="0" applyBorder="0" applyAlignment="0">
      <alignment horizontal="centerContinuous"/>
    </xf>
    <xf numFmtId="0" fontId="20" fillId="0" borderId="0"/>
    <xf numFmtId="171" fontId="19" fillId="0" borderId="0" applyFont="0" applyFill="0" applyBorder="0" applyAlignment="0" applyProtection="0"/>
    <xf numFmtId="213"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185" fontId="29" fillId="0" borderId="0" applyFont="0" applyFill="0" applyBorder="0" applyAlignment="0" applyProtection="0"/>
    <xf numFmtId="218"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219" fontId="14"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41" fontId="15"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178" fontId="33" fillId="0" borderId="0" applyFont="0" applyFill="0" applyBorder="0" applyAlignment="0" applyProtection="0"/>
    <xf numFmtId="220" fontId="29" fillId="0" borderId="0" applyFont="0" applyFill="0" applyBorder="0" applyAlignment="0" applyProtection="0"/>
    <xf numFmtId="220" fontId="29" fillId="0" borderId="0" applyFont="0" applyFill="0" applyBorder="0" applyAlignment="0" applyProtection="0"/>
    <xf numFmtId="221" fontId="4" fillId="0" borderId="0" applyFont="0" applyFill="0" applyBorder="0" applyAlignment="0" applyProtection="0"/>
    <xf numFmtId="190" fontId="33" fillId="0" borderId="0" applyFont="0" applyFill="0" applyBorder="0" applyAlignment="0" applyProtection="0"/>
    <xf numFmtId="41" fontId="15" fillId="0" borderId="0" applyFont="0" applyFill="0" applyBorder="0" applyAlignment="0" applyProtection="0"/>
    <xf numFmtId="220" fontId="29" fillId="0" borderId="0" applyFont="0" applyFill="0" applyBorder="0" applyAlignment="0" applyProtection="0"/>
    <xf numFmtId="178" fontId="33" fillId="0" borderId="0" applyFont="0" applyFill="0" applyBorder="0" applyAlignment="0" applyProtection="0"/>
    <xf numFmtId="222" fontId="34" fillId="0" borderId="0" applyFont="0" applyFill="0" applyBorder="0" applyAlignment="0" applyProtection="0"/>
    <xf numFmtId="21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41" fontId="15" fillId="0" borderId="0" applyFont="0" applyFill="0" applyBorder="0" applyAlignment="0" applyProtection="0"/>
    <xf numFmtId="182" fontId="29" fillId="0" borderId="0" applyFont="0" applyFill="0" applyBorder="0" applyAlignment="0" applyProtection="0"/>
    <xf numFmtId="186" fontId="14"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87" fontId="29" fillId="0" borderId="0" applyFont="0" applyFill="0" applyBorder="0" applyAlignment="0" applyProtection="0"/>
    <xf numFmtId="178" fontId="32" fillId="0" borderId="0" applyFont="0" applyFill="0" applyBorder="0" applyAlignment="0" applyProtection="0"/>
    <xf numFmtId="167" fontId="29" fillId="0" borderId="0" applyFont="0" applyFill="0" applyBorder="0" applyAlignment="0" applyProtection="0"/>
    <xf numFmtId="189" fontId="14" fillId="0" borderId="0" applyFont="0" applyFill="0" applyBorder="0" applyAlignment="0" applyProtection="0"/>
    <xf numFmtId="167" fontId="29" fillId="0" borderId="0" applyFont="0" applyFill="0" applyBorder="0" applyAlignment="0" applyProtection="0"/>
    <xf numFmtId="187" fontId="29" fillId="0" borderId="0" applyFont="0" applyFill="0" applyBorder="0" applyAlignment="0" applyProtection="0"/>
    <xf numFmtId="171" fontId="19" fillId="0" borderId="0" applyFont="0" applyFill="0" applyBorder="0" applyAlignment="0" applyProtection="0"/>
    <xf numFmtId="178" fontId="32" fillId="0" borderId="0" applyFont="0" applyFill="0" applyBorder="0" applyAlignment="0" applyProtection="0"/>
    <xf numFmtId="179" fontId="29" fillId="0" borderId="0" applyFont="0" applyFill="0" applyBorder="0" applyAlignment="0" applyProtection="0"/>
    <xf numFmtId="186" fontId="14" fillId="0" borderId="0" applyFont="0" applyFill="0" applyBorder="0" applyAlignment="0" applyProtection="0"/>
    <xf numFmtId="206" fontId="33" fillId="0" borderId="0" applyFont="0" applyFill="0" applyBorder="0" applyAlignment="0" applyProtection="0"/>
    <xf numFmtId="207" fontId="29" fillId="0" borderId="0" applyFont="0" applyFill="0" applyBorder="0" applyAlignment="0" applyProtection="0"/>
    <xf numFmtId="207" fontId="29" fillId="0" borderId="0" applyFont="0" applyFill="0" applyBorder="0" applyAlignment="0" applyProtection="0"/>
    <xf numFmtId="208" fontId="33" fillId="0" borderId="0" applyFont="0" applyFill="0" applyBorder="0" applyAlignment="0" applyProtection="0"/>
    <xf numFmtId="207" fontId="29" fillId="0" borderId="0" applyFont="0" applyFill="0" applyBorder="0" applyAlignment="0" applyProtection="0"/>
    <xf numFmtId="206" fontId="33" fillId="0" borderId="0" applyFont="0" applyFill="0" applyBorder="0" applyAlignment="0" applyProtection="0"/>
    <xf numFmtId="207" fontId="29" fillId="0" borderId="0" applyFont="0" applyFill="0" applyBorder="0" applyAlignment="0" applyProtection="0"/>
    <xf numFmtId="171" fontId="19"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208" fontId="33" fillId="0" borderId="0" applyFont="0" applyFill="0" applyBorder="0" applyAlignment="0" applyProtection="0"/>
    <xf numFmtId="209" fontId="29" fillId="0" borderId="0" applyFont="0" applyFill="0" applyBorder="0" applyAlignment="0" applyProtection="0"/>
    <xf numFmtId="209" fontId="29" fillId="0" borderId="0" applyFont="0" applyFill="0" applyBorder="0" applyAlignment="0" applyProtection="0"/>
    <xf numFmtId="210" fontId="4" fillId="0" borderId="0" applyFont="0" applyFill="0" applyBorder="0" applyAlignment="0" applyProtection="0"/>
    <xf numFmtId="41" fontId="33" fillId="0" borderId="0" applyFont="0" applyFill="0" applyBorder="0" applyAlignment="0" applyProtection="0"/>
    <xf numFmtId="209" fontId="29" fillId="0" borderId="0" applyFont="0" applyFill="0" applyBorder="0" applyAlignment="0" applyProtection="0"/>
    <xf numFmtId="208" fontId="33" fillId="0" borderId="0" applyFont="0" applyFill="0" applyBorder="0" applyAlignment="0" applyProtection="0"/>
    <xf numFmtId="175" fontId="34" fillId="0" borderId="0" applyFont="0" applyFill="0" applyBorder="0" applyAlignment="0" applyProtection="0"/>
    <xf numFmtId="164" fontId="29" fillId="0" borderId="0" applyFont="0" applyFill="0" applyBorder="0" applyAlignment="0" applyProtection="0"/>
    <xf numFmtId="211" fontId="29" fillId="0" borderId="0" applyFont="0" applyFill="0" applyBorder="0" applyAlignment="0" applyProtection="0"/>
    <xf numFmtId="167" fontId="29" fillId="0" borderId="0" applyFont="0" applyFill="0" applyBorder="0" applyAlignment="0" applyProtection="0"/>
    <xf numFmtId="0" fontId="18" fillId="0" borderId="0"/>
    <xf numFmtId="276" fontId="34"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171"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7" fontId="29" fillId="0" borderId="0" applyFont="0" applyFill="0" applyBorder="0" applyAlignment="0" applyProtection="0"/>
    <xf numFmtId="207" fontId="29" fillId="0" borderId="0" applyFont="0" applyFill="0" applyBorder="0" applyAlignment="0" applyProtection="0"/>
    <xf numFmtId="186" fontId="14" fillId="0" borderId="0" applyFont="0" applyFill="0" applyBorder="0" applyAlignment="0" applyProtection="0"/>
    <xf numFmtId="186" fontId="29" fillId="0" borderId="0" applyFont="0" applyFill="0" applyBorder="0" applyAlignment="0" applyProtection="0"/>
    <xf numFmtId="0" fontId="18" fillId="0" borderId="0"/>
    <xf numFmtId="276" fontId="34"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5" fontId="29" fillId="0" borderId="0" applyFont="0" applyFill="0" applyBorder="0" applyAlignment="0" applyProtection="0"/>
    <xf numFmtId="185" fontId="29" fillId="0" borderId="0" applyFont="0" applyFill="0" applyBorder="0" applyAlignment="0" applyProtection="0"/>
    <xf numFmtId="218"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219" fontId="14"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178" fontId="33" fillId="0" borderId="0" applyFont="0" applyFill="0" applyBorder="0" applyAlignment="0" applyProtection="0"/>
    <xf numFmtId="220" fontId="29" fillId="0" borderId="0" applyFont="0" applyFill="0" applyBorder="0" applyAlignment="0" applyProtection="0"/>
    <xf numFmtId="185" fontId="29" fillId="0" borderId="0" applyFont="0" applyFill="0" applyBorder="0" applyAlignment="0" applyProtection="0"/>
    <xf numFmtId="220" fontId="29" fillId="0" borderId="0" applyFont="0" applyFill="0" applyBorder="0" applyAlignment="0" applyProtection="0"/>
    <xf numFmtId="221" fontId="4" fillId="0" borderId="0" applyFont="0" applyFill="0" applyBorder="0" applyAlignment="0" applyProtection="0"/>
    <xf numFmtId="190" fontId="33" fillId="0" borderId="0" applyFont="0" applyFill="0" applyBorder="0" applyAlignment="0" applyProtection="0"/>
    <xf numFmtId="220" fontId="29" fillId="0" borderId="0" applyFont="0" applyFill="0" applyBorder="0" applyAlignment="0" applyProtection="0"/>
    <xf numFmtId="178" fontId="33" fillId="0" borderId="0" applyFont="0" applyFill="0" applyBorder="0" applyAlignment="0" applyProtection="0"/>
    <xf numFmtId="222" fontId="34" fillId="0" borderId="0" applyFont="0" applyFill="0" applyBorder="0" applyAlignment="0" applyProtection="0"/>
    <xf numFmtId="21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71" fontId="19"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212" fontId="29" fillId="0" borderId="0" applyFont="0" applyFill="0" applyBorder="0" applyAlignment="0" applyProtection="0"/>
    <xf numFmtId="213"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2" fontId="29" fillId="0" borderId="0" applyFont="0" applyFill="0" applyBorder="0" applyAlignment="0" applyProtection="0"/>
    <xf numFmtId="214" fontId="29" fillId="0" borderId="0" applyFont="0" applyFill="0" applyBorder="0" applyAlignment="0" applyProtection="0"/>
    <xf numFmtId="164" fontId="29" fillId="0" borderId="0" applyFont="0" applyFill="0" applyBorder="0" applyAlignment="0" applyProtection="0"/>
    <xf numFmtId="185" fontId="14" fillId="0" borderId="0" applyFont="0" applyFill="0" applyBorder="0" applyAlignment="0" applyProtection="0"/>
    <xf numFmtId="164" fontId="29" fillId="0" borderId="0" applyFont="0" applyFill="0" applyBorder="0" applyAlignment="0" applyProtection="0"/>
    <xf numFmtId="185" fontId="14"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212" fontId="29" fillId="0" borderId="0" applyFont="0" applyFill="0" applyBorder="0" applyAlignment="0" applyProtection="0"/>
    <xf numFmtId="215" fontId="29" fillId="0" borderId="0" applyFont="0" applyFill="0" applyBorder="0" applyAlignment="0" applyProtection="0"/>
    <xf numFmtId="213" fontId="29" fillId="0" borderId="0" applyFont="0" applyFill="0" applyBorder="0" applyAlignment="0" applyProtection="0"/>
    <xf numFmtId="216" fontId="29" fillId="0" borderId="0" applyFont="0" applyFill="0" applyBorder="0" applyAlignment="0" applyProtection="0"/>
    <xf numFmtId="217" fontId="29" fillId="0" borderId="0" applyFont="0" applyFill="0" applyBorder="0" applyAlignment="0" applyProtection="0"/>
    <xf numFmtId="164" fontId="29" fillId="0" borderId="0" applyFont="0" applyFill="0" applyBorder="0" applyAlignment="0" applyProtection="0"/>
    <xf numFmtId="216" fontId="29" fillId="0" borderId="0" applyFont="0" applyFill="0" applyBorder="0" applyAlignment="0" applyProtection="0"/>
    <xf numFmtId="212" fontId="29" fillId="0" borderId="0" applyFont="0" applyFill="0" applyBorder="0" applyAlignment="0" applyProtection="0"/>
    <xf numFmtId="185" fontId="29" fillId="0" borderId="0" applyFont="0" applyFill="0" applyBorder="0" applyAlignment="0" applyProtection="0"/>
    <xf numFmtId="185" fontId="29" fillId="0" borderId="0" applyFont="0" applyFill="0" applyBorder="0" applyAlignment="0" applyProtection="0"/>
    <xf numFmtId="164" fontId="29" fillId="0" borderId="0" applyFont="0" applyFill="0" applyBorder="0" applyAlignment="0" applyProtection="0"/>
    <xf numFmtId="213" fontId="29" fillId="0" borderId="0" applyFont="0" applyFill="0" applyBorder="0" applyAlignment="0" applyProtection="0"/>
    <xf numFmtId="164" fontId="29" fillId="0" borderId="0" applyFont="0" applyFill="0" applyBorder="0" applyAlignment="0" applyProtection="0"/>
    <xf numFmtId="185" fontId="29" fillId="0" borderId="0" applyFont="0" applyFill="0" applyBorder="0" applyAlignment="0" applyProtection="0"/>
    <xf numFmtId="213" fontId="29" fillId="0" borderId="0" applyFont="0" applyFill="0" applyBorder="0" applyAlignment="0" applyProtection="0"/>
    <xf numFmtId="213" fontId="29" fillId="0" borderId="0" applyFont="0" applyFill="0" applyBorder="0" applyAlignment="0" applyProtection="0"/>
    <xf numFmtId="14" fontId="154" fillId="0" borderId="0"/>
    <xf numFmtId="0" fontId="155" fillId="0" borderId="0"/>
    <xf numFmtId="0" fontId="124" fillId="0" borderId="0"/>
    <xf numFmtId="40" fontId="156" fillId="0" borderId="0" applyBorder="0">
      <alignment horizontal="right"/>
    </xf>
    <xf numFmtId="0" fontId="157" fillId="0" borderId="0"/>
    <xf numFmtId="277" fontId="34" fillId="0" borderId="1">
      <alignment horizontal="right" vertical="center"/>
    </xf>
    <xf numFmtId="277" fontId="34" fillId="0" borderId="1">
      <alignment horizontal="right" vertical="center"/>
    </xf>
    <xf numFmtId="182" fontId="158" fillId="0" borderId="1">
      <alignment horizontal="right" vertical="center"/>
    </xf>
    <xf numFmtId="202" fontId="55"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8" fontId="34" fillId="0" borderId="42">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77" fontId="34" fillId="0" borderId="1">
      <alignment horizontal="right" vertical="center"/>
    </xf>
    <xf numFmtId="278" fontId="34" fillId="0" borderId="42">
      <alignment horizontal="right" vertical="center"/>
    </xf>
    <xf numFmtId="183" fontId="18" fillId="0" borderId="1">
      <alignment horizontal="right" vertical="center"/>
    </xf>
    <xf numFmtId="202" fontId="55" fillId="0" borderId="1">
      <alignment horizontal="right" vertical="center"/>
    </xf>
    <xf numFmtId="202" fontId="55" fillId="0" borderId="1">
      <alignment horizontal="right" vertical="center"/>
    </xf>
    <xf numFmtId="183" fontId="18" fillId="0" borderId="1">
      <alignment horizontal="right" vertical="center"/>
    </xf>
    <xf numFmtId="204" fontId="15" fillId="0" borderId="1">
      <alignment horizontal="right" vertical="center"/>
    </xf>
    <xf numFmtId="279" fontId="15" fillId="0" borderId="1">
      <alignment horizontal="right" vertical="center"/>
    </xf>
    <xf numFmtId="280" fontId="29" fillId="0" borderId="1">
      <alignment horizontal="right" vertical="center"/>
    </xf>
    <xf numFmtId="281" fontId="15" fillId="0" borderId="1">
      <alignment horizontal="right" vertical="center"/>
    </xf>
    <xf numFmtId="281" fontId="15" fillId="0" borderId="1">
      <alignment horizontal="right" vertical="center"/>
    </xf>
    <xf numFmtId="279" fontId="15" fillId="0" borderId="1">
      <alignment horizontal="right" vertical="center"/>
    </xf>
    <xf numFmtId="183" fontId="18" fillId="0" borderId="1">
      <alignment horizontal="right" vertical="center"/>
    </xf>
    <xf numFmtId="204" fontId="15" fillId="0" borderId="1">
      <alignment horizontal="right" vertical="center"/>
    </xf>
    <xf numFmtId="183" fontId="18" fillId="0" borderId="1">
      <alignment horizontal="right" vertical="center"/>
    </xf>
    <xf numFmtId="202" fontId="55" fillId="0" borderId="1">
      <alignment horizontal="right" vertical="center"/>
    </xf>
    <xf numFmtId="202" fontId="55" fillId="0" borderId="1">
      <alignment horizontal="right" vertical="center"/>
    </xf>
    <xf numFmtId="282" fontId="14" fillId="0" borderId="1">
      <alignment horizontal="right" vertical="center"/>
    </xf>
    <xf numFmtId="183" fontId="18" fillId="0" borderId="1">
      <alignment horizontal="right" vertical="center"/>
    </xf>
    <xf numFmtId="278" fontId="34" fillId="0" borderId="42">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8" fontId="34" fillId="0" borderId="42">
      <alignment horizontal="right" vertical="center"/>
    </xf>
    <xf numFmtId="279" fontId="15" fillId="0" borderId="1">
      <alignment horizontal="right" vertical="center"/>
    </xf>
    <xf numFmtId="280" fontId="29" fillId="0" borderId="1">
      <alignment horizontal="right" vertical="center"/>
    </xf>
    <xf numFmtId="279" fontId="15" fillId="0" borderId="1">
      <alignment horizontal="right" vertical="center"/>
    </xf>
    <xf numFmtId="281" fontId="15"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9" fontId="15" fillId="0" borderId="1">
      <alignment horizontal="right" vertical="center"/>
    </xf>
    <xf numFmtId="283" fontId="159" fillId="3" borderId="43" applyFont="0" applyFill="0" applyBorder="0"/>
    <xf numFmtId="279" fontId="15" fillId="0" borderId="1">
      <alignment horizontal="right" vertical="center"/>
    </xf>
    <xf numFmtId="278" fontId="34" fillId="0" borderId="42">
      <alignment horizontal="right" vertical="center"/>
    </xf>
    <xf numFmtId="277" fontId="34" fillId="0" borderId="1">
      <alignment horizontal="right" vertical="center"/>
    </xf>
    <xf numFmtId="277" fontId="34" fillId="0" borderId="1">
      <alignment horizontal="right" vertical="center"/>
    </xf>
    <xf numFmtId="219" fontId="34" fillId="0" borderId="1">
      <alignment horizontal="right" vertical="center"/>
    </xf>
    <xf numFmtId="283" fontId="159" fillId="3" borderId="43" applyFont="0" applyFill="0" applyBorder="0"/>
    <xf numFmtId="284" fontId="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19" fontId="34" fillId="0" borderId="1">
      <alignment horizontal="right" vertical="center"/>
    </xf>
    <xf numFmtId="204" fontId="15" fillId="0" borderId="1">
      <alignment horizontal="right" vertical="center"/>
    </xf>
    <xf numFmtId="278" fontId="34" fillId="0" borderId="42">
      <alignment horizontal="right" vertical="center"/>
    </xf>
    <xf numFmtId="279" fontId="15" fillId="0" borderId="1">
      <alignment horizontal="right" vertical="center"/>
    </xf>
    <xf numFmtId="280" fontId="29" fillId="0" borderId="1">
      <alignment horizontal="right" vertical="center"/>
    </xf>
    <xf numFmtId="279" fontId="15" fillId="0" borderId="1">
      <alignment horizontal="right" vertical="center"/>
    </xf>
    <xf numFmtId="277" fontId="34" fillId="0" borderId="1">
      <alignment horizontal="right" vertical="center"/>
    </xf>
    <xf numFmtId="204" fontId="15" fillId="0" borderId="1">
      <alignment horizontal="right" vertical="center"/>
    </xf>
    <xf numFmtId="204" fontId="15" fillId="0" borderId="1">
      <alignment horizontal="right" vertical="center"/>
    </xf>
    <xf numFmtId="285" fontId="14" fillId="0" borderId="1">
      <alignment horizontal="right" vertical="center"/>
    </xf>
    <xf numFmtId="278" fontId="34" fillId="0" borderId="42">
      <alignment horizontal="right" vertical="center"/>
    </xf>
    <xf numFmtId="286" fontId="1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79" fontId="15" fillId="0" borderId="1">
      <alignment horizontal="right" vertical="center"/>
    </xf>
    <xf numFmtId="281" fontId="15" fillId="0" borderId="1">
      <alignment horizontal="right" vertical="center"/>
    </xf>
    <xf numFmtId="206" fontId="1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83" fontId="159" fillId="3" borderId="43" applyFont="0" applyFill="0" applyBorder="0"/>
    <xf numFmtId="279" fontId="15"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279" fontId="1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87" fontId="55" fillId="0" borderId="1">
      <alignment horizontal="right" vertical="center"/>
    </xf>
    <xf numFmtId="279" fontId="15" fillId="0" borderId="1">
      <alignment horizontal="right" vertical="center"/>
    </xf>
    <xf numFmtId="283" fontId="159" fillId="3" borderId="43" applyFont="0" applyFill="0" applyBorder="0"/>
    <xf numFmtId="283" fontId="159" fillId="3" borderId="43" applyFont="0" applyFill="0" applyBorder="0"/>
    <xf numFmtId="205" fontId="34" fillId="0" borderId="1">
      <alignment horizontal="right" vertical="center"/>
    </xf>
    <xf numFmtId="183" fontId="18" fillId="0" borderId="1">
      <alignment horizontal="right" vertical="center"/>
    </xf>
    <xf numFmtId="202" fontId="55" fillId="0" borderId="1">
      <alignment horizontal="right" vertical="center"/>
    </xf>
    <xf numFmtId="279" fontId="15" fillId="0" borderId="1">
      <alignment horizontal="right" vertical="center"/>
    </xf>
    <xf numFmtId="277" fontId="34" fillId="0" borderId="1">
      <alignment horizontal="right" vertical="center"/>
    </xf>
    <xf numFmtId="277" fontId="34"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02" fontId="55" fillId="0" borderId="1">
      <alignment horizontal="right" vertical="center"/>
    </xf>
    <xf numFmtId="277" fontId="34" fillId="0" borderId="1">
      <alignment horizontal="right" vertical="center"/>
    </xf>
    <xf numFmtId="283" fontId="159" fillId="3" borderId="43" applyFont="0" applyFill="0" applyBorder="0"/>
    <xf numFmtId="267" fontId="15" fillId="0" borderId="1">
      <alignment horizontal="right" vertical="center"/>
    </xf>
    <xf numFmtId="267" fontId="15" fillId="0" borderId="1">
      <alignment horizontal="right" vertical="center"/>
    </xf>
    <xf numFmtId="267" fontId="15" fillId="0" borderId="1">
      <alignment horizontal="right" vertical="center"/>
    </xf>
    <xf numFmtId="267" fontId="15" fillId="0" borderId="1">
      <alignment horizontal="right" vertical="center"/>
    </xf>
    <xf numFmtId="277" fontId="34" fillId="0" borderId="1">
      <alignment horizontal="right" vertical="center"/>
    </xf>
    <xf numFmtId="267" fontId="15" fillId="0" borderId="1">
      <alignment horizontal="right" vertical="center"/>
    </xf>
    <xf numFmtId="288" fontId="15" fillId="0" borderId="42">
      <alignment horizontal="right" vertical="center"/>
    </xf>
    <xf numFmtId="288" fontId="15" fillId="0" borderId="42">
      <alignment horizontal="right" vertical="center"/>
    </xf>
    <xf numFmtId="288" fontId="15" fillId="0" borderId="42">
      <alignment horizontal="right" vertical="center"/>
    </xf>
    <xf numFmtId="288" fontId="15" fillId="0" borderId="42">
      <alignment horizontal="right" vertical="center"/>
    </xf>
    <xf numFmtId="288" fontId="15" fillId="0" borderId="42">
      <alignment horizontal="right" vertical="center"/>
    </xf>
    <xf numFmtId="182" fontId="158" fillId="0" borderId="1">
      <alignment horizontal="right" vertical="center"/>
    </xf>
    <xf numFmtId="277" fontId="34" fillId="0" borderId="1">
      <alignment horizontal="right" vertical="center"/>
    </xf>
    <xf numFmtId="206" fontId="15" fillId="0" borderId="1">
      <alignment horizontal="right" vertical="center"/>
    </xf>
    <xf numFmtId="183" fontId="18" fillId="0" borderId="1">
      <alignment horizontal="right" vertical="center"/>
    </xf>
    <xf numFmtId="277" fontId="34" fillId="0" borderId="1">
      <alignment horizontal="right" vertical="center"/>
    </xf>
    <xf numFmtId="277" fontId="34" fillId="0" borderId="1">
      <alignment horizontal="right" vertical="center"/>
    </xf>
    <xf numFmtId="277" fontId="34" fillId="0" borderId="1">
      <alignment horizontal="right" vertical="center"/>
    </xf>
    <xf numFmtId="183" fontId="18" fillId="0" borderId="1">
      <alignment horizontal="right" vertical="center"/>
    </xf>
    <xf numFmtId="277" fontId="34" fillId="0" borderId="1">
      <alignment horizontal="right" vertical="center"/>
    </xf>
    <xf numFmtId="279" fontId="15" fillId="0" borderId="1">
      <alignment horizontal="right" vertical="center"/>
    </xf>
    <xf numFmtId="277" fontId="34" fillId="0" borderId="1">
      <alignment horizontal="right" vertical="center"/>
    </xf>
    <xf numFmtId="278" fontId="34" fillId="0" borderId="42">
      <alignment horizontal="right" vertical="center"/>
    </xf>
    <xf numFmtId="278" fontId="34" fillId="0" borderId="42">
      <alignment horizontal="right" vertical="center"/>
    </xf>
    <xf numFmtId="278" fontId="34" fillId="0" borderId="42">
      <alignment horizontal="right" vertical="center"/>
    </xf>
    <xf numFmtId="278" fontId="34" fillId="0" borderId="42">
      <alignment horizontal="right" vertical="center"/>
    </xf>
    <xf numFmtId="278" fontId="34" fillId="0" borderId="42">
      <alignment horizontal="right" vertical="center"/>
    </xf>
    <xf numFmtId="277" fontId="34" fillId="0" borderId="1">
      <alignment horizontal="right" vertical="center"/>
    </xf>
    <xf numFmtId="205" fontId="34" fillId="0" borderId="1">
      <alignment horizontal="right" vertical="center"/>
    </xf>
    <xf numFmtId="289" fontId="160" fillId="0" borderId="1">
      <alignment horizontal="right" vertical="center"/>
    </xf>
    <xf numFmtId="49" fontId="7" fillId="0" borderId="0" applyFill="0" applyBorder="0" applyProtection="0">
      <alignment horizontal="center" vertical="center" wrapText="1" shrinkToFit="1"/>
    </xf>
    <xf numFmtId="49" fontId="31" fillId="0" borderId="0" applyFill="0" applyBorder="0" applyAlignment="0"/>
    <xf numFmtId="290" fontId="4" fillId="0" borderId="0" applyFill="0" applyBorder="0" applyAlignment="0"/>
    <xf numFmtId="291" fontId="4" fillId="0" borderId="0" applyFill="0" applyBorder="0" applyAlignment="0"/>
    <xf numFmtId="49" fontId="7" fillId="0" borderId="0" applyFill="0" applyBorder="0" applyProtection="0">
      <alignment horizontal="center" vertical="center" wrapText="1" shrinkToFit="1"/>
    </xf>
    <xf numFmtId="186" fontId="34" fillId="0" borderId="1">
      <alignment horizontal="center"/>
    </xf>
    <xf numFmtId="292" fontId="161" fillId="0" borderId="0" applyNumberFormat="0" applyFont="0" applyFill="0" applyBorder="0" applyAlignment="0">
      <alignment horizontal="centerContinuous"/>
    </xf>
    <xf numFmtId="264" fontId="162" fillId="0" borderId="0">
      <alignment horizontal="center"/>
      <protection locked="0"/>
    </xf>
    <xf numFmtId="0" fontId="15" fillId="0" borderId="44"/>
    <xf numFmtId="0" fontId="34" fillId="0" borderId="0" applyNumberFormat="0" applyFill="0" applyBorder="0" applyAlignment="0" applyProtection="0"/>
    <xf numFmtId="0" fontId="4" fillId="0" borderId="0" applyNumberFormat="0" applyFill="0" applyBorder="0" applyAlignment="0" applyProtection="0"/>
    <xf numFmtId="0" fontId="137" fillId="0" borderId="0" applyNumberFormat="0" applyFill="0" applyBorder="0" applyAlignment="0" applyProtection="0"/>
    <xf numFmtId="0" fontId="19" fillId="0" borderId="7" applyNumberFormat="0" applyBorder="0" applyAlignment="0"/>
    <xf numFmtId="0" fontId="163" fillId="0" borderId="6" applyNumberFormat="0" applyBorder="0" applyAlignment="0">
      <alignment horizontal="center"/>
    </xf>
    <xf numFmtId="3" fontId="164" fillId="0" borderId="31" applyNumberFormat="0" applyBorder="0" applyAlignment="0"/>
    <xf numFmtId="0" fontId="165" fillId="0" borderId="7">
      <alignment horizontal="center" vertical="center" wrapText="1"/>
    </xf>
    <xf numFmtId="0" fontId="166" fillId="0" borderId="0" applyNumberFormat="0" applyFill="0" applyBorder="0" applyAlignment="0" applyProtection="0"/>
    <xf numFmtId="40" fontId="102" fillId="0" borderId="0"/>
    <xf numFmtId="0" fontId="167" fillId="24" borderId="20" applyNumberFormat="0" applyAlignment="0" applyProtection="0"/>
    <xf numFmtId="3" fontId="168" fillId="0" borderId="0" applyNumberFormat="0" applyFill="0" applyBorder="0" applyAlignment="0" applyProtection="0">
      <alignment horizontal="center" wrapText="1"/>
    </xf>
    <xf numFmtId="0" fontId="169" fillId="0" borderId="2" applyBorder="0" applyAlignment="0">
      <alignment horizontal="center" vertical="center"/>
    </xf>
    <xf numFmtId="0" fontId="170" fillId="0" borderId="0" applyNumberFormat="0" applyFill="0" applyBorder="0" applyAlignment="0" applyProtection="0">
      <alignment horizontal="centerContinuous"/>
    </xf>
    <xf numFmtId="0" fontId="103" fillId="0" borderId="45" applyNumberFormat="0" applyFill="0" applyBorder="0" applyAlignment="0" applyProtection="0">
      <alignment horizontal="center" vertical="center" wrapText="1"/>
    </xf>
    <xf numFmtId="0" fontId="166" fillId="0" borderId="0" applyNumberFormat="0" applyFill="0" applyBorder="0" applyAlignment="0" applyProtection="0"/>
    <xf numFmtId="0" fontId="171" fillId="0" borderId="46" applyNumberFormat="0" applyFill="0" applyAlignment="0" applyProtection="0"/>
    <xf numFmtId="0" fontId="172" fillId="0" borderId="47" applyNumberFormat="0" applyBorder="0" applyAlignment="0">
      <alignment vertical="center"/>
    </xf>
    <xf numFmtId="0" fontId="173" fillId="8" borderId="0" applyNumberFormat="0" applyBorder="0" applyAlignment="0" applyProtection="0"/>
    <xf numFmtId="0" fontId="4" fillId="0" borderId="19" applyNumberFormat="0" applyFont="0" applyFill="0" applyAlignment="0" applyProtection="0"/>
    <xf numFmtId="0" fontId="171" fillId="0" borderId="46" applyNumberFormat="0" applyFill="0" applyAlignment="0" applyProtection="0"/>
    <xf numFmtId="0" fontId="125" fillId="0" borderId="48" applyNumberFormat="0" applyAlignment="0">
      <alignment horizontal="center"/>
    </xf>
    <xf numFmtId="0" fontId="174" fillId="30" borderId="0" applyNumberFormat="0" applyBorder="0" applyAlignment="0" applyProtection="0"/>
    <xf numFmtId="0" fontId="175" fillId="0" borderId="14">
      <alignment horizontal="center"/>
    </xf>
    <xf numFmtId="3" fontId="176" fillId="0" borderId="0" applyFill="0">
      <alignment vertical="center"/>
    </xf>
    <xf numFmtId="41" fontId="4" fillId="0" borderId="0" applyFont="0" applyFill="0" applyBorder="0" applyAlignment="0" applyProtection="0"/>
    <xf numFmtId="194" fontId="4" fillId="0" borderId="0" applyFont="0" applyFill="0" applyBorder="0" applyAlignment="0" applyProtection="0"/>
    <xf numFmtId="171" fontId="177" fillId="0" borderId="49" applyNumberFormat="0" applyFont="0" applyAlignment="0">
      <alignment horizontal="centerContinuous"/>
    </xf>
    <xf numFmtId="256" fontId="114" fillId="0" borderId="0" applyFont="0" applyFill="0" applyBorder="0" applyAlignment="0" applyProtection="0"/>
    <xf numFmtId="293" fontId="15" fillId="0" borderId="0" applyFont="0" applyFill="0" applyBorder="0" applyAlignment="0" applyProtection="0"/>
    <xf numFmtId="294" fontId="15" fillId="0" borderId="0" applyFon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107" fillId="0" borderId="50">
      <alignment horizontal="center"/>
    </xf>
    <xf numFmtId="291" fontId="34" fillId="0" borderId="0"/>
    <xf numFmtId="205" fontId="34" fillId="0" borderId="3"/>
    <xf numFmtId="0" fontId="180" fillId="0" borderId="0"/>
    <xf numFmtId="0" fontId="32" fillId="0" borderId="0"/>
    <xf numFmtId="0" fontId="181" fillId="0" borderId="0"/>
    <xf numFmtId="3" fontId="34" fillId="0" borderId="0" applyNumberFormat="0" applyBorder="0" applyAlignment="0" applyProtection="0">
      <alignment horizontal="centerContinuous"/>
      <protection locked="0"/>
    </xf>
    <xf numFmtId="3" fontId="182" fillId="0" borderId="0">
      <protection locked="0"/>
    </xf>
    <xf numFmtId="0" fontId="32" fillId="0" borderId="0"/>
    <xf numFmtId="0" fontId="183" fillId="0" borderId="51" applyFill="0" applyBorder="0" applyAlignment="0">
      <alignment horizontal="center"/>
    </xf>
    <xf numFmtId="219" fontId="184" fillId="46" borderId="2">
      <alignment vertical="top"/>
    </xf>
    <xf numFmtId="0" fontId="185" fillId="47" borderId="3">
      <alignment horizontal="left" vertical="center"/>
    </xf>
    <xf numFmtId="202" fontId="186" fillId="48" borderId="2"/>
    <xf numFmtId="219" fontId="111" fillId="0" borderId="2">
      <alignment horizontal="left" vertical="top"/>
    </xf>
    <xf numFmtId="0" fontId="187" fillId="49" borderId="0">
      <alignment horizontal="left" vertical="center"/>
    </xf>
    <xf numFmtId="219" fontId="18" fillId="0" borderId="4">
      <alignment horizontal="left" vertical="top"/>
    </xf>
    <xf numFmtId="0" fontId="188" fillId="0" borderId="4">
      <alignment horizontal="left" vertical="center"/>
    </xf>
    <xf numFmtId="0" fontId="4" fillId="0" borderId="0" applyFont="0" applyFill="0" applyBorder="0" applyAlignment="0" applyProtection="0"/>
    <xf numFmtId="0" fontId="4" fillId="0" borderId="0" applyFont="0" applyFill="0" applyBorder="0" applyAlignment="0" applyProtection="0"/>
    <xf numFmtId="295" fontId="4" fillId="0" borderId="0" applyFont="0" applyFill="0" applyBorder="0" applyAlignment="0" applyProtection="0"/>
    <xf numFmtId="296" fontId="4" fillId="0" borderId="0" applyFont="0" applyFill="0" applyBorder="0" applyAlignment="0" applyProtection="0"/>
    <xf numFmtId="167" fontId="86" fillId="0" borderId="0" applyFont="0" applyFill="0" applyBorder="0" applyAlignment="0" applyProtection="0"/>
    <xf numFmtId="169" fontId="86" fillId="0" borderId="0" applyFont="0" applyFill="0" applyBorder="0" applyAlignment="0" applyProtection="0"/>
    <xf numFmtId="0" fontId="189" fillId="0" borderId="0" applyNumberFormat="0" applyFill="0" applyBorder="0" applyAlignment="0" applyProtection="0"/>
    <xf numFmtId="0" fontId="190"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191" fillId="7" borderId="0" applyNumberFormat="0" applyBorder="0" applyAlignment="0" applyProtection="0"/>
    <xf numFmtId="0" fontId="192" fillId="0" borderId="0" applyNumberFormat="0" applyFill="0" applyBorder="0" applyAlignment="0" applyProtection="0"/>
    <xf numFmtId="0" fontId="55" fillId="0" borderId="52" applyFont="0" applyBorder="0" applyAlignment="0">
      <alignment horizontal="center"/>
    </xf>
    <xf numFmtId="41" fontId="15" fillId="0" borderId="0" applyFont="0" applyFill="0" applyBorder="0" applyAlignment="0" applyProtection="0"/>
    <xf numFmtId="182" fontId="24" fillId="0" borderId="0" applyFont="0" applyFill="0" applyBorder="0" applyAlignment="0" applyProtection="0"/>
    <xf numFmtId="183" fontId="24" fillId="0" borderId="0" applyFont="0" applyFill="0" applyBorder="0" applyAlignment="0" applyProtection="0"/>
    <xf numFmtId="0" fontId="24" fillId="0" borderId="0"/>
    <xf numFmtId="0" fontId="193" fillId="0" borderId="0" applyFont="0" applyFill="0" applyBorder="0" applyAlignment="0" applyProtection="0"/>
    <xf numFmtId="0" fontId="193" fillId="0" borderId="0" applyFont="0" applyFill="0" applyBorder="0" applyAlignment="0" applyProtection="0"/>
    <xf numFmtId="0" fontId="6" fillId="0" borderId="0">
      <alignment vertical="center"/>
    </xf>
    <xf numFmtId="40" fontId="4" fillId="0" borderId="0" applyFill="0" applyBorder="0" applyAlignment="0" applyProtection="0"/>
    <xf numFmtId="38"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9" fontId="194" fillId="0" borderId="0" applyBorder="0" applyAlignment="0" applyProtection="0"/>
    <xf numFmtId="0" fontId="195" fillId="0" borderId="0"/>
    <xf numFmtId="0" fontId="196" fillId="0" borderId="16"/>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1" fillId="0" borderId="0" applyFont="0" applyFill="0" applyBorder="0" applyAlignment="0" applyProtection="0"/>
    <xf numFmtId="0" fontId="131" fillId="0" borderId="0" applyFont="0" applyFill="0" applyBorder="0" applyAlignment="0" applyProtection="0"/>
    <xf numFmtId="178" fontId="4" fillId="0" borderId="0" applyFont="0" applyFill="0" applyBorder="0" applyAlignment="0" applyProtection="0"/>
    <xf numFmtId="190" fontId="4" fillId="0" borderId="0" applyFont="0" applyFill="0" applyBorder="0" applyAlignment="0" applyProtection="0"/>
    <xf numFmtId="0" fontId="131" fillId="0" borderId="0"/>
    <xf numFmtId="0" fontId="197" fillId="0" borderId="0"/>
    <xf numFmtId="0" fontId="126" fillId="0" borderId="0"/>
    <xf numFmtId="41" fontId="198" fillId="0" borderId="0" applyFont="0" applyFill="0" applyBorder="0" applyAlignment="0" applyProtection="0"/>
    <xf numFmtId="43" fontId="198" fillId="0" borderId="0" applyFont="0" applyFill="0" applyBorder="0" applyAlignment="0" applyProtection="0"/>
    <xf numFmtId="297" fontId="32" fillId="0" borderId="0" applyFont="0" applyFill="0" applyBorder="0" applyAlignment="0" applyProtection="0"/>
    <xf numFmtId="275" fontId="32" fillId="0" borderId="0" applyFont="0" applyFill="0" applyBorder="0" applyAlignment="0" applyProtection="0"/>
    <xf numFmtId="0" fontId="4" fillId="0" borderId="0"/>
    <xf numFmtId="182" fontId="198" fillId="0" borderId="0" applyFont="0" applyFill="0" applyBorder="0" applyAlignment="0" applyProtection="0"/>
    <xf numFmtId="166" fontId="26" fillId="0" borderId="0" applyFont="0" applyFill="0" applyBorder="0" applyAlignment="0" applyProtection="0"/>
    <xf numFmtId="183" fontId="198" fillId="0" borderId="0" applyFont="0" applyFill="0" applyBorder="0" applyAlignment="0" applyProtection="0"/>
    <xf numFmtId="176" fontId="4" fillId="0" borderId="0" applyFont="0" applyFill="0" applyBorder="0" applyAlignment="0" applyProtection="0"/>
    <xf numFmtId="178" fontId="32" fillId="0" borderId="0" applyFont="0" applyFill="0" applyBorder="0" applyAlignment="0" applyProtection="0"/>
    <xf numFmtId="0" fontId="4" fillId="0" borderId="0"/>
    <xf numFmtId="3" fontId="16" fillId="0" borderId="55"/>
    <xf numFmtId="3" fontId="16" fillId="0" borderId="55"/>
    <xf numFmtId="171" fontId="17" fillId="0" borderId="15" applyFont="0" applyBorder="0"/>
    <xf numFmtId="171" fontId="17" fillId="0" borderId="15" applyFont="0" applyBorder="0"/>
    <xf numFmtId="0" fontId="4" fillId="0" borderId="0" applyNumberFormat="0" applyFill="0" applyBorder="0" applyAlignment="0" applyProtection="0"/>
    <xf numFmtId="299" fontId="29" fillId="0" borderId="0" applyFont="0" applyFill="0" applyBorder="0" applyAlignment="0" applyProtection="0"/>
    <xf numFmtId="299" fontId="29" fillId="0" borderId="0" applyFont="0" applyFill="0" applyBorder="0" applyAlignment="0" applyProtection="0"/>
    <xf numFmtId="0" fontId="30" fillId="0" borderId="0"/>
    <xf numFmtId="0" fontId="30" fillId="0" borderId="0"/>
    <xf numFmtId="0" fontId="30" fillId="0" borderId="0"/>
    <xf numFmtId="0" fontId="31" fillId="0" borderId="0">
      <alignment vertical="top"/>
    </xf>
    <xf numFmtId="0" fontId="31" fillId="0" borderId="0">
      <alignment vertical="top"/>
    </xf>
    <xf numFmtId="178" fontId="32" fillId="0" borderId="0" applyFont="0" applyFill="0" applyBorder="0" applyAlignment="0" applyProtection="0"/>
    <xf numFmtId="0" fontId="20" fillId="0" borderId="0"/>
    <xf numFmtId="178" fontId="32" fillId="0" borderId="0" applyFont="0" applyFill="0" applyBorder="0" applyAlignment="0" applyProtection="0"/>
    <xf numFmtId="178" fontId="32" fillId="0" borderId="0" applyFont="0" applyFill="0" applyBorder="0" applyAlignment="0" applyProtection="0"/>
    <xf numFmtId="178" fontId="32" fillId="0" borderId="0" applyFont="0" applyFill="0" applyBorder="0" applyAlignment="0" applyProtection="0"/>
    <xf numFmtId="178" fontId="32" fillId="0" borderId="0" applyFont="0" applyFill="0" applyBorder="0" applyAlignment="0" applyProtection="0"/>
    <xf numFmtId="0" fontId="30" fillId="0" borderId="0"/>
    <xf numFmtId="178" fontId="32" fillId="0" borderId="0" applyFont="0" applyFill="0" applyBorder="0" applyAlignment="0" applyProtection="0"/>
    <xf numFmtId="0" fontId="135" fillId="0" borderId="0"/>
    <xf numFmtId="1" fontId="39" fillId="0" borderId="55" applyBorder="0" applyAlignment="0">
      <alignment horizontal="center"/>
    </xf>
    <xf numFmtId="1" fontId="39" fillId="0" borderId="55" applyBorder="0" applyAlignment="0">
      <alignment horizontal="center"/>
    </xf>
    <xf numFmtId="3" fontId="16" fillId="0" borderId="55"/>
    <xf numFmtId="3" fontId="16" fillId="0" borderId="55"/>
    <xf numFmtId="3" fontId="16" fillId="0" borderId="55"/>
    <xf numFmtId="3" fontId="16" fillId="0" borderId="55"/>
    <xf numFmtId="0" fontId="40" fillId="0" borderId="7" applyFont="0" applyAlignment="0">
      <alignment horizontal="left"/>
    </xf>
    <xf numFmtId="0" fontId="40" fillId="0" borderId="7" applyFont="0" applyAlignment="0">
      <alignment horizontal="left"/>
    </xf>
    <xf numFmtId="223" fontId="35" fillId="0" borderId="0" applyFont="0" applyFill="0" applyBorder="0" applyAlignment="0" applyProtection="0"/>
    <xf numFmtId="223" fontId="35" fillId="0" borderId="0" applyFont="0" applyFill="0" applyBorder="0" applyAlignment="0" applyProtection="0"/>
    <xf numFmtId="223" fontId="35" fillId="0" borderId="0" applyFont="0" applyFill="0" applyBorder="0" applyAlignment="0" applyProtection="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42" fillId="3" borderId="0"/>
    <xf numFmtId="0" fontId="42" fillId="3" borderId="0"/>
    <xf numFmtId="0" fontId="42" fillId="3" borderId="0"/>
    <xf numFmtId="0" fontId="7" fillId="0" borderId="59" applyAlignment="0"/>
    <xf numFmtId="0" fontId="7" fillId="0" borderId="60" applyFill="0" applyAlignment="0"/>
    <xf numFmtId="0" fontId="7" fillId="0" borderId="60" applyFill="0"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7" fillId="0" borderId="59"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7" fillId="0" borderId="59" applyAlignment="0"/>
    <xf numFmtId="0" fontId="7" fillId="0" borderId="59" applyAlignment="0"/>
    <xf numFmtId="0" fontId="7" fillId="0" borderId="59" applyAlignment="0"/>
    <xf numFmtId="0" fontId="44" fillId="0" borderId="61" applyNumberFormat="0" applyFont="0" applyBorder="0">
      <alignment horizontal="left" indent="2"/>
    </xf>
    <xf numFmtId="0" fontId="44" fillId="0" borderId="61" applyNumberFormat="0" applyFont="0" applyBorder="0">
      <alignment horizontal="left" indent="2"/>
    </xf>
    <xf numFmtId="0" fontId="15" fillId="0" borderId="59" applyNumberFormat="0" applyFill="0"/>
    <xf numFmtId="0" fontId="15" fillId="0" borderId="59" applyNumberFormat="0" applyFill="0"/>
    <xf numFmtId="0" fontId="15" fillId="0" borderId="59" applyNumberFormat="0" applyFill="0"/>
    <xf numFmtId="0" fontId="15" fillId="0" borderId="59" applyNumberFormat="0" applyFill="0"/>
    <xf numFmtId="0" fontId="15" fillId="0" borderId="59" applyNumberFormat="0" applyFill="0"/>
    <xf numFmtId="0" fontId="15" fillId="0" borderId="59" applyNumberFormat="0" applyAlignment="0"/>
    <xf numFmtId="0" fontId="15" fillId="0" borderId="59" applyNumberFormat="0" applyAlignment="0"/>
    <xf numFmtId="0" fontId="15" fillId="0" borderId="59" applyNumberFormat="0" applyAlignment="0"/>
    <xf numFmtId="0" fontId="15" fillId="0" borderId="59" applyNumberFormat="0" applyAlignment="0"/>
    <xf numFmtId="0" fontId="15" fillId="0" borderId="59" applyNumberFormat="0" applyAlignment="0"/>
    <xf numFmtId="0" fontId="15" fillId="0" borderId="59" applyNumberFormat="0" applyAlignment="0"/>
    <xf numFmtId="0" fontId="15" fillId="0" borderId="59" applyNumberFormat="0" applyFill="0"/>
    <xf numFmtId="0" fontId="15" fillId="0" borderId="59" applyNumberFormat="0" applyFill="0"/>
    <xf numFmtId="0" fontId="15" fillId="0" borderId="59" applyNumberFormat="0" applyFill="0"/>
    <xf numFmtId="0" fontId="15" fillId="0" borderId="59" applyNumberFormat="0" applyFill="0"/>
    <xf numFmtId="0" fontId="15" fillId="0" borderId="59" applyNumberFormat="0" applyFill="0"/>
    <xf numFmtId="0" fontId="44" fillId="0" borderId="61" applyNumberFormat="0" applyFont="0" applyBorder="0" applyAlignment="0">
      <alignment horizontal="center"/>
    </xf>
    <xf numFmtId="0" fontId="44" fillId="0" borderId="61" applyNumberFormat="0" applyFont="0" applyBorder="0" applyAlignment="0">
      <alignment horizontal="center"/>
    </xf>
    <xf numFmtId="0" fontId="50"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54" borderId="0" applyNumberFormat="0" applyBorder="0" applyAlignment="0" applyProtection="0"/>
    <xf numFmtId="0" fontId="50" fillId="57" borderId="0" applyNumberFormat="0" applyBorder="0" applyAlignment="0" applyProtection="0"/>
    <xf numFmtId="0" fontId="50" fillId="60" borderId="0" applyNumberFormat="0" applyBorder="0" applyAlignment="0" applyProtection="0"/>
    <xf numFmtId="0" fontId="54" fillId="61"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62" borderId="0" applyNumberFormat="0" applyBorder="0" applyAlignment="0" applyProtection="0"/>
    <xf numFmtId="0" fontId="54" fillId="63" borderId="0" applyNumberFormat="0" applyBorder="0" applyAlignment="0" applyProtection="0"/>
    <xf numFmtId="0" fontId="54" fillId="64" borderId="0" applyNumberFormat="0" applyBorder="0" applyAlignment="0" applyProtection="0"/>
    <xf numFmtId="0" fontId="54" fillId="65"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62" borderId="0" applyNumberFormat="0" applyBorder="0" applyAlignment="0" applyProtection="0"/>
    <xf numFmtId="0" fontId="54" fillId="63" borderId="0" applyNumberFormat="0" applyBorder="0" applyAlignment="0" applyProtection="0"/>
    <xf numFmtId="0" fontId="54" fillId="68" borderId="0" applyNumberFormat="0" applyBorder="0" applyAlignment="0" applyProtection="0"/>
    <xf numFmtId="0" fontId="191" fillId="52" borderId="0" applyNumberFormat="0" applyBorder="0" applyAlignment="0" applyProtection="0"/>
    <xf numFmtId="0" fontId="66" fillId="24" borderId="62" applyNumberFormat="0" applyAlignment="0" applyProtection="0"/>
    <xf numFmtId="0" fontId="167" fillId="4" borderId="62" applyNumberFormat="0" applyAlignment="0" applyProtection="0"/>
    <xf numFmtId="170" fontId="50" fillId="0" borderId="0" applyFont="0" applyFill="0" applyBorder="0" applyAlignment="0" applyProtection="0"/>
    <xf numFmtId="172" fontId="4" fillId="0" borderId="0" applyFill="0" applyBorder="0" applyAlignment="0" applyProtection="0"/>
    <xf numFmtId="170" fontId="4" fillId="0" borderId="0" applyFont="0" applyFill="0" applyBorder="0" applyAlignment="0" applyProtection="0"/>
    <xf numFmtId="0" fontId="50" fillId="0" borderId="0" applyFont="0" applyFill="0" applyBorder="0" applyAlignment="0" applyProtection="0"/>
    <xf numFmtId="172" fontId="4" fillId="0" borderId="0" applyFill="0" applyBorder="0" applyAlignment="0" applyProtection="0"/>
    <xf numFmtId="197" fontId="4" fillId="0" borderId="0" applyFont="0" applyFill="0" applyBorder="0" applyAlignment="0" applyProtection="0"/>
    <xf numFmtId="170" fontId="4"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7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5" fontId="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2" fontId="4" fillId="0" borderId="0" applyFill="0" applyBorder="0" applyAlignment="0" applyProtection="0"/>
    <xf numFmtId="0" fontId="50" fillId="0" borderId="0" applyFont="0" applyFill="0" applyBorder="0" applyAlignment="0" applyProtection="0"/>
    <xf numFmtId="165" fontId="19" fillId="0" borderId="0" applyFont="0" applyFill="0" applyBorder="0" applyAlignment="0" applyProtection="0"/>
    <xf numFmtId="165" fontId="50" fillId="0" borderId="0" applyFont="0" applyFill="0" applyBorder="0" applyAlignment="0" applyProtection="0"/>
    <xf numFmtId="3" fontId="4" fillId="0" borderId="0" applyFill="0" applyBorder="0" applyAlignment="0" applyProtection="0"/>
    <xf numFmtId="3" fontId="4" fillId="0" borderId="0" applyFill="0" applyBorder="0" applyAlignment="0" applyProtection="0"/>
    <xf numFmtId="240" fontId="4" fillId="0" borderId="0" applyFill="0" applyBorder="0" applyAlignment="0" applyProtection="0"/>
    <xf numFmtId="240" fontId="4" fillId="0" borderId="0" applyFill="0" applyBorder="0" applyAlignment="0" applyProtection="0"/>
    <xf numFmtId="0" fontId="120" fillId="69" borderId="21" applyNumberFormat="0" applyAlignment="0" applyProtection="0"/>
    <xf numFmtId="1" fontId="70" fillId="0" borderId="57" applyBorder="0"/>
    <xf numFmtId="0" fontId="4" fillId="0" borderId="0" applyFill="0" applyBorder="0" applyAlignment="0" applyProtection="0"/>
    <xf numFmtId="249" fontId="18" fillId="0" borderId="61"/>
    <xf numFmtId="0" fontId="71" fillId="0" borderId="0">
      <alignment vertical="top" wrapText="1"/>
    </xf>
    <xf numFmtId="0" fontId="79" fillId="24" borderId="63" applyNumberFormat="0" applyAlignment="0" applyProtection="0"/>
    <xf numFmtId="0" fontId="80" fillId="11" borderId="62" applyNumberFormat="0" applyAlignment="0" applyProtection="0"/>
    <xf numFmtId="176" fontId="89" fillId="0" borderId="0">
      <protection locked="0"/>
    </xf>
    <xf numFmtId="176" fontId="89" fillId="0" borderId="0">
      <protection locked="0"/>
    </xf>
    <xf numFmtId="0" fontId="179" fillId="0" borderId="0" applyNumberFormat="0" applyFill="0" applyBorder="0" applyAlignment="0" applyProtection="0"/>
    <xf numFmtId="2" fontId="4" fillId="0" borderId="0" applyFill="0" applyBorder="0" applyAlignment="0" applyProtection="0"/>
    <xf numFmtId="260" fontId="17" fillId="0" borderId="28" applyNumberFormat="0" applyFill="0" applyBorder="0" applyAlignment="0" applyProtection="0"/>
    <xf numFmtId="0" fontId="98" fillId="26" borderId="64" applyNumberFormat="0" applyAlignment="0">
      <protection locked="0"/>
    </xf>
    <xf numFmtId="0" fontId="4" fillId="27" borderId="65" applyNumberFormat="0" applyFont="0" applyAlignment="0" applyProtection="0"/>
    <xf numFmtId="0" fontId="173" fillId="53" borderId="0" applyNumberFormat="0" applyBorder="0" applyAlignment="0" applyProtection="0"/>
    <xf numFmtId="300" fontId="203" fillId="0" borderId="66" applyFont="0" applyFill="0" applyBorder="0" applyAlignment="0" applyProtection="0">
      <alignment horizontal="right"/>
    </xf>
    <xf numFmtId="0" fontId="107" fillId="0" borderId="67">
      <alignment horizontal="left" vertical="center"/>
    </xf>
    <xf numFmtId="0" fontId="108" fillId="0" borderId="0" applyNumberFormat="0" applyFill="0" applyBorder="0" applyAlignment="0" applyProtection="0"/>
    <xf numFmtId="0" fontId="107" fillId="0" borderId="0" applyNumberFormat="0" applyFill="0" applyBorder="0" applyAlignment="0" applyProtection="0"/>
    <xf numFmtId="0" fontId="84" fillId="0" borderId="26" applyNumberFormat="0" applyFill="0" applyAlignment="0" applyProtection="0"/>
    <xf numFmtId="0" fontId="84" fillId="0" borderId="0" applyNumberFormat="0" applyFill="0" applyBorder="0" applyAlignment="0" applyProtection="0"/>
    <xf numFmtId="219" fontId="111" fillId="29" borderId="61" applyNumberFormat="0" applyAlignment="0">
      <alignment horizontal="left" vertical="top"/>
    </xf>
    <xf numFmtId="49" fontId="113" fillId="0" borderId="61">
      <alignment vertical="center"/>
    </xf>
    <xf numFmtId="10" fontId="101" fillId="2" borderId="61" applyNumberFormat="0" applyBorder="0" applyAlignment="0" applyProtection="0"/>
    <xf numFmtId="0" fontId="115" fillId="11" borderId="62" applyNumberFormat="0" applyAlignment="0" applyProtection="0"/>
    <xf numFmtId="0" fontId="80" fillId="56" borderId="62" applyNumberFormat="0" applyAlignment="0" applyProtection="0"/>
    <xf numFmtId="0" fontId="80" fillId="56" borderId="62" applyNumberFormat="0" applyAlignment="0" applyProtection="0"/>
    <xf numFmtId="0" fontId="80" fillId="56" borderId="62" applyNumberFormat="0" applyAlignment="0" applyProtection="0"/>
    <xf numFmtId="2" fontId="33" fillId="0" borderId="68" applyBorder="0"/>
    <xf numFmtId="2" fontId="119" fillId="0" borderId="69" applyBorder="0"/>
    <xf numFmtId="0" fontId="57" fillId="0" borderId="70">
      <alignment horizontal="centerContinuous"/>
    </xf>
    <xf numFmtId="0" fontId="71" fillId="2" borderId="0" applyNumberFormat="0" applyFont="0" applyBorder="0" applyAlignment="0"/>
    <xf numFmtId="0" fontId="50" fillId="0" borderId="0"/>
    <xf numFmtId="0" fontId="126" fillId="0" borderId="0"/>
    <xf numFmtId="0" fontId="50" fillId="0" borderId="0"/>
    <xf numFmtId="0" fontId="136" fillId="0" borderId="37" applyNumberFormat="0" applyFill="0" applyAlignment="0" applyProtection="0"/>
    <xf numFmtId="43" fontId="89" fillId="0" borderId="0">
      <protection locked="0"/>
    </xf>
    <xf numFmtId="43" fontId="89" fillId="0" borderId="0">
      <protection locked="0"/>
    </xf>
    <xf numFmtId="0" fontId="174" fillId="70" borderId="0" applyNumberFormat="0" applyBorder="0" applyAlignment="0" applyProtection="0"/>
    <xf numFmtId="0" fontId="34" fillId="0" borderId="61"/>
    <xf numFmtId="0" fontId="129" fillId="0" borderId="61" applyNumberFormat="0" applyFont="0" applyFill="0" applyBorder="0" applyAlignment="0">
      <alignment horizontal="center"/>
    </xf>
    <xf numFmtId="271" fontId="32" fillId="0" borderId="0"/>
    <xf numFmtId="271" fontId="32" fillId="0" borderId="0"/>
    <xf numFmtId="269" fontId="17" fillId="0" borderId="0"/>
    <xf numFmtId="269" fontId="17" fillId="0" borderId="0"/>
    <xf numFmtId="0" fontId="50"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7" fillId="0" borderId="0"/>
    <xf numFmtId="0" fontId="15" fillId="0" borderId="0"/>
    <xf numFmtId="0" fontId="3" fillId="0" borderId="0"/>
    <xf numFmtId="0" fontId="3" fillId="0" borderId="0"/>
    <xf numFmtId="0" fontId="13" fillId="0" borderId="0"/>
    <xf numFmtId="0" fontId="13" fillId="0" borderId="0"/>
    <xf numFmtId="0" fontId="4" fillId="0" borderId="0"/>
    <xf numFmtId="0" fontId="198" fillId="0" borderId="0" applyProtection="0"/>
    <xf numFmtId="0" fontId="198" fillId="0" borderId="0" applyProtection="0"/>
    <xf numFmtId="0" fontId="204" fillId="0" borderId="0"/>
    <xf numFmtId="0" fontId="50" fillId="0" borderId="0"/>
    <xf numFmtId="0" fontId="50" fillId="0" borderId="0"/>
    <xf numFmtId="0" fontId="198" fillId="0" borderId="0"/>
    <xf numFmtId="0" fontId="205" fillId="0" borderId="0"/>
    <xf numFmtId="0" fontId="75" fillId="0" borderId="0"/>
    <xf numFmtId="0" fontId="75" fillId="0" borderId="0"/>
    <xf numFmtId="0" fontId="75" fillId="0" borderId="0"/>
    <xf numFmtId="0" fontId="75" fillId="0" borderId="0"/>
    <xf numFmtId="0" fontId="206" fillId="0" borderId="0"/>
    <xf numFmtId="0" fontId="6" fillId="0" borderId="0"/>
    <xf numFmtId="0" fontId="50" fillId="0" borderId="0"/>
    <xf numFmtId="0" fontId="3" fillId="0" borderId="0"/>
    <xf numFmtId="0" fontId="4" fillId="0" borderId="0"/>
    <xf numFmtId="0" fontId="4" fillId="27" borderId="65" applyNumberFormat="0" applyFont="0" applyAlignment="0" applyProtection="0"/>
    <xf numFmtId="0" fontId="4" fillId="48" borderId="65" applyNumberFormat="0" applyAlignment="0" applyProtection="0"/>
    <xf numFmtId="0" fontId="138" fillId="24" borderId="63" applyNumberFormat="0" applyAlignment="0" applyProtection="0"/>
    <xf numFmtId="0" fontId="79" fillId="4" borderId="63" applyNumberFormat="0" applyAlignment="0" applyProtection="0"/>
    <xf numFmtId="9" fontId="4" fillId="0" borderId="0" applyFont="0" applyFill="0" applyBorder="0" applyAlignment="0" applyProtection="0"/>
    <xf numFmtId="9" fontId="20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71" fontId="89" fillId="0" borderId="0">
      <protection locked="0"/>
    </xf>
    <xf numFmtId="4" fontId="145" fillId="32" borderId="71" applyNumberFormat="0" applyProtection="0">
      <alignment vertical="center"/>
    </xf>
    <xf numFmtId="4" fontId="146" fillId="32" borderId="71" applyNumberFormat="0" applyProtection="0">
      <alignment vertical="center"/>
    </xf>
    <xf numFmtId="4" fontId="147" fillId="32" borderId="71" applyNumberFormat="0" applyProtection="0">
      <alignment horizontal="left" vertical="center" indent="1"/>
    </xf>
    <xf numFmtId="4" fontId="147" fillId="34" borderId="71" applyNumberFormat="0" applyProtection="0">
      <alignment horizontal="right" vertical="center"/>
    </xf>
    <xf numFmtId="4" fontId="147" fillId="35" borderId="71" applyNumberFormat="0" applyProtection="0">
      <alignment horizontal="right" vertical="center"/>
    </xf>
    <xf numFmtId="4" fontId="147" fillId="36" borderId="71" applyNumberFormat="0" applyProtection="0">
      <alignment horizontal="right" vertical="center"/>
    </xf>
    <xf numFmtId="4" fontId="147" fillId="37" borderId="71" applyNumberFormat="0" applyProtection="0">
      <alignment horizontal="right" vertical="center"/>
    </xf>
    <xf numFmtId="4" fontId="147" fillId="38" borderId="71" applyNumberFormat="0" applyProtection="0">
      <alignment horizontal="right" vertical="center"/>
    </xf>
    <xf numFmtId="4" fontId="147" fillId="39" borderId="71" applyNumberFormat="0" applyProtection="0">
      <alignment horizontal="right" vertical="center"/>
    </xf>
    <xf numFmtId="4" fontId="147" fillId="40" borderId="71" applyNumberFormat="0" applyProtection="0">
      <alignment horizontal="right" vertical="center"/>
    </xf>
    <xf numFmtId="4" fontId="147" fillId="41" borderId="71" applyNumberFormat="0" applyProtection="0">
      <alignment horizontal="right" vertical="center"/>
    </xf>
    <xf numFmtId="4" fontId="147" fillId="42" borderId="71" applyNumberFormat="0" applyProtection="0">
      <alignment horizontal="right" vertical="center"/>
    </xf>
    <xf numFmtId="4" fontId="147" fillId="44" borderId="71" applyNumberFormat="0" applyProtection="0">
      <alignment horizontal="right" vertical="center"/>
    </xf>
    <xf numFmtId="4" fontId="147" fillId="45" borderId="71" applyNumberFormat="0" applyProtection="0">
      <alignment vertical="center"/>
    </xf>
    <xf numFmtId="4" fontId="148" fillId="45" borderId="71" applyNumberFormat="0" applyProtection="0">
      <alignment vertical="center"/>
    </xf>
    <xf numFmtId="4" fontId="145" fillId="44" borderId="72" applyNumberFormat="0" applyProtection="0">
      <alignment horizontal="left" vertical="center" indent="1"/>
    </xf>
    <xf numFmtId="4" fontId="147" fillId="45" borderId="71" applyNumberFormat="0" applyProtection="0">
      <alignment horizontal="right" vertical="center"/>
    </xf>
    <xf numFmtId="4" fontId="148" fillId="45" borderId="71" applyNumberFormat="0" applyProtection="0">
      <alignment horizontal="right" vertical="center"/>
    </xf>
    <xf numFmtId="4" fontId="145" fillId="44" borderId="71" applyNumberFormat="0" applyProtection="0">
      <alignment horizontal="left" vertical="center" indent="1"/>
    </xf>
    <xf numFmtId="4" fontId="149" fillId="29" borderId="72" applyNumberFormat="0" applyProtection="0">
      <alignment horizontal="left" vertical="center" indent="1"/>
    </xf>
    <xf numFmtId="4" fontId="150" fillId="45" borderId="71" applyNumberFormat="0" applyProtection="0">
      <alignment horizontal="right" vertical="center"/>
    </xf>
    <xf numFmtId="0" fontId="143" fillId="1" borderId="67" applyNumberFormat="0" applyFont="0" applyAlignment="0">
      <alignment horizontal="center"/>
    </xf>
    <xf numFmtId="0" fontId="207" fillId="0" borderId="54" applyNumberFormat="0" applyFill="0" applyBorder="0" applyAlignment="0" applyProtection="0"/>
    <xf numFmtId="0" fontId="15" fillId="0" borderId="4">
      <alignment horizontal="center"/>
    </xf>
    <xf numFmtId="178" fontId="32" fillId="0" borderId="0" applyFont="0" applyFill="0" applyBorder="0" applyAlignment="0" applyProtection="0"/>
    <xf numFmtId="178" fontId="32" fillId="0" borderId="0" applyFont="0" applyFill="0" applyBorder="0" applyAlignment="0" applyProtection="0"/>
    <xf numFmtId="14" fontId="154" fillId="0" borderId="0"/>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182" fontId="158" fillId="0" borderId="68">
      <alignment horizontal="right" vertical="center"/>
    </xf>
    <xf numFmtId="202" fontId="55"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8" fontId="34" fillId="0" borderId="42">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77" fontId="34" fillId="0" borderId="68">
      <alignment horizontal="right" vertical="center"/>
    </xf>
    <xf numFmtId="278" fontId="34" fillId="0" borderId="42">
      <alignment horizontal="right" vertical="center"/>
    </xf>
    <xf numFmtId="183" fontId="18" fillId="0" borderId="68">
      <alignment horizontal="right" vertical="center"/>
    </xf>
    <xf numFmtId="202" fontId="55" fillId="0" borderId="68">
      <alignment horizontal="right" vertical="center"/>
    </xf>
    <xf numFmtId="202" fontId="55" fillId="0" borderId="68">
      <alignment horizontal="right" vertical="center"/>
    </xf>
    <xf numFmtId="183" fontId="18" fillId="0" borderId="68">
      <alignment horizontal="right" vertical="center"/>
    </xf>
    <xf numFmtId="204" fontId="15" fillId="0" borderId="68">
      <alignment horizontal="right" vertical="center"/>
    </xf>
    <xf numFmtId="281" fontId="15" fillId="0" borderId="68">
      <alignment horizontal="right" vertical="center"/>
    </xf>
    <xf numFmtId="281" fontId="15" fillId="0" borderId="68">
      <alignment horizontal="right" vertical="center"/>
    </xf>
    <xf numFmtId="279" fontId="15" fillId="0" borderId="68">
      <alignment horizontal="right" vertical="center"/>
    </xf>
    <xf numFmtId="280" fontId="29" fillId="0" borderId="68">
      <alignment horizontal="right" vertical="center"/>
    </xf>
    <xf numFmtId="279" fontId="15" fillId="0" borderId="68">
      <alignment horizontal="right" vertical="center"/>
    </xf>
    <xf numFmtId="183" fontId="18" fillId="0" borderId="68">
      <alignment horizontal="right" vertical="center"/>
    </xf>
    <xf numFmtId="202" fontId="55" fillId="0" borderId="68">
      <alignment horizontal="right" vertical="center"/>
    </xf>
    <xf numFmtId="202" fontId="55" fillId="0" borderId="68">
      <alignment horizontal="right" vertical="center"/>
    </xf>
    <xf numFmtId="204" fontId="15" fillId="0" borderId="68">
      <alignment horizontal="right" vertical="center"/>
    </xf>
    <xf numFmtId="183" fontId="18" fillId="0" borderId="68">
      <alignment horizontal="right" vertical="center"/>
    </xf>
    <xf numFmtId="282" fontId="14" fillId="0" borderId="68">
      <alignment horizontal="right" vertical="center"/>
    </xf>
    <xf numFmtId="183" fontId="18" fillId="0" borderId="68">
      <alignment horizontal="right" vertical="center"/>
    </xf>
    <xf numFmtId="278" fontId="34" fillId="0" borderId="42">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8" fontId="34" fillId="0" borderId="42">
      <alignment horizontal="right" vertical="center"/>
    </xf>
    <xf numFmtId="279" fontId="15" fillId="0" borderId="68">
      <alignment horizontal="right" vertical="center"/>
    </xf>
    <xf numFmtId="280" fontId="29" fillId="0" borderId="68">
      <alignment horizontal="right" vertical="center"/>
    </xf>
    <xf numFmtId="279" fontId="15" fillId="0" borderId="68">
      <alignment horizontal="right" vertical="center"/>
    </xf>
    <xf numFmtId="281" fontId="15"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9" fontId="15" fillId="0" borderId="68">
      <alignment horizontal="right" vertical="center"/>
    </xf>
    <xf numFmtId="279" fontId="15" fillId="0" borderId="68">
      <alignment horizontal="right" vertical="center"/>
    </xf>
    <xf numFmtId="278" fontId="34" fillId="0" borderId="42">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19" fontId="34" fillId="0" borderId="68">
      <alignment horizontal="right" vertical="center"/>
    </xf>
    <xf numFmtId="284" fontId="4" fillId="0" borderId="68">
      <alignment horizontal="right" vertical="center"/>
    </xf>
    <xf numFmtId="277" fontId="34" fillId="0" borderId="68">
      <alignment horizontal="right" vertical="center"/>
    </xf>
    <xf numFmtId="219" fontId="34" fillId="0" borderId="68">
      <alignment horizontal="right" vertical="center"/>
    </xf>
    <xf numFmtId="204" fontId="15" fillId="0" borderId="68">
      <alignment horizontal="right" vertical="center"/>
    </xf>
    <xf numFmtId="278" fontId="34" fillId="0" borderId="42">
      <alignment horizontal="right" vertical="center"/>
    </xf>
    <xf numFmtId="279" fontId="15" fillId="0" borderId="68">
      <alignment horizontal="right" vertical="center"/>
    </xf>
    <xf numFmtId="277" fontId="34" fillId="0" borderId="68">
      <alignment horizontal="right" vertical="center"/>
    </xf>
    <xf numFmtId="280" fontId="29" fillId="0" borderId="68">
      <alignment horizontal="right" vertical="center"/>
    </xf>
    <xf numFmtId="279" fontId="15" fillId="0" borderId="68">
      <alignment horizontal="right" vertical="center"/>
    </xf>
    <xf numFmtId="204" fontId="15" fillId="0" borderId="68">
      <alignment horizontal="right" vertical="center"/>
    </xf>
    <xf numFmtId="204" fontId="15" fillId="0" borderId="68">
      <alignment horizontal="right" vertical="center"/>
    </xf>
    <xf numFmtId="285" fontId="14" fillId="0" borderId="68">
      <alignment horizontal="right" vertical="center"/>
    </xf>
    <xf numFmtId="278" fontId="34" fillId="0" borderId="42">
      <alignment horizontal="right" vertical="center"/>
    </xf>
    <xf numFmtId="286" fontId="1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79" fontId="15" fillId="0" borderId="68">
      <alignment horizontal="right" vertical="center"/>
    </xf>
    <xf numFmtId="281" fontId="15" fillId="0" borderId="68">
      <alignment horizontal="right" vertical="center"/>
    </xf>
    <xf numFmtId="206" fontId="1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79" fontId="15"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9" fontId="1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5" fontId="34" fillId="0" borderId="68">
      <alignment horizontal="right" vertical="center"/>
    </xf>
    <xf numFmtId="183" fontId="18" fillId="0" borderId="68">
      <alignment horizontal="right" vertical="center"/>
    </xf>
    <xf numFmtId="202" fontId="55" fillId="0" borderId="68">
      <alignment horizontal="right" vertical="center"/>
    </xf>
    <xf numFmtId="287" fontId="55" fillId="0" borderId="68">
      <alignment horizontal="right" vertical="center"/>
    </xf>
    <xf numFmtId="279" fontId="15" fillId="0" borderId="68">
      <alignment horizontal="right" vertical="center"/>
    </xf>
    <xf numFmtId="202" fontId="55" fillId="0" borderId="68">
      <alignment horizontal="right" vertical="center"/>
    </xf>
    <xf numFmtId="279" fontId="15" fillId="0" borderId="68">
      <alignment horizontal="right" vertical="center"/>
    </xf>
    <xf numFmtId="277" fontId="34" fillId="0" borderId="68">
      <alignment horizontal="right" vertical="center"/>
    </xf>
    <xf numFmtId="277" fontId="34"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02" fontId="55" fillId="0" borderId="68">
      <alignment horizontal="right" vertical="center"/>
    </xf>
    <xf numFmtId="277" fontId="34" fillId="0" borderId="68">
      <alignment horizontal="right" vertical="center"/>
    </xf>
    <xf numFmtId="267" fontId="15" fillId="0" borderId="68">
      <alignment horizontal="right" vertical="center"/>
    </xf>
    <xf numFmtId="267" fontId="15" fillId="0" borderId="68">
      <alignment horizontal="right" vertical="center"/>
    </xf>
    <xf numFmtId="267" fontId="15" fillId="0" borderId="68">
      <alignment horizontal="right" vertical="center"/>
    </xf>
    <xf numFmtId="267" fontId="15" fillId="0" borderId="68">
      <alignment horizontal="right" vertical="center"/>
    </xf>
    <xf numFmtId="277" fontId="34" fillId="0" borderId="68">
      <alignment horizontal="right" vertical="center"/>
    </xf>
    <xf numFmtId="267" fontId="15" fillId="0" borderId="68">
      <alignment horizontal="right" vertical="center"/>
    </xf>
    <xf numFmtId="288" fontId="15" fillId="0" borderId="42">
      <alignment horizontal="right" vertical="center"/>
    </xf>
    <xf numFmtId="288" fontId="15" fillId="0" borderId="42">
      <alignment horizontal="right" vertical="center"/>
    </xf>
    <xf numFmtId="288" fontId="15" fillId="0" borderId="42">
      <alignment horizontal="right" vertical="center"/>
    </xf>
    <xf numFmtId="288" fontId="15" fillId="0" borderId="42">
      <alignment horizontal="right" vertical="center"/>
    </xf>
    <xf numFmtId="288" fontId="15" fillId="0" borderId="42">
      <alignment horizontal="right" vertical="center"/>
    </xf>
    <xf numFmtId="182" fontId="158" fillId="0" borderId="68">
      <alignment horizontal="right" vertical="center"/>
    </xf>
    <xf numFmtId="183" fontId="18" fillId="0" borderId="68">
      <alignment horizontal="right" vertical="center"/>
    </xf>
    <xf numFmtId="277" fontId="34" fillId="0" borderId="68">
      <alignment horizontal="right" vertical="center"/>
    </xf>
    <xf numFmtId="279" fontId="15" fillId="0" borderId="68">
      <alignment horizontal="right" vertical="center"/>
    </xf>
    <xf numFmtId="277" fontId="34" fillId="0" borderId="68">
      <alignment horizontal="right" vertical="center"/>
    </xf>
    <xf numFmtId="278" fontId="34" fillId="0" borderId="42">
      <alignment horizontal="right" vertical="center"/>
    </xf>
    <xf numFmtId="278" fontId="34" fillId="0" borderId="42">
      <alignment horizontal="right" vertical="center"/>
    </xf>
    <xf numFmtId="278" fontId="34" fillId="0" borderId="42">
      <alignment horizontal="right" vertical="center"/>
    </xf>
    <xf numFmtId="278" fontId="34" fillId="0" borderId="42">
      <alignment horizontal="right" vertical="center"/>
    </xf>
    <xf numFmtId="278" fontId="34" fillId="0" borderId="42">
      <alignment horizontal="right" vertical="center"/>
    </xf>
    <xf numFmtId="277" fontId="34" fillId="0" borderId="68">
      <alignment horizontal="right" vertical="center"/>
    </xf>
    <xf numFmtId="206" fontId="15" fillId="0" borderId="68">
      <alignment horizontal="right" vertical="center"/>
    </xf>
    <xf numFmtId="183" fontId="18"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77" fontId="34" fillId="0" borderId="68">
      <alignment horizontal="right" vertical="center"/>
    </xf>
    <xf numFmtId="205" fontId="34" fillId="0" borderId="68">
      <alignment horizontal="right" vertical="center"/>
    </xf>
    <xf numFmtId="289" fontId="160" fillId="0" borderId="68">
      <alignment horizontal="right" vertical="center"/>
    </xf>
    <xf numFmtId="0" fontId="167" fillId="24" borderId="62" applyNumberFormat="0" applyAlignment="0" applyProtection="0"/>
    <xf numFmtId="0" fontId="169" fillId="0" borderId="69" applyBorder="0" applyAlignment="0">
      <alignment horizontal="center" vertical="center"/>
    </xf>
    <xf numFmtId="0" fontId="166" fillId="0" borderId="0" applyNumberFormat="0" applyFill="0" applyBorder="0" applyAlignment="0" applyProtection="0"/>
    <xf numFmtId="0" fontId="172" fillId="0" borderId="47" applyNumberFormat="0" applyBorder="0" applyAlignment="0">
      <alignment vertical="center"/>
    </xf>
    <xf numFmtId="0" fontId="171" fillId="0" borderId="73" applyNumberFormat="0" applyFill="0" applyAlignment="0" applyProtection="0"/>
    <xf numFmtId="0" fontId="4" fillId="0" borderId="74" applyNumberFormat="0" applyFill="0" applyAlignment="0" applyProtection="0"/>
    <xf numFmtId="0" fontId="171" fillId="0" borderId="73" applyNumberFormat="0" applyFill="0" applyAlignment="0" applyProtection="0"/>
    <xf numFmtId="186" fontId="34" fillId="0" borderId="68">
      <alignment horizontal="center"/>
    </xf>
    <xf numFmtId="0" fontId="4" fillId="0" borderId="0" applyNumberFormat="0" applyFill="0" applyBorder="0" applyAlignment="0" applyProtection="0"/>
    <xf numFmtId="205" fontId="34" fillId="0" borderId="61"/>
    <xf numFmtId="0" fontId="32" fillId="0" borderId="0"/>
    <xf numFmtId="0" fontId="32" fillId="0" borderId="0"/>
    <xf numFmtId="219" fontId="184" fillId="46" borderId="69">
      <alignment vertical="top"/>
    </xf>
    <xf numFmtId="0" fontId="185" fillId="47" borderId="61">
      <alignment horizontal="left" vertical="center"/>
    </xf>
    <xf numFmtId="202" fontId="186" fillId="48" borderId="69"/>
    <xf numFmtId="219" fontId="111" fillId="0" borderId="69">
      <alignment horizontal="left" vertical="top"/>
    </xf>
    <xf numFmtId="0" fontId="178" fillId="0" borderId="0" applyNumberFormat="0" applyFill="0" applyBorder="0" applyAlignment="0" applyProtection="0"/>
    <xf numFmtId="0" fontId="2" fillId="0" borderId="0"/>
    <xf numFmtId="3" fontId="16" fillId="0" borderId="61"/>
    <xf numFmtId="1" fontId="39" fillId="0" borderId="61" applyBorder="0" applyAlignment="0">
      <alignment horizontal="center"/>
    </xf>
    <xf numFmtId="3" fontId="16" fillId="0" borderId="61"/>
    <xf numFmtId="3" fontId="16" fillId="0" borderId="61"/>
    <xf numFmtId="1" fontId="70" fillId="0" borderId="79" applyBorder="0"/>
    <xf numFmtId="3" fontId="16" fillId="0" borderId="76"/>
    <xf numFmtId="3" fontId="16" fillId="0" borderId="76"/>
    <xf numFmtId="1" fontId="39" fillId="0" borderId="76" applyBorder="0" applyAlignment="0">
      <alignment horizontal="center"/>
    </xf>
    <xf numFmtId="1" fontId="39" fillId="0" borderId="76" applyBorder="0" applyAlignment="0">
      <alignment horizontal="center"/>
    </xf>
    <xf numFmtId="3" fontId="16" fillId="0" borderId="76"/>
    <xf numFmtId="3" fontId="16" fillId="0" borderId="76"/>
    <xf numFmtId="3" fontId="16" fillId="0" borderId="76"/>
    <xf numFmtId="3" fontId="16" fillId="0" borderId="76"/>
    <xf numFmtId="1" fontId="70" fillId="0" borderId="79" applyBorder="0"/>
    <xf numFmtId="0" fontId="98" fillId="26" borderId="29" applyNumberFormat="0" applyAlignment="0">
      <protection locked="0"/>
    </xf>
    <xf numFmtId="0" fontId="207" fillId="0" borderId="80" applyNumberFormat="0" applyFill="0" applyBorder="0" applyAlignment="0" applyProtection="0"/>
    <xf numFmtId="0" fontId="4" fillId="0" borderId="0"/>
    <xf numFmtId="171" fontId="17" fillId="0" borderId="15" applyFont="0" applyBorder="0"/>
    <xf numFmtId="171" fontId="17" fillId="0" borderId="15" applyFont="0" applyBorder="0"/>
    <xf numFmtId="178" fontId="32" fillId="0" borderId="0" applyFont="0" applyFill="0" applyBorder="0" applyAlignment="0" applyProtection="0"/>
    <xf numFmtId="178" fontId="32" fillId="0" borderId="0" applyFont="0" applyFill="0" applyBorder="0" applyAlignment="0" applyProtection="0"/>
    <xf numFmtId="178" fontId="32" fillId="0" borderId="0" applyFont="0" applyFill="0" applyBorder="0" applyAlignment="0" applyProtection="0"/>
    <xf numFmtId="178" fontId="32" fillId="0" borderId="0" applyFont="0" applyFill="0" applyBorder="0" applyAlignment="0" applyProtection="0"/>
    <xf numFmtId="178" fontId="32" fillId="0" borderId="0" applyFont="0" applyFill="0" applyBorder="0" applyAlignment="0" applyProtection="0"/>
    <xf numFmtId="178" fontId="32" fillId="0" borderId="0" applyFont="0" applyFill="0" applyBorder="0" applyAlignment="0" applyProtection="0"/>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66" fillId="24" borderId="83" applyNumberFormat="0" applyAlignment="0" applyProtection="0"/>
    <xf numFmtId="0" fontId="66" fillId="24" borderId="83" applyNumberFormat="0" applyAlignment="0" applyProtection="0"/>
    <xf numFmtId="0" fontId="167" fillId="4" borderId="83" applyNumberFormat="0" applyAlignment="0" applyProtection="0"/>
    <xf numFmtId="170" fontId="3" fillId="0" borderId="0" applyFont="0" applyFill="0" applyBorder="0" applyAlignment="0" applyProtection="0"/>
    <xf numFmtId="170" fontId="7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xf numFmtId="172" fontId="4" fillId="0" borderId="0" applyFill="0" applyBorder="0" applyAlignment="0" applyProtection="0"/>
    <xf numFmtId="3" fontId="4" fillId="0" borderId="0" applyFill="0" applyBorder="0" applyAlignment="0" applyProtection="0"/>
    <xf numFmtId="240" fontId="4" fillId="0" borderId="0" applyFill="0" applyBorder="0" applyAlignment="0" applyProtection="0"/>
    <xf numFmtId="0" fontId="71" fillId="0" borderId="0">
      <alignment vertical="top" wrapText="1"/>
    </xf>
    <xf numFmtId="0" fontId="79" fillId="24" borderId="84" applyNumberFormat="0" applyAlignment="0" applyProtection="0"/>
    <xf numFmtId="0" fontId="79" fillId="24" borderId="84" applyNumberFormat="0" applyAlignment="0" applyProtection="0"/>
    <xf numFmtId="0" fontId="80" fillId="11" borderId="83" applyNumberFormat="0" applyAlignment="0" applyProtection="0"/>
    <xf numFmtId="0" fontId="80" fillId="11" borderId="83" applyNumberFormat="0" applyAlignment="0" applyProtection="0"/>
    <xf numFmtId="176" fontId="89" fillId="0" borderId="0">
      <protection locked="0"/>
    </xf>
    <xf numFmtId="176" fontId="89" fillId="0" borderId="0">
      <protection locked="0"/>
    </xf>
    <xf numFmtId="260" fontId="17" fillId="0" borderId="28" applyNumberFormat="0" applyFill="0" applyBorder="0" applyAlignment="0" applyProtection="0"/>
    <xf numFmtId="0" fontId="4" fillId="27" borderId="85" applyNumberFormat="0" applyFont="0" applyAlignment="0" applyProtection="0"/>
    <xf numFmtId="0" fontId="4" fillId="27" borderId="85" applyNumberFormat="0" applyFont="0" applyAlignment="0" applyProtection="0"/>
    <xf numFmtId="0" fontId="107" fillId="0" borderId="86">
      <alignment horizontal="left" vertical="center"/>
    </xf>
    <xf numFmtId="0" fontId="107" fillId="0" borderId="86">
      <alignment horizontal="left" vertical="center"/>
    </xf>
    <xf numFmtId="219" fontId="111" fillId="29" borderId="87" applyNumberFormat="0" applyAlignment="0">
      <alignment horizontal="left" vertical="top"/>
    </xf>
    <xf numFmtId="219" fontId="111" fillId="29" borderId="87" applyNumberFormat="0" applyAlignment="0">
      <alignment horizontal="left" vertical="top"/>
    </xf>
    <xf numFmtId="49" fontId="113" fillId="0" borderId="87">
      <alignment vertical="center"/>
    </xf>
    <xf numFmtId="49" fontId="113" fillId="0" borderId="87">
      <alignment vertical="center"/>
    </xf>
    <xf numFmtId="10" fontId="101" fillId="2" borderId="87" applyNumberFormat="0" applyBorder="0" applyAlignment="0" applyProtection="0"/>
    <xf numFmtId="10" fontId="101" fillId="2" borderId="87" applyNumberFormat="0" applyBorder="0" applyAlignment="0" applyProtection="0"/>
    <xf numFmtId="0" fontId="115" fillId="11" borderId="83" applyNumberFormat="0" applyAlignment="0" applyProtection="0"/>
    <xf numFmtId="0" fontId="115" fillId="11" borderId="83" applyNumberFormat="0" applyAlignment="0" applyProtection="0"/>
    <xf numFmtId="0" fontId="80" fillId="56" borderId="83" applyNumberFormat="0" applyAlignment="0" applyProtection="0"/>
    <xf numFmtId="0" fontId="80" fillId="56" borderId="83" applyNumberFormat="0" applyAlignment="0" applyProtection="0"/>
    <xf numFmtId="0" fontId="80" fillId="56" borderId="83" applyNumberFormat="0" applyAlignment="0" applyProtection="0"/>
    <xf numFmtId="2" fontId="33" fillId="0" borderId="88" applyBorder="0"/>
    <xf numFmtId="2" fontId="33" fillId="0" borderId="88" applyBorder="0"/>
    <xf numFmtId="2" fontId="119" fillId="0" borderId="89" applyBorder="0"/>
    <xf numFmtId="2" fontId="119" fillId="0" borderId="89" applyBorder="0"/>
    <xf numFmtId="0" fontId="57" fillId="0" borderId="90">
      <alignment horizontal="centerContinuous"/>
    </xf>
    <xf numFmtId="0" fontId="57" fillId="0" borderId="90">
      <alignment horizontal="centerContinuous"/>
    </xf>
    <xf numFmtId="43" fontId="89" fillId="0" borderId="0">
      <protection locked="0"/>
    </xf>
    <xf numFmtId="43" fontId="89" fillId="0" borderId="0">
      <protection locked="0"/>
    </xf>
    <xf numFmtId="271" fontId="32" fillId="0" borderId="0"/>
    <xf numFmtId="271" fontId="32" fillId="0" borderId="0"/>
    <xf numFmtId="269" fontId="17" fillId="0" borderId="0"/>
    <xf numFmtId="269"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75" fillId="0" borderId="0"/>
    <xf numFmtId="0" fontId="4" fillId="0" borderId="0"/>
    <xf numFmtId="0" fontId="3" fillId="0" borderId="0"/>
    <xf numFmtId="0" fontId="3" fillId="0" borderId="0"/>
    <xf numFmtId="0" fontId="3" fillId="0" borderId="0"/>
    <xf numFmtId="0" fontId="3" fillId="0" borderId="0"/>
    <xf numFmtId="0" fontId="4" fillId="27" borderId="85" applyNumberFormat="0" applyFont="0" applyAlignment="0" applyProtection="0"/>
    <xf numFmtId="0" fontId="4" fillId="27" borderId="85" applyNumberFormat="0" applyFont="0" applyAlignment="0" applyProtection="0"/>
    <xf numFmtId="0" fontId="4" fillId="48" borderId="85" applyNumberFormat="0" applyAlignment="0" applyProtection="0"/>
    <xf numFmtId="0" fontId="138" fillId="24" borderId="84" applyNumberFormat="0" applyAlignment="0" applyProtection="0"/>
    <xf numFmtId="0" fontId="138" fillId="24" borderId="84" applyNumberFormat="0" applyAlignment="0" applyProtection="0"/>
    <xf numFmtId="0" fontId="79" fillId="4" borderId="84" applyNumberFormat="0" applyAlignment="0" applyProtection="0"/>
    <xf numFmtId="171" fontId="89" fillId="0" borderId="0">
      <protection locked="0"/>
    </xf>
    <xf numFmtId="4" fontId="145" fillId="32" borderId="91" applyNumberFormat="0" applyProtection="0">
      <alignment vertical="center"/>
    </xf>
    <xf numFmtId="4" fontId="145" fillId="32" borderId="91" applyNumberFormat="0" applyProtection="0">
      <alignment vertical="center"/>
    </xf>
    <xf numFmtId="4" fontId="146" fillId="32" borderId="91" applyNumberFormat="0" applyProtection="0">
      <alignment vertical="center"/>
    </xf>
    <xf numFmtId="4" fontId="146" fillId="32" borderId="91" applyNumberFormat="0" applyProtection="0">
      <alignment vertical="center"/>
    </xf>
    <xf numFmtId="4" fontId="147" fillId="32" borderId="91" applyNumberFormat="0" applyProtection="0">
      <alignment horizontal="left" vertical="center" indent="1"/>
    </xf>
    <xf numFmtId="4" fontId="147" fillId="32" borderId="91" applyNumberFormat="0" applyProtection="0">
      <alignment horizontal="left" vertical="center" indent="1"/>
    </xf>
    <xf numFmtId="4" fontId="147" fillId="34" borderId="91" applyNumberFormat="0" applyProtection="0">
      <alignment horizontal="right" vertical="center"/>
    </xf>
    <xf numFmtId="4" fontId="147" fillId="34" borderId="91" applyNumberFormat="0" applyProtection="0">
      <alignment horizontal="right" vertical="center"/>
    </xf>
    <xf numFmtId="4" fontId="147" fillId="35" borderId="91" applyNumberFormat="0" applyProtection="0">
      <alignment horizontal="right" vertical="center"/>
    </xf>
    <xf numFmtId="4" fontId="147" fillId="35" borderId="91" applyNumberFormat="0" applyProtection="0">
      <alignment horizontal="right" vertical="center"/>
    </xf>
    <xf numFmtId="4" fontId="147" fillId="36" borderId="91" applyNumberFormat="0" applyProtection="0">
      <alignment horizontal="right" vertical="center"/>
    </xf>
    <xf numFmtId="4" fontId="147" fillId="36" borderId="91" applyNumberFormat="0" applyProtection="0">
      <alignment horizontal="right" vertical="center"/>
    </xf>
    <xf numFmtId="4" fontId="147" fillId="37" borderId="91" applyNumberFormat="0" applyProtection="0">
      <alignment horizontal="right" vertical="center"/>
    </xf>
    <xf numFmtId="4" fontId="147" fillId="37" borderId="91" applyNumberFormat="0" applyProtection="0">
      <alignment horizontal="right" vertical="center"/>
    </xf>
    <xf numFmtId="4" fontId="147" fillId="38" borderId="91" applyNumberFormat="0" applyProtection="0">
      <alignment horizontal="right" vertical="center"/>
    </xf>
    <xf numFmtId="4" fontId="147" fillId="38" borderId="91" applyNumberFormat="0" applyProtection="0">
      <alignment horizontal="right" vertical="center"/>
    </xf>
    <xf numFmtId="4" fontId="147" fillId="39" borderId="91" applyNumberFormat="0" applyProtection="0">
      <alignment horizontal="right" vertical="center"/>
    </xf>
    <xf numFmtId="4" fontId="147" fillId="39" borderId="91" applyNumberFormat="0" applyProtection="0">
      <alignment horizontal="right" vertical="center"/>
    </xf>
    <xf numFmtId="4" fontId="147" fillId="40" borderId="91" applyNumberFormat="0" applyProtection="0">
      <alignment horizontal="right" vertical="center"/>
    </xf>
    <xf numFmtId="4" fontId="147" fillId="40" borderId="91" applyNumberFormat="0" applyProtection="0">
      <alignment horizontal="right" vertical="center"/>
    </xf>
    <xf numFmtId="4" fontId="147" fillId="41" borderId="91" applyNumberFormat="0" applyProtection="0">
      <alignment horizontal="right" vertical="center"/>
    </xf>
    <xf numFmtId="4" fontId="147" fillId="41" borderId="91" applyNumberFormat="0" applyProtection="0">
      <alignment horizontal="right" vertical="center"/>
    </xf>
    <xf numFmtId="4" fontId="147" fillId="42" borderId="91" applyNumberFormat="0" applyProtection="0">
      <alignment horizontal="right" vertical="center"/>
    </xf>
    <xf numFmtId="4" fontId="147" fillId="42" borderId="91" applyNumberFormat="0" applyProtection="0">
      <alignment horizontal="right" vertical="center"/>
    </xf>
    <xf numFmtId="4" fontId="147" fillId="44" borderId="91" applyNumberFormat="0" applyProtection="0">
      <alignment horizontal="right" vertical="center"/>
    </xf>
    <xf numFmtId="4" fontId="147" fillId="44" borderId="91" applyNumberFormat="0" applyProtection="0">
      <alignment horizontal="right" vertical="center"/>
    </xf>
    <xf numFmtId="4" fontId="147" fillId="45" borderId="91" applyNumberFormat="0" applyProtection="0">
      <alignment vertical="center"/>
    </xf>
    <xf numFmtId="4" fontId="147" fillId="45" borderId="91" applyNumberFormat="0" applyProtection="0">
      <alignment vertical="center"/>
    </xf>
    <xf numFmtId="4" fontId="148" fillId="45" borderId="91" applyNumberFormat="0" applyProtection="0">
      <alignment vertical="center"/>
    </xf>
    <xf numFmtId="4" fontId="148" fillId="45" borderId="91" applyNumberFormat="0" applyProtection="0">
      <alignment vertical="center"/>
    </xf>
    <xf numFmtId="4" fontId="145" fillId="44" borderId="92" applyNumberFormat="0" applyProtection="0">
      <alignment horizontal="left" vertical="center" indent="1"/>
    </xf>
    <xf numFmtId="4" fontId="145" fillId="44" borderId="92" applyNumberFormat="0" applyProtection="0">
      <alignment horizontal="left" vertical="center" indent="1"/>
    </xf>
    <xf numFmtId="4" fontId="147" fillId="45" borderId="91" applyNumberFormat="0" applyProtection="0">
      <alignment horizontal="right" vertical="center"/>
    </xf>
    <xf numFmtId="4" fontId="147" fillId="45" borderId="91" applyNumberFormat="0" applyProtection="0">
      <alignment horizontal="right" vertical="center"/>
    </xf>
    <xf numFmtId="4" fontId="148" fillId="45" borderId="91" applyNumberFormat="0" applyProtection="0">
      <alignment horizontal="right" vertical="center"/>
    </xf>
    <xf numFmtId="4" fontId="148" fillId="45" borderId="91" applyNumberFormat="0" applyProtection="0">
      <alignment horizontal="right" vertical="center"/>
    </xf>
    <xf numFmtId="4" fontId="145" fillId="44" borderId="91" applyNumberFormat="0" applyProtection="0">
      <alignment horizontal="left" vertical="center" indent="1"/>
    </xf>
    <xf numFmtId="4" fontId="145" fillId="44" borderId="91" applyNumberFormat="0" applyProtection="0">
      <alignment horizontal="left" vertical="center" indent="1"/>
    </xf>
    <xf numFmtId="4" fontId="149" fillId="29" borderId="92" applyNumberFormat="0" applyProtection="0">
      <alignment horizontal="left" vertical="center" indent="1"/>
    </xf>
    <xf numFmtId="4" fontId="149" fillId="29" borderId="92" applyNumberFormat="0" applyProtection="0">
      <alignment horizontal="left" vertical="center" indent="1"/>
    </xf>
    <xf numFmtId="4" fontId="150" fillId="45" borderId="91" applyNumberFormat="0" applyProtection="0">
      <alignment horizontal="right" vertical="center"/>
    </xf>
    <xf numFmtId="4" fontId="150" fillId="45" borderId="91" applyNumberFormat="0" applyProtection="0">
      <alignment horizontal="right" vertical="center"/>
    </xf>
    <xf numFmtId="0" fontId="143" fillId="1" borderId="86" applyNumberFormat="0" applyFont="0" applyAlignment="0">
      <alignment horizontal="center"/>
    </xf>
    <xf numFmtId="0" fontId="143" fillId="1" borderId="86" applyNumberFormat="0" applyFont="0" applyAlignment="0">
      <alignment horizontal="center"/>
    </xf>
    <xf numFmtId="178" fontId="32" fillId="0" borderId="0" applyFont="0" applyFill="0" applyBorder="0" applyAlignment="0" applyProtection="0"/>
    <xf numFmtId="178" fontId="32" fillId="0" borderId="0" applyFont="0" applyFill="0" applyBorder="0" applyAlignment="0" applyProtection="0"/>
    <xf numFmtId="14" fontId="154" fillId="0" borderId="0"/>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182" fontId="158" fillId="0" borderId="88">
      <alignment horizontal="right" vertical="center"/>
    </xf>
    <xf numFmtId="182" fontId="158" fillId="0" borderId="88">
      <alignment horizontal="right" vertical="center"/>
    </xf>
    <xf numFmtId="202" fontId="55" fillId="0" borderId="88">
      <alignment horizontal="right" vertical="center"/>
    </xf>
    <xf numFmtId="202" fontId="55"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8" fontId="34" fillId="0" borderId="93">
      <alignment horizontal="right" vertical="center"/>
    </xf>
    <xf numFmtId="278" fontId="34" fillId="0" borderId="93">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77" fontId="34" fillId="0" borderId="88">
      <alignment horizontal="right" vertical="center"/>
    </xf>
    <xf numFmtId="277" fontId="34" fillId="0" borderId="88">
      <alignment horizontal="right" vertical="center"/>
    </xf>
    <xf numFmtId="278" fontId="34" fillId="0" borderId="93">
      <alignment horizontal="right" vertical="center"/>
    </xf>
    <xf numFmtId="278" fontId="34" fillId="0" borderId="93">
      <alignment horizontal="right" vertical="center"/>
    </xf>
    <xf numFmtId="183" fontId="18" fillId="0" borderId="88">
      <alignment horizontal="right" vertical="center"/>
    </xf>
    <xf numFmtId="183" fontId="18"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183" fontId="18" fillId="0" borderId="88">
      <alignment horizontal="right" vertical="center"/>
    </xf>
    <xf numFmtId="183" fontId="18" fillId="0" borderId="88">
      <alignment horizontal="right" vertical="center"/>
    </xf>
    <xf numFmtId="204" fontId="15" fillId="0" borderId="88">
      <alignment horizontal="right" vertical="center"/>
    </xf>
    <xf numFmtId="204" fontId="15" fillId="0" borderId="88">
      <alignment horizontal="right" vertical="center"/>
    </xf>
    <xf numFmtId="281" fontId="15" fillId="0" borderId="88">
      <alignment horizontal="right" vertical="center"/>
    </xf>
    <xf numFmtId="281" fontId="15" fillId="0" borderId="88">
      <alignment horizontal="right" vertical="center"/>
    </xf>
    <xf numFmtId="281" fontId="15" fillId="0" borderId="88">
      <alignment horizontal="right" vertical="center"/>
    </xf>
    <xf numFmtId="281" fontId="15" fillId="0" borderId="88">
      <alignment horizontal="right" vertical="center"/>
    </xf>
    <xf numFmtId="279" fontId="15" fillId="0" borderId="88">
      <alignment horizontal="right" vertical="center"/>
    </xf>
    <xf numFmtId="279" fontId="15" fillId="0" borderId="88">
      <alignment horizontal="right" vertical="center"/>
    </xf>
    <xf numFmtId="280" fontId="29" fillId="0" borderId="88">
      <alignment horizontal="right" vertical="center"/>
    </xf>
    <xf numFmtId="280" fontId="29" fillId="0" borderId="88">
      <alignment horizontal="right" vertical="center"/>
    </xf>
    <xf numFmtId="279" fontId="15" fillId="0" borderId="88">
      <alignment horizontal="right" vertical="center"/>
    </xf>
    <xf numFmtId="279" fontId="15" fillId="0" borderId="88">
      <alignment horizontal="right" vertical="center"/>
    </xf>
    <xf numFmtId="183" fontId="18" fillId="0" borderId="88">
      <alignment horizontal="right" vertical="center"/>
    </xf>
    <xf numFmtId="183" fontId="18"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4" fontId="15" fillId="0" borderId="88">
      <alignment horizontal="right" vertical="center"/>
    </xf>
    <xf numFmtId="204" fontId="15" fillId="0" borderId="88">
      <alignment horizontal="right" vertical="center"/>
    </xf>
    <xf numFmtId="183" fontId="18" fillId="0" borderId="88">
      <alignment horizontal="right" vertical="center"/>
    </xf>
    <xf numFmtId="183" fontId="18" fillId="0" borderId="88">
      <alignment horizontal="right" vertical="center"/>
    </xf>
    <xf numFmtId="282" fontId="14" fillId="0" borderId="88">
      <alignment horizontal="right" vertical="center"/>
    </xf>
    <xf numFmtId="282" fontId="14" fillId="0" borderId="88">
      <alignment horizontal="right" vertical="center"/>
    </xf>
    <xf numFmtId="183" fontId="18" fillId="0" borderId="88">
      <alignment horizontal="right" vertical="center"/>
    </xf>
    <xf numFmtId="183" fontId="18" fillId="0" borderId="88">
      <alignment horizontal="right" vertical="center"/>
    </xf>
    <xf numFmtId="278" fontId="34" fillId="0" borderId="93">
      <alignment horizontal="right" vertical="center"/>
    </xf>
    <xf numFmtId="278" fontId="34" fillId="0" borderId="93">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8" fontId="34" fillId="0" borderId="93">
      <alignment horizontal="right" vertical="center"/>
    </xf>
    <xf numFmtId="278" fontId="34" fillId="0" borderId="93">
      <alignment horizontal="right" vertical="center"/>
    </xf>
    <xf numFmtId="279" fontId="15" fillId="0" borderId="88">
      <alignment horizontal="right" vertical="center"/>
    </xf>
    <xf numFmtId="279" fontId="15" fillId="0" borderId="88">
      <alignment horizontal="right" vertical="center"/>
    </xf>
    <xf numFmtId="280" fontId="29" fillId="0" borderId="88">
      <alignment horizontal="right" vertical="center"/>
    </xf>
    <xf numFmtId="280" fontId="29" fillId="0" borderId="88">
      <alignment horizontal="right" vertical="center"/>
    </xf>
    <xf numFmtId="279" fontId="15" fillId="0" borderId="88">
      <alignment horizontal="right" vertical="center"/>
    </xf>
    <xf numFmtId="279" fontId="15" fillId="0" borderId="88">
      <alignment horizontal="right" vertical="center"/>
    </xf>
    <xf numFmtId="281" fontId="15" fillId="0" borderId="88">
      <alignment horizontal="right" vertical="center"/>
    </xf>
    <xf numFmtId="281" fontId="15"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9" fontId="15" fillId="0" borderId="88">
      <alignment horizontal="right" vertical="center"/>
    </xf>
    <xf numFmtId="279" fontId="15" fillId="0" borderId="88">
      <alignment horizontal="right" vertical="center"/>
    </xf>
    <xf numFmtId="279" fontId="15" fillId="0" borderId="88">
      <alignment horizontal="right" vertical="center"/>
    </xf>
    <xf numFmtId="279" fontId="15" fillId="0" borderId="88">
      <alignment horizontal="right" vertical="center"/>
    </xf>
    <xf numFmtId="278" fontId="34" fillId="0" borderId="93">
      <alignment horizontal="right" vertical="center"/>
    </xf>
    <xf numFmtId="278" fontId="34" fillId="0" borderId="93">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19" fontId="34" fillId="0" borderId="88">
      <alignment horizontal="right" vertical="center"/>
    </xf>
    <xf numFmtId="219" fontId="34" fillId="0" borderId="88">
      <alignment horizontal="right" vertical="center"/>
    </xf>
    <xf numFmtId="284" fontId="4" fillId="0" borderId="88">
      <alignment horizontal="right" vertical="center"/>
    </xf>
    <xf numFmtId="284" fontId="4" fillId="0" borderId="88">
      <alignment horizontal="right" vertical="center"/>
    </xf>
    <xf numFmtId="277" fontId="34" fillId="0" borderId="88">
      <alignment horizontal="right" vertical="center"/>
    </xf>
    <xf numFmtId="277" fontId="34" fillId="0" borderId="88">
      <alignment horizontal="right" vertical="center"/>
    </xf>
    <xf numFmtId="219" fontId="34" fillId="0" borderId="88">
      <alignment horizontal="right" vertical="center"/>
    </xf>
    <xf numFmtId="219" fontId="34" fillId="0" borderId="88">
      <alignment horizontal="right" vertical="center"/>
    </xf>
    <xf numFmtId="204" fontId="15" fillId="0" borderId="88">
      <alignment horizontal="right" vertical="center"/>
    </xf>
    <xf numFmtId="204" fontId="15" fillId="0" borderId="88">
      <alignment horizontal="right" vertical="center"/>
    </xf>
    <xf numFmtId="278" fontId="34" fillId="0" borderId="93">
      <alignment horizontal="right" vertical="center"/>
    </xf>
    <xf numFmtId="278" fontId="34" fillId="0" borderId="93">
      <alignment horizontal="right" vertical="center"/>
    </xf>
    <xf numFmtId="279" fontId="15" fillId="0" borderId="88">
      <alignment horizontal="right" vertical="center"/>
    </xf>
    <xf numFmtId="279" fontId="15" fillId="0" borderId="88">
      <alignment horizontal="right" vertical="center"/>
    </xf>
    <xf numFmtId="277" fontId="34" fillId="0" borderId="88">
      <alignment horizontal="right" vertical="center"/>
    </xf>
    <xf numFmtId="277" fontId="34" fillId="0" borderId="88">
      <alignment horizontal="right" vertical="center"/>
    </xf>
    <xf numFmtId="280" fontId="29" fillId="0" borderId="88">
      <alignment horizontal="right" vertical="center"/>
    </xf>
    <xf numFmtId="280" fontId="29" fillId="0" borderId="88">
      <alignment horizontal="right" vertical="center"/>
    </xf>
    <xf numFmtId="279" fontId="15" fillId="0" borderId="88">
      <alignment horizontal="right" vertical="center"/>
    </xf>
    <xf numFmtId="279" fontId="15" fillId="0" borderId="88">
      <alignment horizontal="right" vertical="center"/>
    </xf>
    <xf numFmtId="204" fontId="15" fillId="0" borderId="88">
      <alignment horizontal="right" vertical="center"/>
    </xf>
    <xf numFmtId="204" fontId="15" fillId="0" borderId="88">
      <alignment horizontal="right" vertical="center"/>
    </xf>
    <xf numFmtId="204" fontId="15" fillId="0" borderId="88">
      <alignment horizontal="right" vertical="center"/>
    </xf>
    <xf numFmtId="204" fontId="15" fillId="0" borderId="88">
      <alignment horizontal="right" vertical="center"/>
    </xf>
    <xf numFmtId="285" fontId="14" fillId="0" borderId="88">
      <alignment horizontal="right" vertical="center"/>
    </xf>
    <xf numFmtId="285" fontId="14" fillId="0" borderId="88">
      <alignment horizontal="right" vertical="center"/>
    </xf>
    <xf numFmtId="278" fontId="34" fillId="0" borderId="93">
      <alignment horizontal="right" vertical="center"/>
    </xf>
    <xf numFmtId="278" fontId="34" fillId="0" borderId="93">
      <alignment horizontal="right" vertical="center"/>
    </xf>
    <xf numFmtId="286" fontId="15" fillId="0" borderId="88">
      <alignment horizontal="right" vertical="center"/>
    </xf>
    <xf numFmtId="286" fontId="1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79" fontId="15" fillId="0" borderId="88">
      <alignment horizontal="right" vertical="center"/>
    </xf>
    <xf numFmtId="279" fontId="15" fillId="0" borderId="88">
      <alignment horizontal="right" vertical="center"/>
    </xf>
    <xf numFmtId="281" fontId="15" fillId="0" borderId="88">
      <alignment horizontal="right" vertical="center"/>
    </xf>
    <xf numFmtId="281" fontId="15" fillId="0" borderId="88">
      <alignment horizontal="right" vertical="center"/>
    </xf>
    <xf numFmtId="206" fontId="15" fillId="0" borderId="88">
      <alignment horizontal="right" vertical="center"/>
    </xf>
    <xf numFmtId="206" fontId="1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79" fontId="15" fillId="0" borderId="88">
      <alignment horizontal="right" vertical="center"/>
    </xf>
    <xf numFmtId="279" fontId="15"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9" fontId="15" fillId="0" borderId="88">
      <alignment horizontal="right" vertical="center"/>
    </xf>
    <xf numFmtId="279" fontId="1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5" fontId="34" fillId="0" borderId="88">
      <alignment horizontal="right" vertical="center"/>
    </xf>
    <xf numFmtId="205" fontId="34" fillId="0" borderId="88">
      <alignment horizontal="right" vertical="center"/>
    </xf>
    <xf numFmtId="183" fontId="18" fillId="0" borderId="88">
      <alignment horizontal="right" vertical="center"/>
    </xf>
    <xf numFmtId="183" fontId="18" fillId="0" borderId="88">
      <alignment horizontal="right" vertical="center"/>
    </xf>
    <xf numFmtId="202" fontId="55" fillId="0" borderId="88">
      <alignment horizontal="right" vertical="center"/>
    </xf>
    <xf numFmtId="202" fontId="55" fillId="0" borderId="88">
      <alignment horizontal="right" vertical="center"/>
    </xf>
    <xf numFmtId="287" fontId="55" fillId="0" borderId="88">
      <alignment horizontal="right" vertical="center"/>
    </xf>
    <xf numFmtId="287" fontId="55" fillId="0" borderId="88">
      <alignment horizontal="right" vertical="center"/>
    </xf>
    <xf numFmtId="279" fontId="15" fillId="0" borderId="88">
      <alignment horizontal="right" vertical="center"/>
    </xf>
    <xf numFmtId="279" fontId="15" fillId="0" borderId="88">
      <alignment horizontal="right" vertical="center"/>
    </xf>
    <xf numFmtId="202" fontId="55" fillId="0" borderId="88">
      <alignment horizontal="right" vertical="center"/>
    </xf>
    <xf numFmtId="202" fontId="55" fillId="0" borderId="88">
      <alignment horizontal="right" vertical="center"/>
    </xf>
    <xf numFmtId="279" fontId="15" fillId="0" borderId="88">
      <alignment horizontal="right" vertical="center"/>
    </xf>
    <xf numFmtId="279" fontId="15"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02" fontId="55" fillId="0" borderId="88">
      <alignment horizontal="right" vertical="center"/>
    </xf>
    <xf numFmtId="277" fontId="34" fillId="0" borderId="88">
      <alignment horizontal="right" vertical="center"/>
    </xf>
    <xf numFmtId="277" fontId="34" fillId="0" borderId="88">
      <alignment horizontal="right" vertical="center"/>
    </xf>
    <xf numFmtId="267" fontId="15" fillId="0" borderId="88">
      <alignment horizontal="right" vertical="center"/>
    </xf>
    <xf numFmtId="267" fontId="15" fillId="0" borderId="88">
      <alignment horizontal="right" vertical="center"/>
    </xf>
    <xf numFmtId="267" fontId="15" fillId="0" borderId="88">
      <alignment horizontal="right" vertical="center"/>
    </xf>
    <xf numFmtId="267" fontId="15" fillId="0" borderId="88">
      <alignment horizontal="right" vertical="center"/>
    </xf>
    <xf numFmtId="267" fontId="15" fillId="0" borderId="88">
      <alignment horizontal="right" vertical="center"/>
    </xf>
    <xf numFmtId="267" fontId="15" fillId="0" borderId="88">
      <alignment horizontal="right" vertical="center"/>
    </xf>
    <xf numFmtId="267" fontId="15" fillId="0" borderId="88">
      <alignment horizontal="right" vertical="center"/>
    </xf>
    <xf numFmtId="267" fontId="15" fillId="0" borderId="88">
      <alignment horizontal="right" vertical="center"/>
    </xf>
    <xf numFmtId="277" fontId="34" fillId="0" borderId="88">
      <alignment horizontal="right" vertical="center"/>
    </xf>
    <xf numFmtId="277" fontId="34" fillId="0" borderId="88">
      <alignment horizontal="right" vertical="center"/>
    </xf>
    <xf numFmtId="267" fontId="15" fillId="0" borderId="88">
      <alignment horizontal="right" vertical="center"/>
    </xf>
    <xf numFmtId="267" fontId="15" fillId="0" borderId="88">
      <alignment horizontal="right" vertical="center"/>
    </xf>
    <xf numFmtId="288" fontId="15" fillId="0" borderId="93">
      <alignment horizontal="right" vertical="center"/>
    </xf>
    <xf numFmtId="288" fontId="15" fillId="0" borderId="93">
      <alignment horizontal="right" vertical="center"/>
    </xf>
    <xf numFmtId="288" fontId="15" fillId="0" borderId="93">
      <alignment horizontal="right" vertical="center"/>
    </xf>
    <xf numFmtId="288" fontId="15" fillId="0" borderId="93">
      <alignment horizontal="right" vertical="center"/>
    </xf>
    <xf numFmtId="288" fontId="15" fillId="0" borderId="93">
      <alignment horizontal="right" vertical="center"/>
    </xf>
    <xf numFmtId="288" fontId="15" fillId="0" borderId="93">
      <alignment horizontal="right" vertical="center"/>
    </xf>
    <xf numFmtId="288" fontId="15" fillId="0" borderId="93">
      <alignment horizontal="right" vertical="center"/>
    </xf>
    <xf numFmtId="288" fontId="15" fillId="0" borderId="93">
      <alignment horizontal="right" vertical="center"/>
    </xf>
    <xf numFmtId="288" fontId="15" fillId="0" borderId="93">
      <alignment horizontal="right" vertical="center"/>
    </xf>
    <xf numFmtId="288" fontId="15" fillId="0" borderId="93">
      <alignment horizontal="right" vertical="center"/>
    </xf>
    <xf numFmtId="182" fontId="158" fillId="0" borderId="88">
      <alignment horizontal="right" vertical="center"/>
    </xf>
    <xf numFmtId="182" fontId="158" fillId="0" borderId="88">
      <alignment horizontal="right" vertical="center"/>
    </xf>
    <xf numFmtId="183" fontId="18" fillId="0" borderId="88">
      <alignment horizontal="right" vertical="center"/>
    </xf>
    <xf numFmtId="183" fontId="18" fillId="0" borderId="88">
      <alignment horizontal="right" vertical="center"/>
    </xf>
    <xf numFmtId="277" fontId="34" fillId="0" borderId="88">
      <alignment horizontal="right" vertical="center"/>
    </xf>
    <xf numFmtId="277" fontId="34" fillId="0" borderId="88">
      <alignment horizontal="right" vertical="center"/>
    </xf>
    <xf numFmtId="279" fontId="15" fillId="0" borderId="88">
      <alignment horizontal="right" vertical="center"/>
    </xf>
    <xf numFmtId="279" fontId="15" fillId="0" borderId="88">
      <alignment horizontal="right" vertical="center"/>
    </xf>
    <xf numFmtId="277" fontId="34" fillId="0" borderId="88">
      <alignment horizontal="right" vertical="center"/>
    </xf>
    <xf numFmtId="277" fontId="34" fillId="0" borderId="88">
      <alignment horizontal="right" vertical="center"/>
    </xf>
    <xf numFmtId="278" fontId="34" fillId="0" borderId="93">
      <alignment horizontal="right" vertical="center"/>
    </xf>
    <xf numFmtId="278" fontId="34" fillId="0" borderId="93">
      <alignment horizontal="right" vertical="center"/>
    </xf>
    <xf numFmtId="278" fontId="34" fillId="0" borderId="93">
      <alignment horizontal="right" vertical="center"/>
    </xf>
    <xf numFmtId="278" fontId="34" fillId="0" borderId="93">
      <alignment horizontal="right" vertical="center"/>
    </xf>
    <xf numFmtId="278" fontId="34" fillId="0" borderId="93">
      <alignment horizontal="right" vertical="center"/>
    </xf>
    <xf numFmtId="278" fontId="34" fillId="0" borderId="93">
      <alignment horizontal="right" vertical="center"/>
    </xf>
    <xf numFmtId="278" fontId="34" fillId="0" borderId="93">
      <alignment horizontal="right" vertical="center"/>
    </xf>
    <xf numFmtId="278" fontId="34" fillId="0" borderId="93">
      <alignment horizontal="right" vertical="center"/>
    </xf>
    <xf numFmtId="278" fontId="34" fillId="0" borderId="93">
      <alignment horizontal="right" vertical="center"/>
    </xf>
    <xf numFmtId="278" fontId="34" fillId="0" borderId="93">
      <alignment horizontal="right" vertical="center"/>
    </xf>
    <xf numFmtId="277" fontId="34" fillId="0" borderId="88">
      <alignment horizontal="right" vertical="center"/>
    </xf>
    <xf numFmtId="277" fontId="34" fillId="0" borderId="88">
      <alignment horizontal="right" vertical="center"/>
    </xf>
    <xf numFmtId="206" fontId="15" fillId="0" borderId="88">
      <alignment horizontal="right" vertical="center"/>
    </xf>
    <xf numFmtId="206" fontId="15" fillId="0" borderId="88">
      <alignment horizontal="right" vertical="center"/>
    </xf>
    <xf numFmtId="183" fontId="18" fillId="0" borderId="88">
      <alignment horizontal="right" vertical="center"/>
    </xf>
    <xf numFmtId="183" fontId="18"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77" fontId="34" fillId="0" borderId="88">
      <alignment horizontal="right" vertical="center"/>
    </xf>
    <xf numFmtId="205" fontId="34" fillId="0" borderId="88">
      <alignment horizontal="right" vertical="center"/>
    </xf>
    <xf numFmtId="205" fontId="34" fillId="0" borderId="88">
      <alignment horizontal="right" vertical="center"/>
    </xf>
    <xf numFmtId="289" fontId="160" fillId="0" borderId="88">
      <alignment horizontal="right" vertical="center"/>
    </xf>
    <xf numFmtId="289" fontId="160" fillId="0" borderId="88">
      <alignment horizontal="right" vertical="center"/>
    </xf>
    <xf numFmtId="0" fontId="167" fillId="24" borderId="83" applyNumberFormat="0" applyAlignment="0" applyProtection="0"/>
    <xf numFmtId="0" fontId="167" fillId="24" borderId="83" applyNumberFormat="0" applyAlignment="0" applyProtection="0"/>
    <xf numFmtId="0" fontId="169" fillId="0" borderId="89" applyBorder="0" applyAlignment="0">
      <alignment horizontal="center" vertical="center"/>
    </xf>
    <xf numFmtId="0" fontId="169" fillId="0" borderId="89" applyBorder="0" applyAlignment="0">
      <alignment horizontal="center" vertical="center"/>
    </xf>
    <xf numFmtId="0" fontId="171" fillId="0" borderId="94" applyNumberFormat="0" applyFill="0" applyAlignment="0" applyProtection="0"/>
    <xf numFmtId="0" fontId="171" fillId="0" borderId="94" applyNumberFormat="0" applyFill="0" applyAlignment="0" applyProtection="0"/>
    <xf numFmtId="0" fontId="171" fillId="0" borderId="94" applyNumberFormat="0" applyFill="0" applyAlignment="0" applyProtection="0"/>
    <xf numFmtId="0" fontId="171" fillId="0" borderId="94" applyNumberFormat="0" applyFill="0" applyAlignment="0" applyProtection="0"/>
    <xf numFmtId="186" fontId="34" fillId="0" borderId="88">
      <alignment horizontal="center"/>
    </xf>
    <xf numFmtId="186" fontId="34" fillId="0" borderId="88">
      <alignment horizontal="center"/>
    </xf>
    <xf numFmtId="0" fontId="32" fillId="0" borderId="0"/>
    <xf numFmtId="0" fontId="32" fillId="0" borderId="0"/>
    <xf numFmtId="219" fontId="184" fillId="46" borderId="89">
      <alignment vertical="top"/>
    </xf>
    <xf numFmtId="219" fontId="184" fillId="46" borderId="89">
      <alignment vertical="top"/>
    </xf>
    <xf numFmtId="202" fontId="186" fillId="48" borderId="89"/>
    <xf numFmtId="202" fontId="186" fillId="48" borderId="89"/>
    <xf numFmtId="219" fontId="111" fillId="0" borderId="89">
      <alignment horizontal="left" vertical="top"/>
    </xf>
    <xf numFmtId="219" fontId="111" fillId="0" borderId="89">
      <alignment horizontal="left" vertical="top"/>
    </xf>
    <xf numFmtId="3" fontId="16" fillId="0" borderId="76"/>
    <xf numFmtId="3" fontId="16" fillId="0" borderId="76"/>
    <xf numFmtId="3" fontId="16" fillId="0" borderId="76"/>
    <xf numFmtId="3" fontId="16" fillId="0" borderId="76"/>
    <xf numFmtId="3" fontId="16" fillId="0" borderId="76"/>
    <xf numFmtId="3" fontId="16" fillId="0" borderId="76"/>
    <xf numFmtId="1" fontId="39" fillId="0" borderId="76" applyBorder="0" applyAlignment="0">
      <alignment horizontal="center"/>
    </xf>
    <xf numFmtId="1" fontId="39" fillId="0" borderId="76" applyBorder="0" applyAlignment="0">
      <alignment horizontal="center"/>
    </xf>
    <xf numFmtId="1" fontId="39" fillId="0" borderId="76" applyBorder="0" applyAlignment="0">
      <alignment horizontal="center"/>
    </xf>
    <xf numFmtId="1" fontId="39" fillId="0" borderId="76" applyBorder="0" applyAlignment="0">
      <alignment horizontal="center"/>
    </xf>
    <xf numFmtId="1" fontId="39" fillId="0" borderId="76" applyBorder="0" applyAlignment="0">
      <alignment horizontal="center"/>
    </xf>
    <xf numFmtId="1" fontId="39" fillId="0" borderId="76" applyBorder="0" applyAlignment="0">
      <alignment horizontal="center"/>
    </xf>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3" fontId="16" fillId="0" borderId="76"/>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7" fillId="0" borderId="60" applyFill="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15" fillId="0" borderId="60" applyAlignment="0"/>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lignment horizontal="left" indent="2"/>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44" fillId="0" borderId="76" applyNumberFormat="0" applyFont="0" applyBorder="0" applyAlignment="0">
      <alignment horizontal="center"/>
    </xf>
    <xf numFmtId="0" fontId="66" fillId="24" borderId="83" applyNumberFormat="0" applyAlignment="0" applyProtection="0"/>
    <xf numFmtId="0" fontId="66" fillId="24" borderId="83" applyNumberFormat="0" applyAlignment="0" applyProtection="0"/>
    <xf numFmtId="0" fontId="167" fillId="4" borderId="83" applyNumberFormat="0" applyAlignment="0" applyProtection="0"/>
    <xf numFmtId="170" fontId="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 fontId="70" fillId="0" borderId="81" applyBorder="0"/>
    <xf numFmtId="1" fontId="70" fillId="0" borderId="81" applyBorder="0"/>
    <xf numFmtId="249" fontId="18" fillId="0" borderId="76"/>
    <xf numFmtId="249" fontId="18" fillId="0" borderId="76"/>
    <xf numFmtId="249" fontId="18" fillId="0" borderId="76"/>
    <xf numFmtId="249" fontId="18" fillId="0" borderId="76"/>
    <xf numFmtId="0" fontId="79" fillId="24" borderId="84" applyNumberFormat="0" applyAlignment="0" applyProtection="0"/>
    <xf numFmtId="0" fontId="79" fillId="24" borderId="84" applyNumberFormat="0" applyAlignment="0" applyProtection="0"/>
    <xf numFmtId="0" fontId="80" fillId="11" borderId="83" applyNumberFormat="0" applyAlignment="0" applyProtection="0"/>
    <xf numFmtId="0" fontId="80" fillId="11" borderId="83" applyNumberFormat="0" applyAlignment="0" applyProtection="0"/>
    <xf numFmtId="0" fontId="4" fillId="27" borderId="85" applyNumberFormat="0" applyFont="0" applyAlignment="0" applyProtection="0"/>
    <xf numFmtId="0" fontId="4" fillId="27" borderId="85" applyNumberFormat="0" applyFont="0" applyAlignment="0" applyProtection="0"/>
    <xf numFmtId="219" fontId="111" fillId="29" borderId="76" applyNumberFormat="0" applyAlignment="0">
      <alignment horizontal="left" vertical="top"/>
    </xf>
    <xf numFmtId="219" fontId="111" fillId="29" borderId="76" applyNumberFormat="0" applyAlignment="0">
      <alignment horizontal="left" vertical="top"/>
    </xf>
    <xf numFmtId="219" fontId="111" fillId="29" borderId="76" applyNumberFormat="0" applyAlignment="0">
      <alignment horizontal="left" vertical="top"/>
    </xf>
    <xf numFmtId="219" fontId="111" fillId="29" borderId="76" applyNumberFormat="0" applyAlignment="0">
      <alignment horizontal="left" vertical="top"/>
    </xf>
    <xf numFmtId="49" fontId="113" fillId="0" borderId="76">
      <alignment vertical="center"/>
    </xf>
    <xf numFmtId="49" fontId="113" fillId="0" borderId="76">
      <alignment vertical="center"/>
    </xf>
    <xf numFmtId="49" fontId="113" fillId="0" borderId="76">
      <alignment vertical="center"/>
    </xf>
    <xf numFmtId="49" fontId="113" fillId="0" borderId="76">
      <alignment vertical="center"/>
    </xf>
    <xf numFmtId="10" fontId="101" fillId="2" borderId="76" applyNumberFormat="0" applyBorder="0" applyAlignment="0" applyProtection="0"/>
    <xf numFmtId="10" fontId="101" fillId="2" borderId="76" applyNumberFormat="0" applyBorder="0" applyAlignment="0" applyProtection="0"/>
    <xf numFmtId="10" fontId="101" fillId="2" borderId="76" applyNumberFormat="0" applyBorder="0" applyAlignment="0" applyProtection="0"/>
    <xf numFmtId="10" fontId="101" fillId="2" borderId="76" applyNumberFormat="0" applyBorder="0" applyAlignment="0" applyProtection="0"/>
    <xf numFmtId="0" fontId="115" fillId="11" borderId="83" applyNumberFormat="0" applyAlignment="0" applyProtection="0"/>
    <xf numFmtId="0" fontId="115" fillId="11" borderId="83" applyNumberFormat="0" applyAlignment="0" applyProtection="0"/>
    <xf numFmtId="0" fontId="80" fillId="56" borderId="83" applyNumberFormat="0" applyAlignment="0" applyProtection="0"/>
    <xf numFmtId="0" fontId="80" fillId="56" borderId="83" applyNumberFormat="0" applyAlignment="0" applyProtection="0"/>
    <xf numFmtId="0" fontId="80" fillId="56" borderId="83" applyNumberFormat="0" applyAlignment="0" applyProtection="0"/>
    <xf numFmtId="0" fontId="34" fillId="0" borderId="76"/>
    <xf numFmtId="0" fontId="34" fillId="0" borderId="76"/>
    <xf numFmtId="0" fontId="34" fillId="0" borderId="76"/>
    <xf numFmtId="0" fontId="34" fillId="0" borderId="76"/>
    <xf numFmtId="0" fontId="129" fillId="0" borderId="76" applyNumberFormat="0" applyFont="0" applyFill="0" applyBorder="0" applyAlignment="0">
      <alignment horizontal="center"/>
    </xf>
    <xf numFmtId="0" fontId="129" fillId="0" borderId="76" applyNumberFormat="0" applyFont="0" applyFill="0" applyBorder="0" applyAlignment="0">
      <alignment horizontal="center"/>
    </xf>
    <xf numFmtId="0" fontId="129" fillId="0" borderId="76" applyNumberFormat="0" applyFont="0" applyFill="0" applyBorder="0" applyAlignment="0">
      <alignment horizontal="center"/>
    </xf>
    <xf numFmtId="0" fontId="129" fillId="0" borderId="76" applyNumberFormat="0" applyFont="0" applyFill="0" applyBorder="0" applyAlignment="0">
      <alignment horizontal="center"/>
    </xf>
    <xf numFmtId="0" fontId="75" fillId="0" borderId="0"/>
    <xf numFmtId="0" fontId="13" fillId="0" borderId="0"/>
    <xf numFmtId="0" fontId="13" fillId="0" borderId="0"/>
    <xf numFmtId="0" fontId="4" fillId="0" borderId="0"/>
    <xf numFmtId="0" fontId="4" fillId="0" borderId="0"/>
    <xf numFmtId="0" fontId="206" fillId="0" borderId="0"/>
    <xf numFmtId="0" fontId="6" fillId="0" borderId="0"/>
    <xf numFmtId="0" fontId="50" fillId="0" borderId="0"/>
    <xf numFmtId="9" fontId="13" fillId="0" borderId="0" applyFont="0" applyFill="0" applyBorder="0" applyAlignment="0" applyProtection="0"/>
    <xf numFmtId="9" fontId="13" fillId="0" borderId="0" applyFont="0" applyFill="0" applyBorder="0" applyAlignment="0" applyProtection="0"/>
    <xf numFmtId="0" fontId="4" fillId="0" borderId="0"/>
    <xf numFmtId="205" fontId="34" fillId="0" borderId="76"/>
    <xf numFmtId="205" fontId="34" fillId="0" borderId="76"/>
    <xf numFmtId="205" fontId="34" fillId="0" borderId="76"/>
    <xf numFmtId="205" fontId="34" fillId="0" borderId="76"/>
    <xf numFmtId="0" fontId="185" fillId="47" borderId="76">
      <alignment horizontal="left" vertical="center"/>
    </xf>
    <xf numFmtId="0" fontId="185" fillId="47" borderId="76">
      <alignment horizontal="left" vertical="center"/>
    </xf>
    <xf numFmtId="0" fontId="185" fillId="47" borderId="76">
      <alignment horizontal="left" vertical="center"/>
    </xf>
    <xf numFmtId="0" fontId="185" fillId="47" borderId="76">
      <alignment horizontal="left" vertical="center"/>
    </xf>
    <xf numFmtId="170"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cellStyleXfs>
  <cellXfs count="592">
    <xf numFmtId="0" fontId="0" fillId="0" borderId="0" xfId="0"/>
    <xf numFmtId="174" fontId="5" fillId="0" borderId="0" xfId="1" applyNumberFormat="1" applyFont="1" applyFill="1" applyBorder="1" applyAlignment="1" applyProtection="1">
      <alignment horizontal="left" vertical="center" wrapText="1"/>
    </xf>
    <xf numFmtId="174" fontId="5" fillId="0" borderId="0" xfId="1" applyNumberFormat="1" applyFont="1" applyFill="1" applyBorder="1" applyAlignment="1" applyProtection="1">
      <alignment horizontal="left" vertical="center"/>
    </xf>
    <xf numFmtId="174" fontId="5" fillId="0" borderId="0" xfId="1" applyNumberFormat="1" applyFont="1" applyFill="1" applyBorder="1" applyAlignment="1" applyProtection="1">
      <alignment horizontal="center" vertical="center" wrapText="1"/>
    </xf>
    <xf numFmtId="172" fontId="5" fillId="0" borderId="0" xfId="1" applyFont="1" applyFill="1" applyBorder="1" applyAlignment="1" applyProtection="1">
      <alignment horizontal="center" vertical="center" wrapText="1"/>
    </xf>
    <xf numFmtId="0" fontId="5" fillId="0" borderId="7" xfId="8" applyFont="1" applyFill="1" applyBorder="1" applyAlignment="1">
      <alignment horizontal="left" vertical="center"/>
    </xf>
    <xf numFmtId="172" fontId="5" fillId="0" borderId="0" xfId="1" applyFont="1" applyFill="1" applyBorder="1" applyAlignment="1" applyProtection="1">
      <alignment vertical="center" wrapText="1"/>
    </xf>
    <xf numFmtId="174" fontId="9" fillId="0" borderId="7" xfId="5" applyNumberFormat="1" applyFont="1" applyFill="1" applyBorder="1" applyAlignment="1">
      <alignment horizontal="left" vertical="center" wrapText="1"/>
    </xf>
    <xf numFmtId="174" fontId="5" fillId="0" borderId="7" xfId="5" applyNumberFormat="1" applyFont="1" applyFill="1" applyBorder="1" applyAlignment="1">
      <alignment horizontal="left" vertical="center" wrapText="1"/>
    </xf>
    <xf numFmtId="174" fontId="5" fillId="0" borderId="7" xfId="5" applyNumberFormat="1" applyFont="1" applyFill="1" applyBorder="1" applyAlignment="1">
      <alignment vertical="center" wrapText="1"/>
    </xf>
    <xf numFmtId="174" fontId="10" fillId="0" borderId="7" xfId="5" applyNumberFormat="1" applyFont="1" applyFill="1" applyBorder="1" applyAlignment="1">
      <alignment vertical="center" wrapText="1"/>
    </xf>
    <xf numFmtId="0" fontId="9" fillId="0" borderId="7" xfId="8" applyFont="1" applyFill="1" applyBorder="1" applyAlignment="1">
      <alignment vertical="center" wrapText="1"/>
    </xf>
    <xf numFmtId="172" fontId="5" fillId="0" borderId="7" xfId="5" applyFont="1" applyFill="1" applyBorder="1" applyAlignment="1" applyProtection="1">
      <alignment horizontal="left" vertical="center" wrapText="1"/>
    </xf>
    <xf numFmtId="172" fontId="10" fillId="0" borderId="7" xfId="5" applyFont="1" applyFill="1" applyBorder="1" applyAlignment="1" applyProtection="1">
      <alignment horizontal="left" vertical="center" wrapText="1"/>
    </xf>
    <xf numFmtId="0" fontId="5" fillId="0" borderId="7" xfId="1212" applyFont="1" applyFill="1" applyBorder="1" applyAlignment="1">
      <alignment vertical="center" wrapText="1"/>
    </xf>
    <xf numFmtId="298" fontId="5" fillId="0" borderId="7" xfId="11" applyNumberFormat="1" applyFont="1" applyFill="1" applyBorder="1" applyAlignment="1">
      <alignment vertical="center" wrapText="1"/>
    </xf>
    <xf numFmtId="174" fontId="10" fillId="0" borderId="7" xfId="5" quotePrefix="1" applyNumberFormat="1" applyFont="1" applyFill="1" applyBorder="1" applyAlignment="1" applyProtection="1">
      <alignment horizontal="center" vertical="center" wrapText="1"/>
    </xf>
    <xf numFmtId="174" fontId="10" fillId="0" borderId="7" xfId="5" applyNumberFormat="1" applyFont="1" applyFill="1" applyBorder="1" applyAlignment="1" applyProtection="1">
      <alignment vertical="center" wrapText="1"/>
    </xf>
    <xf numFmtId="172" fontId="10" fillId="0" borderId="7" xfId="5" quotePrefix="1" applyFont="1" applyFill="1" applyBorder="1" applyAlignment="1" applyProtection="1">
      <alignment horizontal="center" vertical="center" wrapText="1"/>
    </xf>
    <xf numFmtId="172" fontId="10" fillId="0" borderId="7" xfId="5" applyFont="1" applyFill="1" applyBorder="1" applyAlignment="1" applyProtection="1">
      <alignment vertical="center" wrapText="1"/>
    </xf>
    <xf numFmtId="172" fontId="9" fillId="0" borderId="7" xfId="5" applyFont="1" applyFill="1" applyBorder="1" applyAlignment="1" applyProtection="1">
      <alignment vertical="center" wrapText="1"/>
    </xf>
    <xf numFmtId="174" fontId="5" fillId="0" borderId="0" xfId="5" applyNumberFormat="1" applyFont="1" applyFill="1" applyBorder="1" applyAlignment="1">
      <alignment horizontal="left" vertical="center"/>
    </xf>
    <xf numFmtId="174" fontId="5" fillId="0" borderId="0" xfId="1" applyNumberFormat="1" applyFont="1" applyFill="1" applyBorder="1" applyAlignment="1" applyProtection="1">
      <alignment horizontal="center" vertical="center"/>
    </xf>
    <xf numFmtId="172" fontId="5" fillId="0" borderId="0" xfId="1" applyFont="1" applyFill="1" applyBorder="1" applyAlignment="1" applyProtection="1">
      <alignment vertical="center"/>
    </xf>
    <xf numFmtId="174" fontId="5" fillId="0" borderId="0" xfId="1" applyNumberFormat="1" applyFont="1" applyFill="1" applyBorder="1" applyAlignment="1" applyProtection="1">
      <alignment vertical="center"/>
    </xf>
    <xf numFmtId="172" fontId="5" fillId="0" borderId="0" xfId="1" applyFont="1" applyFill="1" applyBorder="1" applyAlignment="1" applyProtection="1">
      <alignment horizontal="right" vertical="center"/>
    </xf>
    <xf numFmtId="172" fontId="9" fillId="0" borderId="0" xfId="1" applyFont="1" applyFill="1" applyBorder="1" applyAlignment="1" applyProtection="1">
      <alignment vertical="center"/>
    </xf>
    <xf numFmtId="172" fontId="10" fillId="0" borderId="0" xfId="1" applyFont="1" applyFill="1" applyBorder="1" applyAlignment="1" applyProtection="1">
      <alignment vertical="center"/>
    </xf>
    <xf numFmtId="173" fontId="10" fillId="0" borderId="0" xfId="1" applyNumberFormat="1" applyFont="1" applyFill="1" applyBorder="1" applyAlignment="1" applyProtection="1">
      <alignment vertical="center"/>
    </xf>
    <xf numFmtId="174" fontId="5" fillId="0" borderId="0" xfId="5" applyNumberFormat="1" applyFont="1" applyFill="1" applyBorder="1" applyAlignment="1" applyProtection="1">
      <alignment horizontal="center"/>
    </xf>
    <xf numFmtId="172" fontId="5" fillId="0" borderId="0" xfId="5" applyFont="1" applyFill="1" applyBorder="1" applyAlignment="1" applyProtection="1"/>
    <xf numFmtId="174" fontId="5" fillId="0" borderId="0" xfId="5" applyNumberFormat="1" applyFont="1" applyFill="1" applyBorder="1" applyAlignment="1" applyProtection="1"/>
    <xf numFmtId="173" fontId="5" fillId="0" borderId="0" xfId="5" applyNumberFormat="1" applyFont="1" applyFill="1" applyBorder="1" applyAlignment="1" applyProtection="1"/>
    <xf numFmtId="174" fontId="5" fillId="0" borderId="0" xfId="5" applyNumberFormat="1" applyFont="1" applyFill="1" applyBorder="1" applyAlignment="1" applyProtection="1">
      <alignment horizontal="left"/>
    </xf>
    <xf numFmtId="174" fontId="9" fillId="0" borderId="0" xfId="5" applyNumberFormat="1" applyFont="1" applyFill="1" applyBorder="1" applyAlignment="1" applyProtection="1"/>
    <xf numFmtId="173" fontId="9" fillId="0" borderId="0" xfId="5" applyNumberFormat="1" applyFont="1" applyFill="1" applyBorder="1" applyAlignment="1" applyProtection="1"/>
    <xf numFmtId="173" fontId="9" fillId="0" borderId="0" xfId="5" applyNumberFormat="1" applyFont="1" applyFill="1" applyBorder="1" applyAlignment="1" applyProtection="1">
      <alignment horizontal="center"/>
    </xf>
    <xf numFmtId="172" fontId="5" fillId="0" borderId="0" xfId="5" applyFont="1" applyFill="1" applyBorder="1" applyAlignment="1" applyProtection="1">
      <alignment horizontal="right"/>
    </xf>
    <xf numFmtId="174" fontId="5" fillId="0" borderId="0" xfId="5" applyNumberFormat="1" applyFont="1" applyFill="1" applyBorder="1" applyAlignment="1" applyProtection="1">
      <alignment horizontal="right"/>
    </xf>
    <xf numFmtId="174" fontId="5" fillId="0" borderId="0" xfId="5" applyNumberFormat="1" applyFont="1" applyFill="1" applyBorder="1" applyAlignment="1" applyProtection="1">
      <alignment vertical="center"/>
    </xf>
    <xf numFmtId="174" fontId="5" fillId="0" borderId="7" xfId="5" quotePrefix="1" applyNumberFormat="1" applyFont="1" applyFill="1" applyBorder="1" applyAlignment="1" applyProtection="1">
      <alignment horizontal="center" vertical="center" wrapText="1"/>
    </xf>
    <xf numFmtId="174" fontId="5" fillId="0" borderId="7" xfId="5" applyNumberFormat="1" applyFont="1" applyFill="1" applyBorder="1" applyAlignment="1">
      <alignment horizontal="center" vertical="center" wrapText="1"/>
    </xf>
    <xf numFmtId="173" fontId="5" fillId="0" borderId="7" xfId="5" applyNumberFormat="1" applyFont="1" applyFill="1" applyBorder="1" applyAlignment="1" applyProtection="1">
      <alignment horizontal="center" vertical="center" wrapText="1"/>
    </xf>
    <xf numFmtId="174" fontId="9" fillId="0" borderId="7" xfId="5" quotePrefix="1" applyNumberFormat="1" applyFont="1" applyFill="1" applyBorder="1" applyAlignment="1" applyProtection="1">
      <alignment horizontal="center" vertical="center" wrapText="1"/>
    </xf>
    <xf numFmtId="172" fontId="9" fillId="0" borderId="7" xfId="5" applyFont="1" applyFill="1" applyBorder="1" applyAlignment="1" applyProtection="1">
      <alignment horizontal="left" vertical="center" wrapText="1"/>
    </xf>
    <xf numFmtId="174" fontId="9" fillId="0" borderId="7" xfId="5" applyNumberFormat="1" applyFont="1" applyFill="1" applyBorder="1" applyAlignment="1" applyProtection="1">
      <alignment horizontal="center" vertical="center" wrapText="1"/>
    </xf>
    <xf numFmtId="174" fontId="9" fillId="0" borderId="7" xfId="5" applyNumberFormat="1" applyFont="1" applyFill="1" applyBorder="1" applyAlignment="1">
      <alignment horizontal="center" vertical="center" wrapText="1"/>
    </xf>
    <xf numFmtId="173" fontId="9" fillId="0" borderId="7" xfId="5" applyNumberFormat="1" applyFont="1" applyFill="1" applyBorder="1" applyAlignment="1" applyProtection="1">
      <alignment horizontal="center" vertical="center" wrapText="1"/>
    </xf>
    <xf numFmtId="172" fontId="9" fillId="0" borderId="0" xfId="5" applyFont="1" applyFill="1" applyBorder="1" applyAlignment="1" applyProtection="1"/>
    <xf numFmtId="0" fontId="5" fillId="0" borderId="7" xfId="1236" applyFont="1" applyFill="1" applyBorder="1" applyAlignment="1">
      <alignment horizontal="left" vertical="center" wrapText="1"/>
    </xf>
    <xf numFmtId="171" fontId="5" fillId="0" borderId="7" xfId="1236" applyNumberFormat="1" applyFont="1" applyFill="1" applyBorder="1" applyAlignment="1">
      <alignment vertical="center" wrapText="1"/>
    </xf>
    <xf numFmtId="174" fontId="5" fillId="0" borderId="7" xfId="5" applyNumberFormat="1" applyFont="1" applyFill="1" applyBorder="1" applyAlignment="1" applyProtection="1">
      <alignment vertical="center" wrapText="1"/>
    </xf>
    <xf numFmtId="174" fontId="5" fillId="0" borderId="7" xfId="942" applyNumberFormat="1" applyFont="1" applyFill="1" applyBorder="1" applyAlignment="1" applyProtection="1">
      <alignment vertical="center" wrapText="1"/>
    </xf>
    <xf numFmtId="0" fontId="10" fillId="0" borderId="7" xfId="1236" applyFont="1" applyFill="1" applyBorder="1" applyAlignment="1">
      <alignment horizontal="left" vertical="center" wrapText="1"/>
    </xf>
    <xf numFmtId="174" fontId="10" fillId="0" borderId="7" xfId="5" applyNumberFormat="1" applyFont="1" applyFill="1" applyBorder="1" applyAlignment="1" applyProtection="1">
      <alignment horizontal="center" vertical="center" wrapText="1"/>
    </xf>
    <xf numFmtId="174" fontId="10" fillId="0" borderId="7" xfId="5" applyNumberFormat="1" applyFont="1" applyFill="1" applyBorder="1" applyAlignment="1">
      <alignment horizontal="center" vertical="center" wrapText="1"/>
    </xf>
    <xf numFmtId="173" fontId="10" fillId="0" borderId="7" xfId="5" applyNumberFormat="1" applyFont="1" applyFill="1" applyBorder="1" applyAlignment="1" applyProtection="1">
      <alignment horizontal="center" vertical="center" wrapText="1"/>
    </xf>
    <xf numFmtId="171" fontId="10" fillId="0" borderId="7" xfId="1236" applyNumberFormat="1" applyFont="1" applyFill="1" applyBorder="1" applyAlignment="1">
      <alignment vertical="center" wrapText="1"/>
    </xf>
    <xf numFmtId="172" fontId="10" fillId="0" borderId="0" xfId="5" applyFont="1" applyFill="1" applyBorder="1" applyAlignment="1" applyProtection="1"/>
    <xf numFmtId="0" fontId="9" fillId="0" borderId="7" xfId="1236" applyFont="1" applyFill="1" applyBorder="1" applyAlignment="1">
      <alignment horizontal="left" vertical="center" wrapText="1"/>
    </xf>
    <xf numFmtId="0" fontId="5" fillId="0" borderId="7" xfId="1236" applyFont="1" applyFill="1" applyBorder="1" applyAlignment="1">
      <alignment vertical="center" wrapText="1"/>
    </xf>
    <xf numFmtId="172" fontId="5" fillId="0" borderId="7" xfId="5" applyFont="1" applyFill="1" applyBorder="1" applyAlignment="1" applyProtection="1">
      <alignment vertical="center" wrapText="1"/>
    </xf>
    <xf numFmtId="174" fontId="11" fillId="0" borderId="7" xfId="5" quotePrefix="1" applyNumberFormat="1" applyFont="1" applyFill="1" applyBorder="1" applyAlignment="1" applyProtection="1">
      <alignment horizontal="center" vertical="center" wrapText="1"/>
    </xf>
    <xf numFmtId="172" fontId="11" fillId="0" borderId="7" xfId="5" applyFont="1" applyFill="1" applyBorder="1" applyAlignment="1" applyProtection="1">
      <alignment vertical="center" wrapText="1"/>
    </xf>
    <xf numFmtId="172" fontId="11" fillId="0" borderId="0" xfId="5" applyFont="1" applyFill="1" applyBorder="1" applyAlignment="1" applyProtection="1"/>
    <xf numFmtId="174" fontId="9" fillId="0" borderId="7" xfId="5" quotePrefix="1" applyNumberFormat="1" applyFont="1" applyFill="1" applyBorder="1" applyAlignment="1" applyProtection="1">
      <alignment horizontal="center" vertical="center"/>
    </xf>
    <xf numFmtId="174" fontId="5" fillId="0" borderId="7" xfId="5" applyNumberFormat="1" applyFont="1" applyFill="1" applyBorder="1" applyAlignment="1" applyProtection="1">
      <alignment horizontal="left" vertical="center" wrapText="1"/>
    </xf>
    <xf numFmtId="0" fontId="9" fillId="0" borderId="7" xfId="1212" applyFont="1" applyFill="1" applyBorder="1" applyAlignment="1">
      <alignment vertical="center" wrapText="1"/>
    </xf>
    <xf numFmtId="0" fontId="5" fillId="0" borderId="7" xfId="1212" quotePrefix="1" applyFont="1" applyFill="1" applyBorder="1" applyAlignment="1">
      <alignment horizontal="center" vertical="center" wrapText="1"/>
    </xf>
    <xf numFmtId="0" fontId="9" fillId="0" borderId="7" xfId="8" applyFont="1" applyFill="1" applyBorder="1" applyAlignment="1">
      <alignment horizontal="left" vertical="center" wrapText="1"/>
    </xf>
    <xf numFmtId="0" fontId="5" fillId="0" borderId="7" xfId="8" applyFont="1" applyFill="1" applyBorder="1" applyAlignment="1">
      <alignment horizontal="left" vertical="center" wrapText="1"/>
    </xf>
    <xf numFmtId="172" fontId="5" fillId="0" borderId="7" xfId="5" quotePrefix="1" applyFont="1" applyFill="1" applyBorder="1" applyAlignment="1" applyProtection="1">
      <alignment horizontal="center" vertical="center" wrapText="1"/>
    </xf>
    <xf numFmtId="172" fontId="199" fillId="0" borderId="0" xfId="5" applyFont="1" applyFill="1" applyBorder="1" applyAlignment="1" applyProtection="1"/>
    <xf numFmtId="174" fontId="5" fillId="0" borderId="0" xfId="5" applyNumberFormat="1" applyFont="1" applyFill="1" applyBorder="1" applyAlignment="1" applyProtection="1">
      <alignment horizontal="center" vertical="center" wrapText="1"/>
    </xf>
    <xf numFmtId="174" fontId="5" fillId="0" borderId="0" xfId="5" applyNumberFormat="1" applyFont="1" applyFill="1" applyBorder="1" applyAlignment="1" applyProtection="1">
      <alignment vertical="center" wrapText="1"/>
    </xf>
    <xf numFmtId="173" fontId="5" fillId="0" borderId="0" xfId="5" applyNumberFormat="1" applyFont="1" applyFill="1" applyBorder="1" applyAlignment="1" applyProtection="1">
      <alignment vertical="center" wrapText="1"/>
    </xf>
    <xf numFmtId="174" fontId="5" fillId="0" borderId="0" xfId="5" applyNumberFormat="1" applyFont="1" applyFill="1" applyBorder="1" applyAlignment="1" applyProtection="1">
      <alignment horizontal="left" vertical="center"/>
    </xf>
    <xf numFmtId="173" fontId="5" fillId="0" borderId="0" xfId="5" applyNumberFormat="1" applyFont="1" applyFill="1" applyBorder="1" applyAlignment="1" applyProtection="1">
      <alignment horizontal="center" vertical="center" wrapText="1"/>
    </xf>
    <xf numFmtId="4" fontId="5" fillId="0" borderId="7" xfId="5" applyNumberFormat="1" applyFont="1" applyFill="1" applyBorder="1" applyAlignment="1" applyProtection="1">
      <alignment horizontal="right" vertical="center" wrapText="1"/>
    </xf>
    <xf numFmtId="4" fontId="5" fillId="0" borderId="7" xfId="5" applyNumberFormat="1" applyFont="1" applyFill="1" applyBorder="1" applyAlignment="1" applyProtection="1">
      <alignment horizontal="left" vertical="center" wrapText="1"/>
    </xf>
    <xf numFmtId="171" fontId="202" fillId="50" borderId="0" xfId="4" applyNumberFormat="1" applyFont="1" applyFill="1" applyAlignment="1">
      <alignment horizontal="center" vertical="center"/>
    </xf>
    <xf numFmtId="0" fontId="5" fillId="50" borderId="0" xfId="2" applyFont="1" applyFill="1" applyAlignment="1">
      <alignment vertical="center"/>
    </xf>
    <xf numFmtId="171" fontId="5" fillId="50" borderId="0" xfId="3" applyNumberFormat="1" applyFont="1" applyFill="1" applyAlignment="1">
      <alignment vertical="center"/>
    </xf>
    <xf numFmtId="0" fontId="9" fillId="50" borderId="0" xfId="2" applyFont="1" applyFill="1" applyAlignment="1">
      <alignment vertical="center"/>
    </xf>
    <xf numFmtId="171" fontId="5" fillId="50" borderId="0" xfId="3" applyNumberFormat="1" applyFont="1" applyFill="1" applyBorder="1" applyAlignment="1">
      <alignment vertical="center" wrapText="1"/>
    </xf>
    <xf numFmtId="174" fontId="5" fillId="50" borderId="0" xfId="3" applyNumberFormat="1" applyFont="1" applyFill="1" applyBorder="1" applyAlignment="1">
      <alignment vertical="center" wrapText="1"/>
    </xf>
    <xf numFmtId="0" fontId="10" fillId="50" borderId="0" xfId="2" applyFont="1" applyFill="1" applyAlignment="1">
      <alignment vertical="center"/>
    </xf>
    <xf numFmtId="49" fontId="5" fillId="50" borderId="0" xfId="2" applyNumberFormat="1" applyFont="1" applyFill="1" applyAlignment="1">
      <alignment horizontal="center" vertical="center" wrapText="1"/>
    </xf>
    <xf numFmtId="174" fontId="5" fillId="50" borderId="0" xfId="3" applyNumberFormat="1" applyFont="1" applyFill="1" applyAlignment="1">
      <alignment vertical="center"/>
    </xf>
    <xf numFmtId="3" fontId="5" fillId="0" borderId="0" xfId="5" applyNumberFormat="1" applyFont="1" applyFill="1" applyBorder="1" applyAlignment="1" applyProtection="1">
      <alignment vertical="center"/>
    </xf>
    <xf numFmtId="174" fontId="9" fillId="0" borderId="0" xfId="5" applyNumberFormat="1" applyFont="1" applyFill="1" applyBorder="1" applyAlignment="1" applyProtection="1">
      <alignment vertical="center"/>
    </xf>
    <xf numFmtId="3" fontId="9" fillId="0" borderId="0" xfId="5" applyNumberFormat="1" applyFont="1" applyFill="1" applyBorder="1" applyAlignment="1" applyProtection="1">
      <alignment vertical="center"/>
    </xf>
    <xf numFmtId="172" fontId="9" fillId="0" borderId="0" xfId="5" applyFont="1" applyFill="1" applyBorder="1" applyAlignment="1" applyProtection="1">
      <alignment vertical="center" wrapText="1"/>
    </xf>
    <xf numFmtId="172" fontId="9" fillId="0" borderId="0" xfId="5" applyFont="1" applyFill="1" applyBorder="1" applyAlignment="1" applyProtection="1">
      <alignment vertical="center"/>
    </xf>
    <xf numFmtId="174" fontId="5" fillId="0" borderId="0" xfId="5" applyNumberFormat="1" applyFont="1" applyFill="1" applyBorder="1" applyAlignment="1" applyProtection="1">
      <alignment horizontal="center" vertical="center"/>
    </xf>
    <xf numFmtId="172" fontId="5" fillId="0" borderId="0" xfId="5" applyFont="1" applyFill="1" applyBorder="1" applyAlignment="1" applyProtection="1">
      <alignment vertical="center"/>
    </xf>
    <xf numFmtId="174" fontId="9" fillId="0" borderId="6" xfId="5" applyNumberFormat="1" applyFont="1" applyFill="1" applyBorder="1" applyAlignment="1" applyProtection="1">
      <alignment horizontal="center" vertical="center" wrapText="1"/>
    </xf>
    <xf numFmtId="173" fontId="9" fillId="0" borderId="6" xfId="5" applyNumberFormat="1" applyFont="1" applyFill="1" applyBorder="1" applyAlignment="1" applyProtection="1">
      <alignment horizontal="center" vertical="center" wrapText="1"/>
    </xf>
    <xf numFmtId="3" fontId="9" fillId="0" borderId="6" xfId="5" applyNumberFormat="1" applyFont="1" applyFill="1" applyBorder="1" applyAlignment="1" applyProtection="1">
      <alignment horizontal="right" vertical="center" wrapText="1"/>
    </xf>
    <xf numFmtId="172" fontId="11" fillId="0" borderId="0" xfId="5" applyFont="1" applyFill="1" applyBorder="1" applyAlignment="1" applyProtection="1">
      <alignment vertical="center"/>
    </xf>
    <xf numFmtId="173" fontId="5" fillId="0" borderId="7" xfId="5" applyNumberFormat="1" applyFont="1" applyFill="1" applyBorder="1" applyAlignment="1" applyProtection="1">
      <alignment vertical="center" wrapText="1"/>
    </xf>
    <xf numFmtId="174" fontId="9" fillId="0" borderId="7" xfId="5" applyNumberFormat="1" applyFont="1" applyFill="1" applyBorder="1" applyAlignment="1" applyProtection="1">
      <alignment vertical="center" wrapText="1"/>
    </xf>
    <xf numFmtId="173" fontId="9" fillId="0" borderId="7" xfId="5" applyNumberFormat="1" applyFont="1" applyFill="1" applyBorder="1" applyAlignment="1" applyProtection="1">
      <alignment vertical="center" wrapText="1"/>
    </xf>
    <xf numFmtId="173" fontId="10" fillId="0" borderId="0" xfId="5" applyNumberFormat="1" applyFont="1" applyFill="1" applyBorder="1" applyAlignment="1" applyProtection="1">
      <alignment vertical="center"/>
    </xf>
    <xf numFmtId="174" fontId="5" fillId="0" borderId="58" xfId="5" applyNumberFormat="1" applyFont="1" applyFill="1" applyBorder="1" applyAlignment="1" applyProtection="1">
      <alignment horizontal="center" vertical="center" wrapText="1"/>
    </xf>
    <xf numFmtId="173" fontId="5" fillId="0" borderId="58" xfId="5" applyNumberFormat="1" applyFont="1" applyFill="1" applyBorder="1" applyAlignment="1" applyProtection="1">
      <alignment horizontal="center" vertical="center" wrapText="1"/>
    </xf>
    <xf numFmtId="173" fontId="5" fillId="0" borderId="58" xfId="5" applyNumberFormat="1" applyFont="1" applyFill="1" applyBorder="1" applyAlignment="1" applyProtection="1">
      <alignment vertical="center" wrapText="1"/>
    </xf>
    <xf numFmtId="3" fontId="5" fillId="0" borderId="58" xfId="5" applyNumberFormat="1" applyFont="1" applyFill="1" applyBorder="1" applyAlignment="1" applyProtection="1">
      <alignment vertical="center"/>
    </xf>
    <xf numFmtId="172" fontId="5" fillId="0" borderId="0" xfId="5" applyFont="1" applyFill="1" applyBorder="1" applyAlignment="1" applyProtection="1">
      <alignment horizontal="center" vertical="center" wrapText="1"/>
    </xf>
    <xf numFmtId="172" fontId="5" fillId="0" borderId="0" xfId="5" applyFont="1" applyFill="1" applyBorder="1" applyAlignment="1" applyProtection="1">
      <alignment vertical="center" wrapText="1"/>
    </xf>
    <xf numFmtId="49" fontId="5" fillId="50" borderId="78" xfId="5" quotePrefix="1" applyNumberFormat="1" applyFont="1" applyFill="1" applyBorder="1" applyAlignment="1">
      <alignment horizontal="center" vertical="center" wrapText="1"/>
    </xf>
    <xf numFmtId="174" fontId="5" fillId="50" borderId="78" xfId="5" applyNumberFormat="1" applyFont="1" applyFill="1" applyBorder="1" applyAlignment="1">
      <alignment horizontal="left" vertical="center" wrapText="1"/>
    </xf>
    <xf numFmtId="171" fontId="5" fillId="50" borderId="78" xfId="3" applyNumberFormat="1" applyFont="1" applyFill="1" applyBorder="1" applyAlignment="1">
      <alignment vertical="center" wrapText="1"/>
    </xf>
    <xf numFmtId="174" fontId="199" fillId="0" borderId="78" xfId="5" applyNumberFormat="1" applyFont="1" applyFill="1" applyBorder="1" applyAlignment="1" applyProtection="1">
      <alignment horizontal="center" vertical="center" wrapText="1"/>
    </xf>
    <xf numFmtId="173" fontId="199" fillId="0" borderId="78" xfId="5" applyNumberFormat="1" applyFont="1" applyFill="1" applyBorder="1" applyAlignment="1" applyProtection="1">
      <alignment horizontal="center" vertical="center" wrapText="1"/>
    </xf>
    <xf numFmtId="174" fontId="5" fillId="0" borderId="7" xfId="5" applyNumberFormat="1" applyFont="1" applyFill="1" applyBorder="1" applyAlignment="1" applyProtection="1">
      <alignment horizontal="center" vertical="center" wrapText="1"/>
    </xf>
    <xf numFmtId="172" fontId="5" fillId="0" borderId="7" xfId="5" applyFont="1" applyFill="1" applyBorder="1" applyAlignment="1" applyProtection="1">
      <alignment horizontal="center" vertical="center" wrapText="1"/>
    </xf>
    <xf numFmtId="174" fontId="101" fillId="0" borderId="0" xfId="5" applyNumberFormat="1" applyFont="1" applyFill="1" applyBorder="1" applyAlignment="1" applyProtection="1"/>
    <xf numFmtId="172" fontId="12" fillId="0" borderId="0" xfId="5" applyFont="1" applyFill="1" applyBorder="1" applyAlignment="1" applyProtection="1"/>
    <xf numFmtId="174" fontId="12" fillId="0" borderId="0" xfId="5" applyNumberFormat="1" applyFont="1" applyFill="1" applyBorder="1" applyAlignment="1" applyProtection="1"/>
    <xf numFmtId="174" fontId="5" fillId="0" borderId="78" xfId="5" applyNumberFormat="1" applyFont="1" applyFill="1" applyBorder="1" applyAlignment="1" applyProtection="1">
      <alignment vertical="center" wrapText="1"/>
    </xf>
    <xf numFmtId="174" fontId="5" fillId="0" borderId="0" xfId="5" applyNumberFormat="1" applyFont="1" applyFill="1" applyBorder="1" applyAlignment="1">
      <alignment horizontal="left" vertical="center" wrapText="1"/>
    </xf>
    <xf numFmtId="171" fontId="5" fillId="50" borderId="0" xfId="3" applyNumberFormat="1" applyFont="1" applyFill="1" applyBorder="1" applyAlignment="1">
      <alignment vertical="center"/>
    </xf>
    <xf numFmtId="0" fontId="5" fillId="50" borderId="0" xfId="2" applyFont="1" applyFill="1" applyAlignment="1">
      <alignment horizontal="center" vertical="center"/>
    </xf>
    <xf numFmtId="49" fontId="5" fillId="50" borderId="0" xfId="3" applyNumberFormat="1" applyFont="1" applyFill="1" applyBorder="1" applyAlignment="1">
      <alignment horizontal="left" vertical="center"/>
    </xf>
    <xf numFmtId="172" fontId="10" fillId="0" borderId="0" xfId="5" applyFont="1" applyFill="1" applyBorder="1" applyAlignment="1" applyProtection="1">
      <alignment vertical="center"/>
    </xf>
    <xf numFmtId="174" fontId="5" fillId="0" borderId="78" xfId="5" applyNumberFormat="1" applyFont="1" applyFill="1" applyBorder="1" applyAlignment="1" applyProtection="1">
      <alignment horizontal="center" vertical="center" wrapText="1"/>
    </xf>
    <xf numFmtId="173" fontId="5" fillId="0" borderId="78" xfId="5" applyNumberFormat="1" applyFont="1" applyFill="1" applyBorder="1" applyAlignment="1" applyProtection="1">
      <alignment horizontal="center" vertical="center" wrapText="1"/>
    </xf>
    <xf numFmtId="3" fontId="5" fillId="0" borderId="78" xfId="5" applyNumberFormat="1" applyFont="1" applyFill="1" applyBorder="1" applyAlignment="1" applyProtection="1">
      <alignment vertical="center"/>
    </xf>
    <xf numFmtId="174" fontId="5" fillId="0" borderId="78" xfId="5" applyNumberFormat="1" applyFont="1" applyFill="1" applyBorder="1" applyAlignment="1">
      <alignment horizontal="left" vertical="center" wrapText="1"/>
    </xf>
    <xf numFmtId="173" fontId="5" fillId="50" borderId="78" xfId="1" applyNumberFormat="1" applyFont="1" applyFill="1" applyBorder="1" applyAlignment="1">
      <alignment vertical="center" wrapText="1"/>
    </xf>
    <xf numFmtId="174" fontId="5" fillId="50" borderId="0" xfId="1" applyNumberFormat="1" applyFont="1" applyFill="1" applyBorder="1" applyAlignment="1">
      <alignment horizontal="center" vertical="center" wrapText="1"/>
    </xf>
    <xf numFmtId="173" fontId="4" fillId="50" borderId="0" xfId="1" applyNumberFormat="1" applyFont="1" applyFill="1" applyAlignment="1">
      <alignment vertical="center"/>
    </xf>
    <xf numFmtId="174" fontId="5" fillId="50" borderId="0" xfId="1" applyNumberFormat="1" applyFont="1" applyFill="1" applyAlignment="1">
      <alignment vertical="center"/>
    </xf>
    <xf numFmtId="0" fontId="11" fillId="50" borderId="0" xfId="2" applyFont="1" applyFill="1" applyAlignment="1">
      <alignment vertical="center"/>
    </xf>
    <xf numFmtId="174" fontId="9" fillId="0" borderId="0" xfId="5" applyNumberFormat="1" applyFont="1" applyFill="1" applyBorder="1" applyAlignment="1" applyProtection="1">
      <alignment horizontal="center" vertical="center" wrapText="1"/>
    </xf>
    <xf numFmtId="172" fontId="5" fillId="0" borderId="87" xfId="5" applyFont="1" applyFill="1" applyBorder="1" applyAlignment="1">
      <alignment horizontal="center" vertical="center" wrapText="1"/>
    </xf>
    <xf numFmtId="174" fontId="5" fillId="0" borderId="87" xfId="5" applyNumberFormat="1" applyFont="1" applyFill="1" applyBorder="1" applyAlignment="1">
      <alignment vertical="center" wrapText="1"/>
    </xf>
    <xf numFmtId="172" fontId="9" fillId="0" borderId="6" xfId="5" applyFont="1" applyFill="1" applyBorder="1" applyAlignment="1" applyProtection="1">
      <alignment horizontal="left" vertical="center" wrapText="1"/>
    </xf>
    <xf numFmtId="172" fontId="9" fillId="0" borderId="6" xfId="5" applyFont="1" applyFill="1" applyBorder="1" applyAlignment="1" applyProtection="1">
      <alignment horizontal="center" vertical="center" wrapText="1"/>
    </xf>
    <xf numFmtId="172" fontId="9" fillId="0" borderId="6" xfId="5" applyFont="1" applyFill="1" applyBorder="1" applyAlignment="1">
      <alignment horizontal="center" vertical="center" wrapText="1"/>
    </xf>
    <xf numFmtId="174" fontId="9" fillId="0" borderId="6" xfId="5" applyNumberFormat="1" applyFont="1" applyFill="1" applyBorder="1" applyAlignment="1">
      <alignment horizontal="center" vertical="center" wrapText="1"/>
    </xf>
    <xf numFmtId="173" fontId="9" fillId="0" borderId="6" xfId="5" applyNumberFormat="1" applyFont="1" applyFill="1" applyBorder="1" applyAlignment="1">
      <alignment horizontal="center" vertical="center" wrapText="1"/>
    </xf>
    <xf numFmtId="173" fontId="9" fillId="0" borderId="7" xfId="5" applyNumberFormat="1" applyFont="1" applyFill="1" applyBorder="1" applyAlignment="1">
      <alignment horizontal="center" vertical="center" wrapText="1"/>
    </xf>
    <xf numFmtId="173" fontId="9" fillId="0" borderId="58" xfId="5" quotePrefix="1" applyNumberFormat="1" applyFont="1" applyFill="1" applyBorder="1" applyAlignment="1" applyProtection="1">
      <alignment horizontal="center" vertical="center" wrapText="1"/>
    </xf>
    <xf numFmtId="173" fontId="9" fillId="0" borderId="58" xfId="5" applyNumberFormat="1" applyFont="1" applyFill="1" applyBorder="1" applyAlignment="1" applyProtection="1">
      <alignment vertical="center" wrapText="1"/>
    </xf>
    <xf numFmtId="174" fontId="9" fillId="0" borderId="58" xfId="5" applyNumberFormat="1" applyFont="1" applyFill="1" applyBorder="1" applyAlignment="1" applyProtection="1">
      <alignment horizontal="center" vertical="center" wrapText="1"/>
    </xf>
    <xf numFmtId="173" fontId="9" fillId="0" borderId="58" xfId="5" applyNumberFormat="1" applyFont="1" applyFill="1" applyBorder="1" applyAlignment="1" applyProtection="1">
      <alignment horizontal="center" vertical="center" wrapText="1"/>
    </xf>
    <xf numFmtId="173" fontId="5" fillId="0" borderId="58" xfId="5" quotePrefix="1" applyNumberFormat="1" applyFont="1" applyFill="1" applyBorder="1" applyAlignment="1" applyProtection="1">
      <alignment horizontal="center" vertical="center" wrapText="1"/>
    </xf>
    <xf numFmtId="173" fontId="5" fillId="0" borderId="7" xfId="5" applyNumberFormat="1" applyFont="1" applyFill="1" applyBorder="1" applyAlignment="1" applyProtection="1">
      <alignment horizontal="right" vertical="center" wrapText="1"/>
    </xf>
    <xf numFmtId="4" fontId="4" fillId="0" borderId="0" xfId="5" applyNumberFormat="1" applyFont="1" applyFill="1" applyBorder="1" applyAlignment="1" applyProtection="1">
      <alignment horizontal="right"/>
    </xf>
    <xf numFmtId="173" fontId="9" fillId="0" borderId="7" xfId="5" quotePrefix="1" applyNumberFormat="1" applyFont="1" applyFill="1" applyBorder="1" applyAlignment="1" applyProtection="1">
      <alignment horizontal="center" vertical="center" wrapText="1"/>
    </xf>
    <xf numFmtId="173" fontId="5" fillId="0" borderId="7" xfId="5" quotePrefix="1" applyNumberFormat="1" applyFont="1" applyFill="1" applyBorder="1" applyAlignment="1" applyProtection="1">
      <alignment horizontal="center" vertical="center" wrapText="1"/>
    </xf>
    <xf numFmtId="172" fontId="199" fillId="0" borderId="78" xfId="5" applyFont="1" applyFill="1" applyBorder="1" applyAlignment="1" applyProtection="1">
      <alignment vertical="center" wrapText="1"/>
    </xf>
    <xf numFmtId="173" fontId="5" fillId="0" borderId="0" xfId="1" applyNumberFormat="1" applyFont="1" applyFill="1" applyBorder="1" applyAlignment="1" applyProtection="1">
      <alignment vertical="center"/>
    </xf>
    <xf numFmtId="172" fontId="9" fillId="0" borderId="0" xfId="5" applyFont="1" applyFill="1" applyBorder="1" applyAlignment="1" applyProtection="1">
      <alignment horizontal="center" vertical="center" wrapText="1"/>
    </xf>
    <xf numFmtId="173" fontId="9" fillId="0" borderId="6" xfId="1" applyNumberFormat="1" applyFont="1" applyFill="1" applyBorder="1" applyAlignment="1" applyProtection="1">
      <alignment horizontal="center" vertical="center" wrapText="1"/>
    </xf>
    <xf numFmtId="173" fontId="5" fillId="0" borderId="58" xfId="1" applyNumberFormat="1" applyFont="1" applyFill="1" applyBorder="1" applyAlignment="1" applyProtection="1">
      <alignment horizontal="center" vertical="center" wrapText="1"/>
    </xf>
    <xf numFmtId="174" fontId="5" fillId="0" borderId="58" xfId="1" applyNumberFormat="1" applyFont="1" applyFill="1" applyBorder="1" applyAlignment="1" applyProtection="1">
      <alignment vertical="center" wrapText="1"/>
    </xf>
    <xf numFmtId="173" fontId="5" fillId="0" borderId="58" xfId="1" applyNumberFormat="1" applyFont="1" applyFill="1" applyBorder="1" applyAlignment="1" applyProtection="1">
      <alignment vertical="center" wrapText="1"/>
    </xf>
    <xf numFmtId="3" fontId="5" fillId="0" borderId="58" xfId="1" applyNumberFormat="1" applyFont="1" applyFill="1" applyBorder="1" applyAlignment="1" applyProtection="1">
      <alignment vertical="center"/>
    </xf>
    <xf numFmtId="3" fontId="5" fillId="0" borderId="58" xfId="5" applyNumberFormat="1" applyFont="1" applyFill="1" applyBorder="1" applyAlignment="1" applyProtection="1">
      <alignment horizontal="right" vertical="center"/>
    </xf>
    <xf numFmtId="174" fontId="10" fillId="0" borderId="58" xfId="5" applyNumberFormat="1" applyFont="1" applyFill="1" applyBorder="1" applyAlignment="1" applyProtection="1">
      <alignment horizontal="center" vertical="center" wrapText="1"/>
    </xf>
    <xf numFmtId="173" fontId="10" fillId="0" borderId="58" xfId="1" applyNumberFormat="1" applyFont="1" applyFill="1" applyBorder="1" applyAlignment="1" applyProtection="1">
      <alignment horizontal="center" vertical="center" wrapText="1"/>
    </xf>
    <xf numFmtId="173" fontId="10" fillId="0" borderId="58" xfId="5" applyNumberFormat="1" applyFont="1" applyFill="1" applyBorder="1" applyAlignment="1" applyProtection="1">
      <alignment horizontal="center" vertical="center" wrapText="1"/>
    </xf>
    <xf numFmtId="174" fontId="10" fillId="0" borderId="58" xfId="1" applyNumberFormat="1" applyFont="1" applyFill="1" applyBorder="1" applyAlignment="1" applyProtection="1">
      <alignment vertical="center" wrapText="1"/>
    </xf>
    <xf numFmtId="173" fontId="10" fillId="0" borderId="58" xfId="1" applyNumberFormat="1" applyFont="1" applyFill="1" applyBorder="1" applyAlignment="1" applyProtection="1">
      <alignment vertical="center" wrapText="1"/>
    </xf>
    <xf numFmtId="3" fontId="10" fillId="0" borderId="58" xfId="5" applyNumberFormat="1" applyFont="1" applyFill="1" applyBorder="1" applyAlignment="1" applyProtection="1">
      <alignment horizontal="right" vertical="center"/>
    </xf>
    <xf numFmtId="3" fontId="10" fillId="0" borderId="58" xfId="5" applyNumberFormat="1" applyFont="1" applyFill="1" applyBorder="1" applyAlignment="1" applyProtection="1">
      <alignment vertical="center"/>
    </xf>
    <xf numFmtId="174" fontId="9" fillId="0" borderId="78" xfId="5" applyNumberFormat="1" applyFont="1" applyFill="1" applyBorder="1" applyAlignment="1" applyProtection="1">
      <alignment horizontal="center" vertical="center" wrapText="1"/>
    </xf>
    <xf numFmtId="173" fontId="5" fillId="0" borderId="78" xfId="1" applyNumberFormat="1" applyFont="1" applyFill="1" applyBorder="1" applyAlignment="1" applyProtection="1">
      <alignment horizontal="center" vertical="center" wrapText="1"/>
    </xf>
    <xf numFmtId="174" fontId="5" fillId="0" borderId="78" xfId="1" applyNumberFormat="1" applyFont="1" applyFill="1" applyBorder="1" applyAlignment="1" applyProtection="1">
      <alignment vertical="center"/>
    </xf>
    <xf numFmtId="173" fontId="5" fillId="0" borderId="78" xfId="1" applyNumberFormat="1" applyFont="1" applyFill="1" applyBorder="1" applyAlignment="1" applyProtection="1">
      <alignment vertical="center"/>
    </xf>
    <xf numFmtId="173" fontId="9" fillId="0" borderId="31" xfId="5" applyNumberFormat="1" applyFont="1" applyFill="1" applyBorder="1" applyAlignment="1" applyProtection="1">
      <alignment horizontal="center" vertical="center" wrapText="1"/>
    </xf>
    <xf numFmtId="3" fontId="5" fillId="0" borderId="78" xfId="5" applyNumberFormat="1" applyFont="1" applyFill="1" applyBorder="1" applyAlignment="1" applyProtection="1">
      <alignment horizontal="right" vertical="center"/>
    </xf>
    <xf numFmtId="174" fontId="9" fillId="50" borderId="7" xfId="5" quotePrefix="1" applyNumberFormat="1" applyFont="1" applyFill="1" applyBorder="1" applyAlignment="1" applyProtection="1">
      <alignment horizontal="center" vertical="center" wrapText="1"/>
    </xf>
    <xf numFmtId="172" fontId="9" fillId="50" borderId="7" xfId="5" applyFont="1" applyFill="1" applyBorder="1" applyAlignment="1" applyProtection="1">
      <alignment vertical="center" wrapText="1"/>
    </xf>
    <xf numFmtId="174" fontId="5" fillId="50" borderId="7" xfId="5" quotePrefix="1" applyNumberFormat="1" applyFont="1" applyFill="1" applyBorder="1" applyAlignment="1" applyProtection="1">
      <alignment horizontal="center" vertical="center" wrapText="1"/>
    </xf>
    <xf numFmtId="172" fontId="5" fillId="50" borderId="7" xfId="5" applyFont="1" applyFill="1" applyBorder="1" applyAlignment="1" applyProtection="1">
      <alignment vertical="center" wrapText="1"/>
    </xf>
    <xf numFmtId="171" fontId="5" fillId="50" borderId="0" xfId="4" applyNumberFormat="1" applyFont="1" applyFill="1" applyAlignment="1">
      <alignment horizontal="left" vertical="center"/>
    </xf>
    <xf numFmtId="171" fontId="5" fillId="50" borderId="0" xfId="2" applyNumberFormat="1" applyFont="1" applyFill="1" applyAlignment="1">
      <alignment vertical="center"/>
    </xf>
    <xf numFmtId="0" fontId="210" fillId="50" borderId="0" xfId="2" applyFont="1" applyFill="1" applyAlignment="1">
      <alignment vertical="center"/>
    </xf>
    <xf numFmtId="0" fontId="211" fillId="50" borderId="0" xfId="2" applyFont="1" applyFill="1" applyAlignment="1">
      <alignment vertical="center"/>
    </xf>
    <xf numFmtId="0" fontId="212" fillId="50" borderId="0" xfId="2" applyFont="1" applyFill="1" applyAlignment="1">
      <alignment vertical="center"/>
    </xf>
    <xf numFmtId="173" fontId="4" fillId="50" borderId="0" xfId="1" applyNumberFormat="1" applyFill="1" applyAlignment="1">
      <alignment vertical="center"/>
    </xf>
    <xf numFmtId="171" fontId="9" fillId="0" borderId="0" xfId="2" applyNumberFormat="1" applyFont="1" applyFill="1" applyAlignment="1">
      <alignment vertical="center"/>
    </xf>
    <xf numFmtId="0" fontId="9" fillId="0" borderId="0" xfId="2" applyFont="1" applyFill="1" applyAlignment="1">
      <alignment vertical="center"/>
    </xf>
    <xf numFmtId="174" fontId="9" fillId="0" borderId="31" xfId="5" applyNumberFormat="1" applyFont="1" applyFill="1" applyBorder="1" applyAlignment="1" applyProtection="1">
      <alignment horizontal="center" vertical="center" wrapText="1"/>
    </xf>
    <xf numFmtId="173" fontId="9" fillId="0" borderId="31" xfId="1" applyNumberFormat="1" applyFont="1" applyFill="1" applyBorder="1" applyAlignment="1" applyProtection="1">
      <alignment horizontal="center" vertical="center" wrapText="1"/>
    </xf>
    <xf numFmtId="3" fontId="9" fillId="0" borderId="31" xfId="5" applyNumberFormat="1" applyFont="1" applyFill="1" applyBorder="1" applyAlignment="1" applyProtection="1">
      <alignment horizontal="right" vertical="center" wrapText="1"/>
    </xf>
    <xf numFmtId="173" fontId="10" fillId="0" borderId="7" xfId="5" applyNumberFormat="1" applyFont="1" applyFill="1" applyBorder="1" applyAlignment="1" applyProtection="1">
      <alignment vertical="center" wrapText="1"/>
    </xf>
    <xf numFmtId="172" fontId="9" fillId="0" borderId="6" xfId="5" applyFont="1" applyFill="1" applyBorder="1" applyAlignment="1" applyProtection="1">
      <alignment vertical="center" wrapText="1"/>
    </xf>
    <xf numFmtId="0" fontId="9" fillId="0" borderId="78" xfId="8" applyFont="1" applyFill="1" applyBorder="1" applyAlignment="1">
      <alignment vertical="center" wrapText="1"/>
    </xf>
    <xf numFmtId="49" fontId="208" fillId="50" borderId="0" xfId="3" applyNumberFormat="1" applyFont="1" applyFill="1" applyBorder="1" applyAlignment="1">
      <alignment horizontal="center" vertical="center"/>
    </xf>
    <xf numFmtId="49" fontId="7" fillId="50" borderId="0" xfId="3" applyNumberFormat="1" applyFont="1" applyFill="1" applyBorder="1" applyAlignment="1">
      <alignment horizontal="center" vertical="center"/>
    </xf>
    <xf numFmtId="301" fontId="5" fillId="0" borderId="0" xfId="5" applyNumberFormat="1" applyFont="1" applyFill="1" applyBorder="1" applyAlignment="1">
      <alignment horizontal="left" vertical="center" wrapText="1"/>
    </xf>
    <xf numFmtId="174" fontId="5" fillId="0" borderId="0" xfId="5" applyNumberFormat="1" applyFont="1" applyFill="1" applyBorder="1" applyAlignment="1" applyProtection="1">
      <alignment horizontal="left" vertical="center" wrapText="1"/>
    </xf>
    <xf numFmtId="49" fontId="9" fillId="50" borderId="102" xfId="5" applyNumberFormat="1" applyFont="1" applyFill="1" applyBorder="1" applyAlignment="1">
      <alignment horizontal="center" vertical="center" wrapText="1"/>
    </xf>
    <xf numFmtId="174" fontId="9" fillId="50" borderId="102" xfId="5" applyNumberFormat="1" applyFont="1" applyFill="1" applyBorder="1" applyAlignment="1">
      <alignment horizontal="left" vertical="center" wrapText="1"/>
    </xf>
    <xf numFmtId="171" fontId="9" fillId="50" borderId="102" xfId="6" applyNumberFormat="1" applyFont="1" applyFill="1" applyBorder="1" applyAlignment="1">
      <alignment vertical="center" wrapText="1"/>
    </xf>
    <xf numFmtId="173" fontId="9" fillId="50" borderId="102" xfId="1" applyNumberFormat="1" applyFont="1" applyFill="1" applyBorder="1" applyAlignment="1">
      <alignment vertical="center" wrapText="1"/>
    </xf>
    <xf numFmtId="173" fontId="9" fillId="50" borderId="102" xfId="1" applyNumberFormat="1" applyFont="1" applyFill="1" applyBorder="1" applyAlignment="1">
      <alignment horizontal="center" vertical="center" wrapText="1"/>
    </xf>
    <xf numFmtId="49" fontId="5" fillId="50" borderId="102" xfId="5" applyNumberFormat="1" applyFont="1" applyFill="1" applyBorder="1" applyAlignment="1">
      <alignment horizontal="center" vertical="center" wrapText="1"/>
    </xf>
    <xf numFmtId="174" fontId="5" fillId="50" borderId="102" xfId="5" applyNumberFormat="1" applyFont="1" applyFill="1" applyBorder="1" applyAlignment="1">
      <alignment horizontal="left" vertical="center" wrapText="1"/>
    </xf>
    <xf numFmtId="171" fontId="5" fillId="0" borderId="102" xfId="6" applyNumberFormat="1" applyFont="1" applyFill="1" applyBorder="1" applyAlignment="1">
      <alignment vertical="center" wrapText="1"/>
    </xf>
    <xf numFmtId="173" fontId="5" fillId="50" borderId="102" xfId="1" applyNumberFormat="1" applyFont="1" applyFill="1" applyBorder="1" applyAlignment="1">
      <alignment horizontal="center" vertical="center" wrapText="1"/>
    </xf>
    <xf numFmtId="171" fontId="5" fillId="50" borderId="102" xfId="6" applyNumberFormat="1" applyFont="1" applyFill="1" applyBorder="1" applyAlignment="1">
      <alignment vertical="center" wrapText="1"/>
    </xf>
    <xf numFmtId="49" fontId="9" fillId="50" borderId="102" xfId="5" quotePrefix="1" applyNumberFormat="1" applyFont="1" applyFill="1" applyBorder="1" applyAlignment="1">
      <alignment horizontal="center" vertical="center" wrapText="1"/>
    </xf>
    <xf numFmtId="174" fontId="9" fillId="50" borderId="102" xfId="5" applyNumberFormat="1" applyFont="1" applyFill="1" applyBorder="1" applyAlignment="1">
      <alignment vertical="center" wrapText="1"/>
    </xf>
    <xf numFmtId="171" fontId="9" fillId="50" borderId="102" xfId="5" applyNumberFormat="1" applyFont="1" applyFill="1" applyBorder="1" applyAlignment="1">
      <alignment vertical="center" wrapText="1"/>
    </xf>
    <xf numFmtId="49" fontId="5" fillId="50" borderId="102" xfId="5" quotePrefix="1" applyNumberFormat="1" applyFont="1" applyFill="1" applyBorder="1" applyAlignment="1">
      <alignment horizontal="center" vertical="center" wrapText="1"/>
    </xf>
    <xf numFmtId="174" fontId="5" fillId="50" borderId="102" xfId="5" applyNumberFormat="1" applyFont="1" applyFill="1" applyBorder="1" applyAlignment="1">
      <alignment vertical="center" wrapText="1"/>
    </xf>
    <xf numFmtId="171" fontId="5" fillId="50" borderId="102" xfId="3" applyNumberFormat="1" applyFont="1" applyFill="1" applyBorder="1" applyAlignment="1">
      <alignment vertical="center" wrapText="1"/>
    </xf>
    <xf numFmtId="49" fontId="10" fillId="50" borderId="102" xfId="5" quotePrefix="1" applyNumberFormat="1" applyFont="1" applyFill="1" applyBorder="1" applyAlignment="1">
      <alignment horizontal="center" vertical="center" wrapText="1"/>
    </xf>
    <xf numFmtId="174" fontId="10" fillId="50" borderId="102" xfId="5" applyNumberFormat="1" applyFont="1" applyFill="1" applyBorder="1" applyAlignment="1">
      <alignment vertical="center" wrapText="1"/>
    </xf>
    <xf numFmtId="173" fontId="10" fillId="50" borderId="102" xfId="1" applyNumberFormat="1" applyFont="1" applyFill="1" applyBorder="1" applyAlignment="1">
      <alignment horizontal="center" vertical="center" wrapText="1"/>
    </xf>
    <xf numFmtId="174" fontId="5" fillId="0" borderId="102" xfId="5" applyNumberFormat="1" applyFont="1" applyFill="1" applyBorder="1" applyAlignment="1">
      <alignment vertical="center" wrapText="1"/>
    </xf>
    <xf numFmtId="174" fontId="10" fillId="0" borderId="102" xfId="5" applyNumberFormat="1" applyFont="1" applyFill="1" applyBorder="1" applyAlignment="1">
      <alignment vertical="center" wrapText="1"/>
    </xf>
    <xf numFmtId="171" fontId="9" fillId="50" borderId="102" xfId="3" applyNumberFormat="1" applyFont="1" applyFill="1" applyBorder="1" applyAlignment="1">
      <alignment vertical="center" wrapText="1"/>
    </xf>
    <xf numFmtId="171" fontId="10" fillId="50" borderId="102" xfId="5" applyNumberFormat="1" applyFont="1" applyFill="1" applyBorder="1" applyAlignment="1">
      <alignment vertical="center" wrapText="1"/>
    </xf>
    <xf numFmtId="174" fontId="10" fillId="50" borderId="4" xfId="5" applyNumberFormat="1" applyFont="1" applyFill="1" applyBorder="1" applyAlignment="1">
      <alignment vertical="center" wrapText="1"/>
    </xf>
    <xf numFmtId="171" fontId="10" fillId="50" borderId="102" xfId="3" applyNumberFormat="1" applyFont="1" applyFill="1" applyBorder="1" applyAlignment="1">
      <alignment vertical="center" wrapText="1"/>
    </xf>
    <xf numFmtId="171" fontId="9" fillId="50" borderId="102" xfId="3" applyNumberFormat="1" applyFont="1" applyFill="1" applyBorder="1" applyAlignment="1">
      <alignment horizontal="left" vertical="center" wrapText="1"/>
    </xf>
    <xf numFmtId="49" fontId="9" fillId="50" borderId="102" xfId="2" applyNumberFormat="1" applyFont="1" applyFill="1" applyBorder="1" applyAlignment="1">
      <alignment horizontal="center" vertical="center" wrapText="1"/>
    </xf>
    <xf numFmtId="175" fontId="9" fillId="50" borderId="102" xfId="7" applyNumberFormat="1" applyFont="1" applyFill="1" applyBorder="1" applyAlignment="1">
      <alignment vertical="center" wrapText="1"/>
    </xf>
    <xf numFmtId="173" fontId="9" fillId="50" borderId="102" xfId="1" quotePrefix="1" applyNumberFormat="1" applyFont="1" applyFill="1" applyBorder="1" applyAlignment="1">
      <alignment horizontal="center" vertical="center" wrapText="1"/>
    </xf>
    <xf numFmtId="49" fontId="5" fillId="50" borderId="102" xfId="2" applyNumberFormat="1" applyFont="1" applyFill="1" applyBorder="1" applyAlignment="1">
      <alignment horizontal="center" vertical="center" wrapText="1"/>
    </xf>
    <xf numFmtId="175" fontId="5" fillId="50" borderId="102" xfId="7" applyNumberFormat="1" applyFont="1" applyFill="1" applyBorder="1" applyAlignment="1">
      <alignment vertical="center" wrapText="1"/>
    </xf>
    <xf numFmtId="173" fontId="5" fillId="50" borderId="102" xfId="1" quotePrefix="1" applyNumberFormat="1" applyFont="1" applyFill="1" applyBorder="1" applyAlignment="1">
      <alignment horizontal="center" vertical="center" wrapText="1"/>
    </xf>
    <xf numFmtId="0" fontId="5" fillId="50" borderId="102" xfId="2" applyFont="1" applyFill="1" applyBorder="1" applyAlignment="1">
      <alignment vertical="center" wrapText="1"/>
    </xf>
    <xf numFmtId="171" fontId="5" fillId="0" borderId="102" xfId="3" applyNumberFormat="1" applyFont="1" applyFill="1" applyBorder="1" applyAlignment="1">
      <alignment vertical="center" wrapText="1"/>
    </xf>
    <xf numFmtId="174" fontId="5" fillId="50" borderId="102" xfId="3" applyNumberFormat="1" applyFont="1" applyFill="1" applyBorder="1" applyAlignment="1">
      <alignment vertical="center" wrapText="1"/>
    </xf>
    <xf numFmtId="171" fontId="5" fillId="50" borderId="102" xfId="2" applyNumberFormat="1" applyFont="1" applyFill="1" applyBorder="1" applyAlignment="1">
      <alignment vertical="center" wrapText="1"/>
    </xf>
    <xf numFmtId="49" fontId="5" fillId="50" borderId="102" xfId="2" quotePrefix="1" applyNumberFormat="1" applyFont="1" applyFill="1" applyBorder="1" applyAlignment="1">
      <alignment horizontal="center" vertical="center" wrapText="1"/>
    </xf>
    <xf numFmtId="49" fontId="9" fillId="50" borderId="102" xfId="8" applyNumberFormat="1" applyFont="1" applyFill="1" applyBorder="1" applyAlignment="1">
      <alignment horizontal="center" vertical="center" wrapText="1"/>
    </xf>
    <xf numFmtId="0" fontId="9" fillId="50" borderId="102" xfId="8" applyFont="1" applyFill="1" applyBorder="1" applyAlignment="1">
      <alignment vertical="center" wrapText="1"/>
    </xf>
    <xf numFmtId="0" fontId="5" fillId="50" borderId="102" xfId="8" applyFont="1" applyFill="1" applyBorder="1" applyAlignment="1">
      <alignment vertical="center" wrapText="1"/>
    </xf>
    <xf numFmtId="174" fontId="5" fillId="50" borderId="102" xfId="1" applyNumberFormat="1" applyFont="1" applyFill="1" applyBorder="1" applyAlignment="1">
      <alignment vertical="center"/>
    </xf>
    <xf numFmtId="49" fontId="10" fillId="50" borderId="102" xfId="2" applyNumberFormat="1" applyFont="1" applyFill="1" applyBorder="1" applyAlignment="1">
      <alignment horizontal="center" vertical="center" wrapText="1"/>
    </xf>
    <xf numFmtId="0" fontId="10" fillId="50" borderId="102" xfId="8" applyFont="1" applyFill="1" applyBorder="1" applyAlignment="1">
      <alignment vertical="center" wrapText="1"/>
    </xf>
    <xf numFmtId="174" fontId="10" fillId="50" borderId="102" xfId="3" applyNumberFormat="1" applyFont="1" applyFill="1" applyBorder="1" applyAlignment="1">
      <alignment vertical="center" wrapText="1"/>
    </xf>
    <xf numFmtId="174" fontId="10" fillId="50" borderId="102" xfId="1" applyNumberFormat="1" applyFont="1" applyFill="1" applyBorder="1" applyAlignment="1">
      <alignment vertical="center"/>
    </xf>
    <xf numFmtId="49" fontId="5" fillId="50" borderId="102" xfId="8" applyNumberFormat="1" applyFont="1" applyFill="1" applyBorder="1" applyAlignment="1">
      <alignment horizontal="center" vertical="center" wrapText="1"/>
    </xf>
    <xf numFmtId="174" fontId="5" fillId="50" borderId="102" xfId="1" applyNumberFormat="1" applyFont="1" applyFill="1" applyBorder="1" applyAlignment="1">
      <alignment horizontal="center" vertical="center" wrapText="1"/>
    </xf>
    <xf numFmtId="173" fontId="4" fillId="50" borderId="102" xfId="1" applyNumberFormat="1" applyFill="1" applyBorder="1" applyAlignment="1">
      <alignment vertical="center" wrapText="1"/>
    </xf>
    <xf numFmtId="49" fontId="5" fillId="50" borderId="102" xfId="8" quotePrefix="1" applyNumberFormat="1" applyFont="1" applyFill="1" applyBorder="1" applyAlignment="1">
      <alignment horizontal="center" vertical="center" wrapText="1"/>
    </xf>
    <xf numFmtId="173" fontId="5" fillId="50" borderId="102" xfId="1" applyNumberFormat="1" applyFont="1" applyFill="1" applyBorder="1" applyAlignment="1">
      <alignment vertical="center" wrapText="1"/>
    </xf>
    <xf numFmtId="171" fontId="9" fillId="50" borderId="102" xfId="2" applyNumberFormat="1" applyFont="1" applyFill="1" applyBorder="1" applyAlignment="1">
      <alignment vertical="center" wrapText="1"/>
    </xf>
    <xf numFmtId="49" fontId="5" fillId="50" borderId="0" xfId="2" applyNumberFormat="1" applyFont="1" applyFill="1" applyAlignment="1">
      <alignment horizontal="left" vertical="center"/>
    </xf>
    <xf numFmtId="0" fontId="5" fillId="50" borderId="0" xfId="2" applyFont="1" applyFill="1" applyAlignment="1">
      <alignment vertical="center" wrapText="1"/>
    </xf>
    <xf numFmtId="173" fontId="4" fillId="50" borderId="0" xfId="1" applyNumberFormat="1" applyFill="1" applyBorder="1" applyAlignment="1">
      <alignment vertical="center" wrapText="1"/>
    </xf>
    <xf numFmtId="0" fontId="9" fillId="50" borderId="0" xfId="2" applyFont="1" applyFill="1" applyAlignment="1">
      <alignment horizontal="center" vertical="center"/>
    </xf>
    <xf numFmtId="171" fontId="9" fillId="50" borderId="0" xfId="2" applyNumberFormat="1" applyFont="1" applyFill="1" applyAlignment="1">
      <alignment horizontal="center" vertical="center"/>
    </xf>
    <xf numFmtId="0" fontId="10" fillId="50" borderId="0" xfId="2" applyFont="1" applyFill="1" applyAlignment="1">
      <alignment horizontal="center" vertical="center"/>
    </xf>
    <xf numFmtId="171" fontId="9" fillId="50" borderId="0" xfId="2" applyNumberFormat="1" applyFont="1" applyFill="1" applyAlignment="1">
      <alignment vertical="center"/>
    </xf>
    <xf numFmtId="0" fontId="4" fillId="0" borderId="102" xfId="1962" applyBorder="1" applyAlignment="1">
      <alignment vertical="center" wrapText="1"/>
    </xf>
    <xf numFmtId="0" fontId="5" fillId="50" borderId="0" xfId="2" applyFont="1" applyFill="1" applyAlignment="1">
      <alignment horizontal="left" vertical="center"/>
    </xf>
    <xf numFmtId="0" fontId="5" fillId="0" borderId="0" xfId="2" applyFont="1"/>
    <xf numFmtId="174" fontId="5" fillId="71" borderId="0" xfId="5" applyNumberFormat="1" applyFont="1" applyFill="1" applyBorder="1" applyAlignment="1" applyProtection="1">
      <alignment vertical="center"/>
    </xf>
    <xf numFmtId="172" fontId="215" fillId="0" borderId="0" xfId="5" applyFont="1" applyFill="1" applyBorder="1" applyAlignment="1" applyProtection="1">
      <alignment vertical="center"/>
    </xf>
    <xf numFmtId="174" fontId="215" fillId="0" borderId="0" xfId="1" applyNumberFormat="1" applyFont="1" applyFill="1" applyBorder="1" applyAlignment="1" applyProtection="1">
      <alignment vertical="center"/>
    </xf>
    <xf numFmtId="174" fontId="214" fillId="0" borderId="53" xfId="5" applyNumberFormat="1" applyFont="1" applyFill="1" applyBorder="1" applyAlignment="1" applyProtection="1">
      <alignment horizontal="center" vertical="center" wrapText="1"/>
    </xf>
    <xf numFmtId="173" fontId="215" fillId="0" borderId="0" xfId="1" applyNumberFormat="1" applyFont="1" applyFill="1" applyBorder="1" applyAlignment="1" applyProtection="1">
      <alignment vertical="center"/>
    </xf>
    <xf numFmtId="3" fontId="215" fillId="0" borderId="0" xfId="5" applyNumberFormat="1" applyFont="1" applyFill="1" applyBorder="1" applyAlignment="1" applyProtection="1">
      <alignment vertical="center"/>
    </xf>
    <xf numFmtId="174" fontId="9" fillId="0" borderId="102" xfId="5" applyNumberFormat="1" applyFont="1" applyFill="1" applyBorder="1" applyAlignment="1" applyProtection="1">
      <alignment horizontal="center" vertical="center" wrapText="1"/>
    </xf>
    <xf numFmtId="172" fontId="9" fillId="0" borderId="102" xfId="5" applyFont="1" applyFill="1" applyBorder="1" applyAlignment="1" applyProtection="1">
      <alignment vertical="center" wrapText="1"/>
    </xf>
    <xf numFmtId="173" fontId="9" fillId="0" borderId="102" xfId="1" applyNumberFormat="1" applyFont="1" applyFill="1" applyBorder="1" applyAlignment="1" applyProtection="1">
      <alignment horizontal="center" vertical="center" wrapText="1"/>
    </xf>
    <xf numFmtId="174" fontId="9" fillId="71" borderId="102" xfId="5" applyNumberFormat="1" applyFont="1" applyFill="1" applyBorder="1" applyAlignment="1" applyProtection="1">
      <alignment horizontal="center" vertical="center" wrapText="1"/>
    </xf>
    <xf numFmtId="173" fontId="9" fillId="0" borderId="102" xfId="5" applyNumberFormat="1" applyFont="1" applyFill="1" applyBorder="1" applyAlignment="1" applyProtection="1">
      <alignment horizontal="center" vertical="center" wrapText="1"/>
    </xf>
    <xf numFmtId="174" fontId="9" fillId="0" borderId="102" xfId="5" applyNumberFormat="1" applyFont="1" applyFill="1" applyBorder="1" applyAlignment="1" applyProtection="1">
      <alignment horizontal="right" vertical="center" wrapText="1"/>
    </xf>
    <xf numFmtId="174" fontId="11" fillId="0" borderId="102" xfId="5" applyNumberFormat="1" applyFont="1" applyFill="1" applyBorder="1" applyAlignment="1" applyProtection="1">
      <alignment horizontal="center" vertical="center" wrapText="1"/>
    </xf>
    <xf numFmtId="172" fontId="11" fillId="0" borderId="102" xfId="5" applyFont="1" applyFill="1" applyBorder="1" applyAlignment="1" applyProtection="1">
      <alignment horizontal="left" vertical="center" wrapText="1"/>
    </xf>
    <xf numFmtId="174" fontId="11" fillId="71" borderId="102" xfId="5" applyNumberFormat="1" applyFont="1" applyFill="1" applyBorder="1" applyAlignment="1" applyProtection="1">
      <alignment horizontal="center" vertical="center" wrapText="1"/>
    </xf>
    <xf numFmtId="173" fontId="11" fillId="0" borderId="102" xfId="5" applyNumberFormat="1" applyFont="1" applyFill="1" applyBorder="1" applyAlignment="1" applyProtection="1">
      <alignment horizontal="center" vertical="center" wrapText="1"/>
    </xf>
    <xf numFmtId="173" fontId="5" fillId="0" borderId="102" xfId="1"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right" vertical="center" wrapText="1"/>
    </xf>
    <xf numFmtId="3" fontId="11" fillId="0" borderId="102" xfId="5" applyNumberFormat="1" applyFont="1" applyFill="1" applyBorder="1" applyAlignment="1" applyProtection="1">
      <alignment horizontal="center" vertical="center" wrapText="1"/>
    </xf>
    <xf numFmtId="174" fontId="9" fillId="0" borderId="102" xfId="5" quotePrefix="1" applyNumberFormat="1" applyFont="1" applyFill="1" applyBorder="1" applyAlignment="1" applyProtection="1">
      <alignment horizontal="center" vertical="center" wrapText="1"/>
    </xf>
    <xf numFmtId="3" fontId="9" fillId="0" borderId="102" xfId="5" applyNumberFormat="1" applyFont="1" applyFill="1" applyBorder="1" applyAlignment="1" applyProtection="1">
      <alignment horizontal="right" vertical="center" wrapText="1"/>
    </xf>
    <xf numFmtId="3" fontId="9" fillId="0" borderId="102" xfId="5" applyNumberFormat="1" applyFont="1" applyFill="1" applyBorder="1" applyAlignment="1" applyProtection="1">
      <alignment horizontal="center" vertical="center" wrapText="1"/>
    </xf>
    <xf numFmtId="174" fontId="5" fillId="0" borderId="102" xfId="5" quotePrefix="1" applyNumberFormat="1" applyFont="1" applyFill="1" applyBorder="1" applyAlignment="1" applyProtection="1">
      <alignment horizontal="center" vertical="center" wrapText="1"/>
    </xf>
    <xf numFmtId="172" fontId="5" fillId="0" borderId="102" xfId="5" applyFont="1" applyFill="1" applyBorder="1" applyAlignment="1" applyProtection="1">
      <alignment vertical="center" wrapText="1"/>
    </xf>
    <xf numFmtId="174" fontId="5" fillId="0" borderId="102" xfId="5" applyNumberFormat="1" applyFont="1" applyFill="1" applyBorder="1" applyAlignment="1" applyProtection="1">
      <alignment horizontal="center" vertical="center" wrapText="1"/>
    </xf>
    <xf numFmtId="174" fontId="5" fillId="0" borderId="102" xfId="5" applyNumberFormat="1" applyFont="1" applyFill="1" applyBorder="1" applyAlignment="1" applyProtection="1">
      <alignment vertical="center" wrapText="1"/>
    </xf>
    <xf numFmtId="174" fontId="5" fillId="71" borderId="102" xfId="5" applyNumberFormat="1" applyFont="1" applyFill="1" applyBorder="1" applyAlignment="1" applyProtection="1">
      <alignment vertical="center" wrapText="1"/>
    </xf>
    <xf numFmtId="174" fontId="5" fillId="71" borderId="102" xfId="5" applyNumberFormat="1" applyFont="1" applyFill="1" applyBorder="1" applyAlignment="1" applyProtection="1">
      <alignment horizontal="center" vertical="center" wrapText="1"/>
    </xf>
    <xf numFmtId="173" fontId="5" fillId="0" borderId="102" xfId="5" applyNumberFormat="1" applyFont="1" applyFill="1" applyBorder="1" applyAlignment="1" applyProtection="1">
      <alignment horizontal="center" vertical="center" wrapText="1"/>
    </xf>
    <xf numFmtId="174" fontId="5" fillId="0" borderId="102" xfId="1" applyNumberFormat="1" applyFont="1" applyFill="1" applyBorder="1" applyAlignment="1" applyProtection="1">
      <alignment vertical="center" wrapText="1"/>
    </xf>
    <xf numFmtId="173" fontId="5" fillId="0" borderId="102" xfId="1" applyNumberFormat="1" applyFont="1" applyFill="1" applyBorder="1" applyAlignment="1" applyProtection="1">
      <alignment vertical="center" wrapText="1"/>
    </xf>
    <xf numFmtId="3" fontId="5" fillId="0" borderId="102" xfId="5" applyNumberFormat="1" applyFont="1" applyFill="1" applyBorder="1" applyAlignment="1" applyProtection="1">
      <alignment horizontal="right" vertical="center"/>
    </xf>
    <xf numFmtId="3" fontId="5" fillId="0" borderId="102" xfId="5" applyNumberFormat="1" applyFont="1" applyFill="1" applyBorder="1" applyAlignment="1" applyProtection="1">
      <alignment vertical="center"/>
    </xf>
    <xf numFmtId="174" fontId="10" fillId="0" borderId="102" xfId="5" quotePrefix="1" applyNumberFormat="1" applyFont="1" applyFill="1" applyBorder="1" applyAlignment="1" applyProtection="1">
      <alignment horizontal="center" vertical="center" wrapText="1"/>
    </xf>
    <xf numFmtId="172" fontId="10" fillId="0" borderId="102" xfId="5" applyFont="1" applyFill="1" applyBorder="1" applyAlignment="1" applyProtection="1">
      <alignment vertical="center" wrapText="1"/>
    </xf>
    <xf numFmtId="174" fontId="10" fillId="0" borderId="102" xfId="5" applyNumberFormat="1" applyFont="1" applyFill="1" applyBorder="1" applyAlignment="1" applyProtection="1">
      <alignment horizontal="center" vertical="center" wrapText="1"/>
    </xf>
    <xf numFmtId="173" fontId="10" fillId="0" borderId="102" xfId="1" applyNumberFormat="1" applyFont="1" applyFill="1" applyBorder="1" applyAlignment="1" applyProtection="1">
      <alignment horizontal="center" vertical="center" wrapText="1"/>
    </xf>
    <xf numFmtId="174" fontId="10" fillId="0" borderId="102" xfId="5" applyNumberFormat="1" applyFont="1" applyFill="1" applyBorder="1" applyAlignment="1" applyProtection="1">
      <alignment vertical="center" wrapText="1"/>
    </xf>
    <xf numFmtId="173" fontId="10" fillId="0" borderId="102" xfId="5" applyNumberFormat="1" applyFont="1" applyFill="1" applyBorder="1" applyAlignment="1" applyProtection="1">
      <alignment horizontal="center" vertical="center" wrapText="1"/>
    </xf>
    <xf numFmtId="174" fontId="10" fillId="0" borderId="102" xfId="1" applyNumberFormat="1" applyFont="1" applyFill="1" applyBorder="1" applyAlignment="1" applyProtection="1">
      <alignment vertical="center" wrapText="1"/>
    </xf>
    <xf numFmtId="173" fontId="10" fillId="0" borderId="102" xfId="1" applyNumberFormat="1" applyFont="1" applyFill="1" applyBorder="1" applyAlignment="1" applyProtection="1">
      <alignment vertical="center" wrapText="1"/>
    </xf>
    <xf numFmtId="3" fontId="10" fillId="0" borderId="102" xfId="5" applyNumberFormat="1" applyFont="1" applyFill="1" applyBorder="1" applyAlignment="1" applyProtection="1">
      <alignment horizontal="right" vertical="center"/>
    </xf>
    <xf numFmtId="3" fontId="10" fillId="0" borderId="102" xfId="5" applyNumberFormat="1" applyFont="1" applyFill="1" applyBorder="1" applyAlignment="1" applyProtection="1">
      <alignment vertical="center"/>
    </xf>
    <xf numFmtId="174" fontId="9" fillId="0" borderId="102" xfId="1" applyNumberFormat="1" applyFont="1" applyFill="1" applyBorder="1" applyAlignment="1" applyProtection="1">
      <alignment vertical="center" wrapText="1"/>
    </xf>
    <xf numFmtId="173" fontId="9" fillId="0" borderId="102" xfId="1" applyNumberFormat="1" applyFont="1" applyFill="1" applyBorder="1" applyAlignment="1" applyProtection="1">
      <alignment vertical="center" wrapText="1"/>
    </xf>
    <xf numFmtId="3" fontId="9" fillId="0" borderId="102" xfId="5" applyNumberFormat="1" applyFont="1" applyFill="1" applyBorder="1" applyAlignment="1" applyProtection="1">
      <alignment horizontal="right" vertical="center"/>
    </xf>
    <xf numFmtId="3" fontId="9" fillId="0" borderId="102" xfId="5" applyNumberFormat="1" applyFont="1" applyFill="1" applyBorder="1" applyAlignment="1" applyProtection="1">
      <alignment vertical="center"/>
    </xf>
    <xf numFmtId="0" fontId="5" fillId="0" borderId="102" xfId="8" applyFont="1" applyBorder="1" applyAlignment="1">
      <alignment horizontal="left" vertical="center" wrapText="1"/>
    </xf>
    <xf numFmtId="172" fontId="5" fillId="0" borderId="102" xfId="5" applyFont="1" applyFill="1" applyBorder="1" applyAlignment="1" applyProtection="1">
      <alignment horizontal="left" vertical="center" wrapText="1"/>
    </xf>
    <xf numFmtId="3" fontId="5" fillId="0" borderId="102" xfId="1" applyNumberFormat="1" applyFont="1" applyFill="1" applyBorder="1" applyAlignment="1" applyProtection="1">
      <alignment horizontal="right" vertical="center"/>
    </xf>
    <xf numFmtId="3" fontId="5" fillId="0" borderId="102" xfId="1" applyNumberFormat="1" applyFont="1" applyFill="1" applyBorder="1" applyAlignment="1" applyProtection="1">
      <alignment vertical="center"/>
    </xf>
    <xf numFmtId="174" fontId="9" fillId="0" borderId="102" xfId="5" applyNumberFormat="1" applyFont="1" applyFill="1" applyBorder="1" applyAlignment="1" applyProtection="1">
      <alignment vertical="center" wrapText="1"/>
    </xf>
    <xf numFmtId="174" fontId="9" fillId="71" borderId="102" xfId="5" applyNumberFormat="1" applyFont="1" applyFill="1" applyBorder="1" applyAlignment="1" applyProtection="1">
      <alignment vertical="center" wrapText="1"/>
    </xf>
    <xf numFmtId="3" fontId="9" fillId="0" borderId="102" xfId="1" applyNumberFormat="1" applyFont="1" applyFill="1" applyBorder="1" applyAlignment="1" applyProtection="1">
      <alignment horizontal="right" vertical="center"/>
    </xf>
    <xf numFmtId="3" fontId="9" fillId="0" borderId="102" xfId="1" applyNumberFormat="1" applyFont="1" applyFill="1" applyBorder="1" applyAlignment="1" applyProtection="1">
      <alignment vertical="center"/>
    </xf>
    <xf numFmtId="173" fontId="10" fillId="0" borderId="102" xfId="5" applyNumberFormat="1" applyFont="1" applyFill="1" applyBorder="1" applyAlignment="1" applyProtection="1">
      <alignment vertical="center" wrapText="1"/>
    </xf>
    <xf numFmtId="173" fontId="10" fillId="71" borderId="102" xfId="5" applyNumberFormat="1" applyFont="1" applyFill="1" applyBorder="1" applyAlignment="1" applyProtection="1">
      <alignment horizontal="center" vertical="center" wrapText="1"/>
    </xf>
    <xf numFmtId="174" fontId="10" fillId="71" borderId="102" xfId="5" applyNumberFormat="1" applyFont="1" applyFill="1" applyBorder="1" applyAlignment="1" applyProtection="1">
      <alignment horizontal="center" vertical="center" wrapText="1"/>
    </xf>
    <xf numFmtId="172" fontId="10" fillId="0" borderId="102" xfId="5" applyFont="1" applyFill="1" applyBorder="1" applyAlignment="1" applyProtection="1">
      <alignment horizontal="center" vertical="center" wrapText="1"/>
    </xf>
    <xf numFmtId="172" fontId="5" fillId="0" borderId="102" xfId="5" applyFont="1" applyFill="1" applyBorder="1" applyAlignment="1" applyProtection="1">
      <alignment horizontal="center" vertical="center" wrapText="1"/>
    </xf>
    <xf numFmtId="172" fontId="5" fillId="0" borderId="102" xfId="1" applyFont="1" applyFill="1" applyBorder="1" applyAlignment="1" applyProtection="1">
      <alignment horizontal="center" vertical="center" wrapText="1"/>
    </xf>
    <xf numFmtId="172" fontId="10" fillId="0" borderId="102" xfId="5" applyFont="1" applyFill="1" applyBorder="1" applyAlignment="1" applyProtection="1">
      <alignment horizontal="right" vertical="center"/>
    </xf>
    <xf numFmtId="172" fontId="10" fillId="0" borderId="102" xfId="5" applyFont="1" applyFill="1" applyBorder="1" applyAlignment="1" applyProtection="1">
      <alignment vertical="center"/>
    </xf>
    <xf numFmtId="174" fontId="5" fillId="0" borderId="102" xfId="1" applyNumberFormat="1" applyFont="1" applyFill="1" applyBorder="1" applyAlignment="1" applyProtection="1">
      <alignment horizontal="right" vertical="center" wrapText="1"/>
    </xf>
    <xf numFmtId="174" fontId="5" fillId="0" borderId="58" xfId="5" quotePrefix="1" applyNumberFormat="1" applyFont="1" applyFill="1" applyBorder="1" applyAlignment="1" applyProtection="1">
      <alignment horizontal="center" vertical="center" wrapText="1"/>
    </xf>
    <xf numFmtId="174" fontId="5" fillId="0" borderId="58" xfId="5" applyNumberFormat="1" applyFont="1" applyFill="1" applyBorder="1" applyAlignment="1" applyProtection="1">
      <alignment vertical="center" wrapText="1"/>
    </xf>
    <xf numFmtId="174" fontId="5" fillId="71" borderId="58" xfId="5" applyNumberFormat="1" applyFont="1" applyFill="1" applyBorder="1" applyAlignment="1" applyProtection="1">
      <alignment vertical="center" wrapText="1"/>
    </xf>
    <xf numFmtId="174" fontId="5" fillId="71" borderId="58" xfId="5" applyNumberFormat="1" applyFont="1" applyFill="1" applyBorder="1" applyAlignment="1" applyProtection="1">
      <alignment horizontal="center" vertical="center" wrapText="1"/>
    </xf>
    <xf numFmtId="174" fontId="5" fillId="0" borderId="58" xfId="1" applyNumberFormat="1" applyFont="1" applyFill="1" applyBorder="1" applyAlignment="1" applyProtection="1">
      <alignment horizontal="right" vertical="center" wrapText="1"/>
    </xf>
    <xf numFmtId="174" fontId="10" fillId="0" borderId="58" xfId="5" quotePrefix="1" applyNumberFormat="1" applyFont="1" applyFill="1" applyBorder="1" applyAlignment="1" applyProtection="1">
      <alignment horizontal="center" vertical="center" wrapText="1"/>
    </xf>
    <xf numFmtId="172" fontId="10" fillId="0" borderId="102" xfId="10" applyFont="1" applyFill="1" applyBorder="1" applyAlignment="1" applyProtection="1">
      <alignment vertical="center" wrapText="1"/>
    </xf>
    <xf numFmtId="174" fontId="10" fillId="0" borderId="58" xfId="5" applyNumberFormat="1" applyFont="1" applyFill="1" applyBorder="1" applyAlignment="1" applyProtection="1">
      <alignment vertical="center" wrapText="1"/>
    </xf>
    <xf numFmtId="174" fontId="10" fillId="71" borderId="58" xfId="5" applyNumberFormat="1" applyFont="1" applyFill="1" applyBorder="1" applyAlignment="1" applyProtection="1">
      <alignment vertical="center" wrapText="1"/>
    </xf>
    <xf numFmtId="174" fontId="10" fillId="71" borderId="58" xfId="5" applyNumberFormat="1" applyFont="1" applyFill="1" applyBorder="1" applyAlignment="1" applyProtection="1">
      <alignment horizontal="center" vertical="center" wrapText="1"/>
    </xf>
    <xf numFmtId="172" fontId="5" fillId="0" borderId="102" xfId="10" applyFont="1" applyFill="1" applyBorder="1" applyAlignment="1" applyProtection="1">
      <alignment vertical="center" wrapText="1"/>
    </xf>
    <xf numFmtId="174" fontId="9" fillId="0" borderId="58" xfId="5" quotePrefix="1" applyNumberFormat="1" applyFont="1" applyFill="1" applyBorder="1" applyAlignment="1" applyProtection="1">
      <alignment horizontal="center" vertical="center" wrapText="1"/>
    </xf>
    <xf numFmtId="172" fontId="9" fillId="0" borderId="102" xfId="10" applyFont="1" applyFill="1" applyBorder="1" applyAlignment="1" applyProtection="1">
      <alignment vertical="center" wrapText="1"/>
    </xf>
    <xf numFmtId="173" fontId="9" fillId="0" borderId="58" xfId="1" applyNumberFormat="1" applyFont="1" applyFill="1" applyBorder="1" applyAlignment="1" applyProtection="1">
      <alignment horizontal="center" vertical="center" wrapText="1"/>
    </xf>
    <xf numFmtId="174" fontId="9" fillId="0" borderId="58" xfId="5" applyNumberFormat="1" applyFont="1" applyFill="1" applyBorder="1" applyAlignment="1" applyProtection="1">
      <alignment vertical="center" wrapText="1"/>
    </xf>
    <xf numFmtId="174" fontId="9" fillId="71" borderId="58" xfId="5" applyNumberFormat="1" applyFont="1" applyFill="1" applyBorder="1" applyAlignment="1" applyProtection="1">
      <alignment vertical="center" wrapText="1"/>
    </xf>
    <xf numFmtId="174" fontId="9" fillId="71" borderId="58" xfId="5" applyNumberFormat="1" applyFont="1" applyFill="1" applyBorder="1" applyAlignment="1" applyProtection="1">
      <alignment horizontal="center" vertical="center" wrapText="1"/>
    </xf>
    <xf numFmtId="174" fontId="9" fillId="0" borderId="58" xfId="1" applyNumberFormat="1" applyFont="1" applyFill="1" applyBorder="1" applyAlignment="1" applyProtection="1">
      <alignment vertical="center" wrapText="1"/>
    </xf>
    <xf numFmtId="173" fontId="9" fillId="0" borderId="58" xfId="1" applyNumberFormat="1" applyFont="1" applyFill="1" applyBorder="1" applyAlignment="1" applyProtection="1">
      <alignment vertical="center" wrapText="1"/>
    </xf>
    <xf numFmtId="3" fontId="9" fillId="0" borderId="58" xfId="5" applyNumberFormat="1" applyFont="1" applyFill="1" applyBorder="1" applyAlignment="1" applyProtection="1">
      <alignment horizontal="right" vertical="center"/>
    </xf>
    <xf numFmtId="3" fontId="9" fillId="0" borderId="58" xfId="5" applyNumberFormat="1" applyFont="1" applyFill="1" applyBorder="1" applyAlignment="1" applyProtection="1">
      <alignment vertical="center"/>
    </xf>
    <xf numFmtId="0" fontId="9" fillId="0" borderId="102" xfId="8" applyFont="1" applyBorder="1" applyAlignment="1">
      <alignment vertical="center" wrapText="1"/>
    </xf>
    <xf numFmtId="0" fontId="5" fillId="0" borderId="102" xfId="8" applyFont="1" applyBorder="1" applyAlignment="1">
      <alignment vertical="center" wrapText="1"/>
    </xf>
    <xf numFmtId="174" fontId="5" fillId="0" borderId="102" xfId="1" applyNumberFormat="1" applyFont="1" applyFill="1" applyBorder="1" applyAlignment="1" applyProtection="1">
      <alignment vertical="center"/>
    </xf>
    <xf numFmtId="173" fontId="5" fillId="0" borderId="102" xfId="1" applyNumberFormat="1" applyFont="1" applyFill="1" applyBorder="1" applyAlignment="1" applyProtection="1">
      <alignment vertical="center"/>
    </xf>
    <xf numFmtId="174" fontId="10" fillId="71" borderId="102" xfId="5" applyNumberFormat="1" applyFont="1" applyFill="1" applyBorder="1" applyAlignment="1" applyProtection="1">
      <alignment vertical="center" wrapText="1"/>
    </xf>
    <xf numFmtId="174" fontId="10" fillId="0" borderId="102" xfId="1" applyNumberFormat="1" applyFont="1" applyFill="1" applyBorder="1" applyAlignment="1" applyProtection="1">
      <alignment vertical="center"/>
    </xf>
    <xf numFmtId="173" fontId="10" fillId="0" borderId="102" xfId="1" applyNumberFormat="1" applyFont="1" applyFill="1" applyBorder="1" applyAlignment="1" applyProtection="1">
      <alignment vertical="center"/>
    </xf>
    <xf numFmtId="171" fontId="5" fillId="0" borderId="102" xfId="9" applyNumberFormat="1" applyFont="1" applyFill="1" applyBorder="1" applyAlignment="1">
      <alignment vertical="center"/>
    </xf>
    <xf numFmtId="174" fontId="5" fillId="0" borderId="102" xfId="5" applyNumberFormat="1" applyFont="1" applyFill="1" applyBorder="1" applyAlignment="1" applyProtection="1">
      <alignment horizontal="right" vertical="center" wrapText="1"/>
    </xf>
    <xf numFmtId="174" fontId="5" fillId="71" borderId="78" xfId="5" applyNumberFormat="1" applyFont="1" applyFill="1" applyBorder="1" applyAlignment="1" applyProtection="1">
      <alignment vertical="center" wrapText="1"/>
    </xf>
    <xf numFmtId="174" fontId="5" fillId="71" borderId="0" xfId="5" applyNumberFormat="1" applyFont="1" applyFill="1" applyBorder="1" applyAlignment="1" applyProtection="1">
      <alignment horizontal="center" vertical="center" wrapText="1"/>
    </xf>
    <xf numFmtId="172" fontId="5" fillId="0" borderId="0" xfId="5" applyFont="1" applyFill="1" applyBorder="1" applyAlignment="1" applyProtection="1">
      <alignment horizontal="left" vertical="center" wrapText="1"/>
    </xf>
    <xf numFmtId="172" fontId="5" fillId="71" borderId="0" xfId="5" applyFont="1" applyFill="1" applyBorder="1" applyAlignment="1" applyProtection="1">
      <alignment vertical="center" wrapText="1"/>
    </xf>
    <xf numFmtId="172" fontId="5" fillId="71" borderId="0" xfId="5" applyFont="1" applyFill="1" applyBorder="1" applyAlignment="1" applyProtection="1">
      <alignment horizontal="center" vertical="center" wrapText="1"/>
    </xf>
    <xf numFmtId="172" fontId="12" fillId="0" borderId="0" xfId="5" applyFont="1" applyFill="1" applyBorder="1" applyAlignment="1" applyProtection="1">
      <alignment vertical="center"/>
    </xf>
    <xf numFmtId="172" fontId="5" fillId="71" borderId="0" xfId="5" applyFont="1" applyFill="1" applyBorder="1" applyAlignment="1" applyProtection="1">
      <alignment vertical="center"/>
    </xf>
    <xf numFmtId="0" fontId="216" fillId="50" borderId="0" xfId="2" applyFont="1" applyFill="1" applyAlignment="1">
      <alignment vertical="center"/>
    </xf>
    <xf numFmtId="0" fontId="216" fillId="50" borderId="0" xfId="2" applyFont="1" applyFill="1" applyAlignment="1">
      <alignment horizontal="center" vertical="center"/>
    </xf>
    <xf numFmtId="172" fontId="9" fillId="0" borderId="56" xfId="5" applyFont="1" applyFill="1" applyBorder="1" applyAlignment="1" applyProtection="1">
      <alignment vertical="center"/>
    </xf>
    <xf numFmtId="172" fontId="9" fillId="0" borderId="76" xfId="5" applyFont="1" applyFill="1" applyBorder="1" applyAlignment="1" applyProtection="1">
      <alignment horizontal="center" vertical="center" wrapText="1"/>
    </xf>
    <xf numFmtId="172" fontId="9" fillId="0" borderId="56" xfId="5" applyFont="1" applyFill="1" applyBorder="1" applyAlignment="1" applyProtection="1">
      <alignment horizontal="center" vertical="center" wrapText="1"/>
    </xf>
    <xf numFmtId="172" fontId="9" fillId="0" borderId="107" xfId="5" applyFont="1" applyFill="1" applyBorder="1" applyAlignment="1" applyProtection="1">
      <alignment horizontal="center" vertical="center" wrapText="1"/>
    </xf>
    <xf numFmtId="172" fontId="9" fillId="0" borderId="75" xfId="5" applyFont="1" applyFill="1" applyBorder="1" applyAlignment="1" applyProtection="1">
      <alignment horizontal="center" vertical="center" wrapText="1"/>
    </xf>
    <xf numFmtId="172" fontId="9" fillId="0" borderId="106" xfId="5" applyFont="1" applyFill="1" applyBorder="1" applyAlignment="1" applyProtection="1">
      <alignment horizontal="center" vertical="center" wrapText="1"/>
    </xf>
    <xf numFmtId="172" fontId="9" fillId="0" borderId="108" xfId="5" applyFont="1" applyFill="1" applyBorder="1" applyAlignment="1" applyProtection="1">
      <alignment horizontal="center" vertical="center" wrapText="1"/>
    </xf>
    <xf numFmtId="172" fontId="9" fillId="71" borderId="106" xfId="5" applyFont="1" applyFill="1" applyBorder="1" applyAlignment="1" applyProtection="1">
      <alignment horizontal="center" vertical="center" wrapText="1"/>
    </xf>
    <xf numFmtId="172" fontId="9" fillId="71" borderId="107" xfId="5" applyFont="1" applyFill="1" applyBorder="1" applyAlignment="1" applyProtection="1">
      <alignment horizontal="center" vertical="center" wrapText="1"/>
    </xf>
    <xf numFmtId="172" fontId="9" fillId="71" borderId="108" xfId="5" applyFont="1" applyFill="1" applyBorder="1" applyAlignment="1" applyProtection="1">
      <alignment horizontal="center" vertical="center" wrapText="1"/>
    </xf>
    <xf numFmtId="174" fontId="9" fillId="0" borderId="76" xfId="5" quotePrefix="1" applyNumberFormat="1" applyFont="1" applyFill="1" applyBorder="1" applyAlignment="1" applyProtection="1">
      <alignment horizontal="center" vertical="center" wrapText="1"/>
    </xf>
    <xf numFmtId="3" fontId="9" fillId="0" borderId="76" xfId="5" applyNumberFormat="1" applyFont="1" applyFill="1" applyBorder="1" applyAlignment="1" applyProtection="1">
      <alignment horizontal="center" vertical="center" wrapText="1"/>
    </xf>
    <xf numFmtId="172" fontId="9" fillId="71" borderId="76" xfId="5" applyFont="1" applyFill="1" applyBorder="1" applyAlignment="1" applyProtection="1">
      <alignment horizontal="center" vertical="center" wrapText="1"/>
    </xf>
    <xf numFmtId="0" fontId="217" fillId="0" borderId="0" xfId="1962" applyFont="1" applyFill="1"/>
    <xf numFmtId="0" fontId="216" fillId="0" borderId="0" xfId="8" applyFont="1" applyFill="1" applyAlignment="1">
      <alignment horizontal="center" vertical="center"/>
    </xf>
    <xf numFmtId="0" fontId="218" fillId="0" borderId="0" xfId="8" applyFont="1" applyFill="1" applyAlignment="1">
      <alignment horizontal="left" vertical="center"/>
    </xf>
    <xf numFmtId="0" fontId="219" fillId="0" borderId="0" xfId="8" applyFont="1" applyFill="1" applyAlignment="1">
      <alignment vertical="center"/>
    </xf>
    <xf numFmtId="174" fontId="219" fillId="0" borderId="0" xfId="5" applyNumberFormat="1" applyFont="1" applyFill="1" applyAlignment="1">
      <alignment vertical="center"/>
    </xf>
    <xf numFmtId="0" fontId="218" fillId="0" borderId="0" xfId="8" applyFont="1" applyFill="1" applyAlignment="1">
      <alignment horizontal="center" vertical="center"/>
    </xf>
    <xf numFmtId="0" fontId="220" fillId="0" borderId="0" xfId="1962" applyFont="1" applyFill="1"/>
    <xf numFmtId="0" fontId="221" fillId="0" borderId="0" xfId="8" applyFont="1" applyFill="1" applyAlignment="1">
      <alignment vertical="center"/>
    </xf>
    <xf numFmtId="0" fontId="221" fillId="0" borderId="0" xfId="8" applyFont="1" applyFill="1" applyAlignment="1">
      <alignment horizontal="center" vertical="center"/>
    </xf>
    <xf numFmtId="174" fontId="221" fillId="0" borderId="0" xfId="8" applyNumberFormat="1" applyFont="1" applyFill="1" applyAlignment="1">
      <alignment horizontal="center" vertical="center"/>
    </xf>
    <xf numFmtId="302" fontId="221" fillId="0" borderId="0" xfId="8" applyNumberFormat="1" applyFont="1" applyFill="1" applyAlignment="1">
      <alignment horizontal="center" vertical="center"/>
    </xf>
    <xf numFmtId="174" fontId="221" fillId="0" borderId="0" xfId="5" applyNumberFormat="1" applyFont="1" applyFill="1" applyAlignment="1">
      <alignment vertical="center"/>
    </xf>
    <xf numFmtId="49" fontId="221" fillId="0" borderId="4" xfId="9" applyNumberFormat="1" applyFont="1" applyFill="1" applyBorder="1" applyAlignment="1">
      <alignment horizontal="center" vertical="center" wrapText="1"/>
    </xf>
    <xf numFmtId="49" fontId="221" fillId="0" borderId="4" xfId="5" applyNumberFormat="1" applyFont="1" applyFill="1" applyBorder="1" applyAlignment="1">
      <alignment horizontal="center" vertical="center" wrapText="1"/>
    </xf>
    <xf numFmtId="168" fontId="216" fillId="0" borderId="102" xfId="8" applyNumberFormat="1" applyFont="1" applyFill="1" applyBorder="1" applyAlignment="1">
      <alignment vertical="center"/>
    </xf>
    <xf numFmtId="168" fontId="220" fillId="0" borderId="0" xfId="1962" applyNumberFormat="1" applyFont="1" applyFill="1"/>
    <xf numFmtId="0" fontId="216" fillId="0" borderId="0" xfId="8" applyFont="1" applyFill="1" applyAlignment="1">
      <alignment vertical="center"/>
    </xf>
    <xf numFmtId="302" fontId="216" fillId="0" borderId="102" xfId="5" applyNumberFormat="1" applyFont="1" applyFill="1" applyBorder="1" applyAlignment="1">
      <alignment vertical="center"/>
    </xf>
    <xf numFmtId="171" fontId="216" fillId="0" borderId="102" xfId="9" quotePrefix="1" applyNumberFormat="1" applyFont="1" applyFill="1" applyBorder="1" applyAlignment="1">
      <alignment horizontal="center" vertical="center"/>
    </xf>
    <xf numFmtId="168" fontId="216" fillId="0" borderId="102" xfId="5" applyNumberFormat="1" applyFont="1" applyFill="1" applyBorder="1" applyAlignment="1">
      <alignment vertical="center"/>
    </xf>
    <xf numFmtId="174" fontId="216" fillId="0" borderId="102" xfId="5" applyNumberFormat="1" applyFont="1" applyFill="1" applyBorder="1" applyAlignment="1">
      <alignment vertical="center"/>
    </xf>
    <xf numFmtId="171" fontId="216" fillId="0" borderId="102" xfId="9" applyNumberFormat="1" applyFont="1" applyFill="1" applyBorder="1" applyAlignment="1">
      <alignment horizontal="center" vertical="center"/>
    </xf>
    <xf numFmtId="171" fontId="221" fillId="0" borderId="102" xfId="9" quotePrefix="1" applyNumberFormat="1" applyFont="1" applyFill="1" applyBorder="1" applyAlignment="1">
      <alignment horizontal="center" vertical="center" wrapText="1"/>
    </xf>
    <xf numFmtId="168" fontId="221" fillId="0" borderId="102" xfId="8" applyNumberFormat="1" applyFont="1" applyFill="1" applyBorder="1" applyAlignment="1">
      <alignment vertical="center"/>
    </xf>
    <xf numFmtId="168" fontId="221" fillId="0" borderId="102" xfId="5" applyNumberFormat="1" applyFont="1" applyFill="1" applyBorder="1" applyAlignment="1">
      <alignment vertical="center"/>
    </xf>
    <xf numFmtId="174" fontId="221" fillId="0" borderId="102" xfId="5" applyNumberFormat="1" applyFont="1" applyFill="1" applyBorder="1" applyAlignment="1">
      <alignment vertical="center"/>
    </xf>
    <xf numFmtId="302" fontId="221" fillId="0" borderId="102" xfId="5" applyNumberFormat="1" applyFont="1" applyFill="1" applyBorder="1" applyAlignment="1">
      <alignment vertical="center"/>
    </xf>
    <xf numFmtId="171" fontId="224" fillId="0" borderId="102" xfId="9" quotePrefix="1" applyNumberFormat="1" applyFont="1" applyFill="1" applyBorder="1" applyAlignment="1">
      <alignment horizontal="center" vertical="center" wrapText="1"/>
    </xf>
    <xf numFmtId="168" fontId="224" fillId="0" borderId="102" xfId="5" applyNumberFormat="1" applyFont="1" applyFill="1" applyBorder="1" applyAlignment="1">
      <alignment vertical="center"/>
    </xf>
    <xf numFmtId="174" fontId="224" fillId="0" borderId="102" xfId="5" applyNumberFormat="1" applyFont="1" applyFill="1" applyBorder="1" applyAlignment="1">
      <alignment vertical="center"/>
    </xf>
    <xf numFmtId="302" fontId="224" fillId="0" borderId="102" xfId="5" applyNumberFormat="1" applyFont="1" applyFill="1" applyBorder="1" applyAlignment="1">
      <alignment vertical="center"/>
    </xf>
    <xf numFmtId="0" fontId="224" fillId="0" borderId="0" xfId="8" applyFont="1" applyFill="1" applyAlignment="1">
      <alignment vertical="center"/>
    </xf>
    <xf numFmtId="171" fontId="221" fillId="0" borderId="102" xfId="9" quotePrefix="1" applyNumberFormat="1" applyFont="1" applyFill="1" applyBorder="1" applyAlignment="1">
      <alignment horizontal="center" vertical="center"/>
    </xf>
    <xf numFmtId="171" fontId="221" fillId="0" borderId="102" xfId="9" applyNumberFormat="1" applyFont="1" applyFill="1" applyBorder="1" applyAlignment="1">
      <alignment vertical="center"/>
    </xf>
    <xf numFmtId="171" fontId="221" fillId="0" borderId="102" xfId="9" applyNumberFormat="1" applyFont="1" applyFill="1" applyBorder="1" applyAlignment="1">
      <alignment horizontal="left" vertical="center" wrapText="1"/>
    </xf>
    <xf numFmtId="171" fontId="221" fillId="0" borderId="102" xfId="9" quotePrefix="1" applyNumberFormat="1" applyFont="1" applyFill="1" applyBorder="1" applyAlignment="1">
      <alignment vertical="center" wrapText="1"/>
    </xf>
    <xf numFmtId="171" fontId="221" fillId="0" borderId="102" xfId="9" applyNumberFormat="1" applyFont="1" applyFill="1" applyBorder="1" applyAlignment="1">
      <alignment vertical="center" wrapText="1"/>
    </xf>
    <xf numFmtId="172" fontId="221" fillId="0" borderId="102" xfId="5" applyFont="1" applyFill="1" applyBorder="1" applyAlignment="1">
      <alignment vertical="center"/>
    </xf>
    <xf numFmtId="171" fontId="216" fillId="0" borderId="102" xfId="9" applyNumberFormat="1" applyFont="1" applyFill="1" applyBorder="1" applyAlignment="1">
      <alignment vertical="center" wrapText="1"/>
    </xf>
    <xf numFmtId="174" fontId="221" fillId="0" borderId="102" xfId="10" quotePrefix="1" applyNumberFormat="1" applyFont="1" applyFill="1" applyBorder="1" applyAlignment="1" applyProtection="1">
      <alignment horizontal="center" vertical="center" wrapText="1"/>
    </xf>
    <xf numFmtId="172" fontId="221" fillId="0" borderId="102" xfId="10" applyFont="1" applyFill="1" applyBorder="1" applyAlignment="1" applyProtection="1">
      <alignment vertical="center" wrapText="1"/>
    </xf>
    <xf numFmtId="174" fontId="216" fillId="0" borderId="102" xfId="10" quotePrefix="1" applyNumberFormat="1" applyFont="1" applyFill="1" applyBorder="1" applyAlignment="1" applyProtection="1">
      <alignment horizontal="center" vertical="center" wrapText="1"/>
    </xf>
    <xf numFmtId="172" fontId="216" fillId="0" borderId="102" xfId="10" applyFont="1" applyFill="1" applyBorder="1" applyAlignment="1" applyProtection="1">
      <alignment vertical="center" wrapText="1"/>
    </xf>
    <xf numFmtId="174" fontId="224" fillId="0" borderId="102" xfId="10" quotePrefix="1" applyNumberFormat="1" applyFont="1" applyFill="1" applyBorder="1" applyAlignment="1" applyProtection="1">
      <alignment horizontal="center" vertical="center" wrapText="1"/>
    </xf>
    <xf numFmtId="172" fontId="224" fillId="0" borderId="102" xfId="10" applyFont="1" applyFill="1" applyBorder="1" applyAlignment="1" applyProtection="1">
      <alignment vertical="center" wrapText="1"/>
    </xf>
    <xf numFmtId="168" fontId="224" fillId="0" borderId="58" xfId="5" applyNumberFormat="1" applyFont="1" applyFill="1" applyBorder="1" applyAlignment="1">
      <alignment vertical="center"/>
    </xf>
    <xf numFmtId="174" fontId="224" fillId="0" borderId="58" xfId="5" applyNumberFormat="1" applyFont="1" applyFill="1" applyBorder="1" applyAlignment="1">
      <alignment vertical="center"/>
    </xf>
    <xf numFmtId="171" fontId="224" fillId="0" borderId="102" xfId="9" applyNumberFormat="1" applyFont="1" applyFill="1" applyBorder="1" applyAlignment="1">
      <alignment vertical="center"/>
    </xf>
    <xf numFmtId="302" fontId="224" fillId="0" borderId="58" xfId="5" applyNumberFormat="1" applyFont="1" applyFill="1" applyBorder="1" applyAlignment="1">
      <alignment vertical="center"/>
    </xf>
    <xf numFmtId="0" fontId="226" fillId="0" borderId="0" xfId="1962" applyFont="1" applyFill="1"/>
    <xf numFmtId="168" fontId="216" fillId="0" borderId="58" xfId="5" applyNumberFormat="1" applyFont="1" applyFill="1" applyBorder="1" applyAlignment="1">
      <alignment vertical="center"/>
    </xf>
    <xf numFmtId="174" fontId="216" fillId="0" borderId="58" xfId="5" applyNumberFormat="1" applyFont="1" applyFill="1" applyBorder="1" applyAlignment="1">
      <alignment vertical="center"/>
    </xf>
    <xf numFmtId="302" fontId="216" fillId="0" borderId="58" xfId="5" applyNumberFormat="1" applyFont="1" applyFill="1" applyBorder="1" applyAlignment="1">
      <alignment vertical="center"/>
    </xf>
    <xf numFmtId="168" fontId="216" fillId="0" borderId="78" xfId="5" applyNumberFormat="1" applyFont="1" applyFill="1" applyBorder="1" applyAlignment="1">
      <alignment vertical="center"/>
    </xf>
    <xf numFmtId="174" fontId="216" fillId="0" borderId="78" xfId="5" applyNumberFormat="1" applyFont="1" applyFill="1" applyBorder="1" applyAlignment="1">
      <alignment vertical="center"/>
    </xf>
    <xf numFmtId="302" fontId="216" fillId="0" borderId="78" xfId="5" applyNumberFormat="1" applyFont="1" applyFill="1" applyBorder="1" applyAlignment="1">
      <alignment vertical="center"/>
    </xf>
    <xf numFmtId="0" fontId="221" fillId="0" borderId="14" xfId="8" applyFont="1" applyFill="1" applyBorder="1" applyAlignment="1">
      <alignment horizontal="left" vertical="center"/>
    </xf>
    <xf numFmtId="0" fontId="221" fillId="0" borderId="0" xfId="8" applyFont="1" applyFill="1" applyAlignment="1">
      <alignment horizontal="left" vertical="center"/>
    </xf>
    <xf numFmtId="177" fontId="221" fillId="0" borderId="0" xfId="8" applyNumberFormat="1" applyFont="1" applyFill="1" applyAlignment="1">
      <alignment horizontal="left" vertical="center"/>
    </xf>
    <xf numFmtId="49" fontId="221" fillId="0" borderId="0" xfId="9" applyNumberFormat="1" applyFont="1" applyFill="1" applyBorder="1" applyAlignment="1">
      <alignment horizontal="center" vertical="center"/>
    </xf>
    <xf numFmtId="170" fontId="221" fillId="0" borderId="0" xfId="9" applyFont="1" applyFill="1" applyBorder="1" applyAlignment="1">
      <alignment horizontal="left" vertical="center"/>
    </xf>
    <xf numFmtId="174" fontId="221" fillId="0" borderId="0" xfId="5" applyNumberFormat="1" applyFont="1" applyFill="1" applyBorder="1" applyAlignment="1">
      <alignment vertical="center"/>
    </xf>
    <xf numFmtId="174" fontId="221" fillId="0" borderId="0" xfId="8" applyNumberFormat="1" applyFont="1" applyFill="1" applyAlignment="1">
      <alignment vertical="center"/>
    </xf>
    <xf numFmtId="0" fontId="216" fillId="0" borderId="0" xfId="8" quotePrefix="1" applyFont="1" applyFill="1" applyAlignment="1">
      <alignment horizontal="center" vertical="center"/>
    </xf>
    <xf numFmtId="0" fontId="216" fillId="0" borderId="0" xfId="8" applyFont="1" applyFill="1" applyAlignment="1">
      <alignment vertical="center" wrapText="1"/>
    </xf>
    <xf numFmtId="174" fontId="216" fillId="0" borderId="0" xfId="5" applyNumberFormat="1" applyFont="1" applyFill="1" applyAlignment="1">
      <alignment vertical="center"/>
    </xf>
    <xf numFmtId="0" fontId="221" fillId="0" borderId="0" xfId="8" quotePrefix="1" applyFont="1" applyFill="1" applyAlignment="1">
      <alignment horizontal="center" vertical="center"/>
    </xf>
    <xf numFmtId="0" fontId="216" fillId="0" borderId="102" xfId="8" applyFont="1" applyBorder="1" applyAlignment="1">
      <alignment horizontal="center" vertical="center"/>
    </xf>
    <xf numFmtId="0" fontId="216" fillId="0" borderId="102" xfId="8" applyFont="1" applyBorder="1" applyAlignment="1">
      <alignment horizontal="left" vertical="center" wrapText="1"/>
    </xf>
    <xf numFmtId="177" fontId="216" fillId="0" borderId="102" xfId="8" applyNumberFormat="1" applyFont="1" applyBorder="1" applyAlignment="1">
      <alignment horizontal="center" vertical="center"/>
    </xf>
    <xf numFmtId="168" fontId="216" fillId="0" borderId="102" xfId="8" applyNumberFormat="1" applyFont="1" applyBorder="1" applyAlignment="1">
      <alignment vertical="center"/>
    </xf>
    <xf numFmtId="302" fontId="216" fillId="0" borderId="102" xfId="8" applyNumberFormat="1" applyFont="1" applyBorder="1" applyAlignment="1">
      <alignment vertical="center"/>
    </xf>
    <xf numFmtId="0" fontId="216" fillId="0" borderId="102" xfId="8" applyFont="1" applyBorder="1" applyAlignment="1">
      <alignment horizontal="left" vertical="center"/>
    </xf>
    <xf numFmtId="177" fontId="216" fillId="0" borderId="102" xfId="8" quotePrefix="1" applyNumberFormat="1" applyFont="1" applyBorder="1" applyAlignment="1">
      <alignment horizontal="center" vertical="center"/>
    </xf>
    <xf numFmtId="0" fontId="216" fillId="0" borderId="102" xfId="8" applyFont="1" applyBorder="1" applyAlignment="1">
      <alignment vertical="center"/>
    </xf>
    <xf numFmtId="177" fontId="221" fillId="0" borderId="102" xfId="8" quotePrefix="1" applyNumberFormat="1" applyFont="1" applyBorder="1" applyAlignment="1">
      <alignment horizontal="center" vertical="center"/>
    </xf>
    <xf numFmtId="0" fontId="221" fillId="0" borderId="102" xfId="8" applyFont="1" applyBorder="1" applyAlignment="1">
      <alignment vertical="center" wrapText="1"/>
    </xf>
    <xf numFmtId="168" fontId="221" fillId="0" borderId="102" xfId="8" applyNumberFormat="1" applyFont="1" applyBorder="1" applyAlignment="1">
      <alignment vertical="center"/>
    </xf>
    <xf numFmtId="0" fontId="221" fillId="0" borderId="102" xfId="8" applyFont="1" applyBorder="1" applyAlignment="1">
      <alignment vertical="center"/>
    </xf>
    <xf numFmtId="177" fontId="224" fillId="0" borderId="102" xfId="8" quotePrefix="1" applyNumberFormat="1" applyFont="1" applyBorder="1" applyAlignment="1">
      <alignment horizontal="center" vertical="center"/>
    </xf>
    <xf numFmtId="0" fontId="224" fillId="0" borderId="102" xfId="8" applyFont="1" applyBorder="1" applyAlignment="1">
      <alignment vertical="center" wrapText="1"/>
    </xf>
    <xf numFmtId="168" fontId="224" fillId="0" borderId="102" xfId="8" applyNumberFormat="1" applyFont="1" applyBorder="1" applyAlignment="1">
      <alignment vertical="center"/>
    </xf>
    <xf numFmtId="0" fontId="224" fillId="0" borderId="102" xfId="8" applyFont="1" applyBorder="1" applyAlignment="1">
      <alignment vertical="center"/>
    </xf>
    <xf numFmtId="0" fontId="221" fillId="0" borderId="102" xfId="8" applyFont="1" applyBorder="1" applyAlignment="1">
      <alignment horizontal="left" vertical="center"/>
    </xf>
    <xf numFmtId="0" fontId="216" fillId="0" borderId="102" xfId="8" applyFont="1" applyBorder="1" applyAlignment="1">
      <alignment vertical="center" wrapText="1"/>
    </xf>
    <xf numFmtId="177" fontId="221" fillId="0" borderId="102" xfId="8" applyNumberFormat="1" applyFont="1" applyBorder="1" applyAlignment="1">
      <alignment horizontal="center" vertical="center"/>
    </xf>
    <xf numFmtId="0" fontId="221" fillId="0" borderId="102" xfId="8" applyFont="1" applyBorder="1" applyAlignment="1">
      <alignment horizontal="left" vertical="center" wrapText="1"/>
    </xf>
    <xf numFmtId="302" fontId="221" fillId="0" borderId="102" xfId="8" applyNumberFormat="1" applyFont="1" applyBorder="1" applyAlignment="1">
      <alignment vertical="center"/>
    </xf>
    <xf numFmtId="0" fontId="225" fillId="0" borderId="102" xfId="8" applyFont="1" applyBorder="1" applyAlignment="1">
      <alignment horizontal="left" vertical="center"/>
    </xf>
    <xf numFmtId="177" fontId="224" fillId="0" borderId="102" xfId="8" applyNumberFormat="1" applyFont="1" applyBorder="1" applyAlignment="1">
      <alignment horizontal="center" vertical="center"/>
    </xf>
    <xf numFmtId="0" fontId="224" fillId="0" borderId="102" xfId="8" applyFont="1" applyBorder="1" applyAlignment="1">
      <alignment horizontal="left" vertical="center" wrapText="1"/>
    </xf>
    <xf numFmtId="0" fontId="224" fillId="0" borderId="102" xfId="8" applyFont="1" applyBorder="1" applyAlignment="1">
      <alignment horizontal="left" vertical="center"/>
    </xf>
    <xf numFmtId="168" fontId="224" fillId="0" borderId="58" xfId="8" applyNumberFormat="1" applyFont="1" applyBorder="1" applyAlignment="1">
      <alignment vertical="center"/>
    </xf>
    <xf numFmtId="168" fontId="216" fillId="0" borderId="58" xfId="8" applyNumberFormat="1" applyFont="1" applyBorder="1" applyAlignment="1">
      <alignment vertical="center"/>
    </xf>
    <xf numFmtId="168" fontId="216" fillId="0" borderId="78" xfId="8" applyNumberFormat="1" applyFont="1" applyBorder="1" applyAlignment="1">
      <alignment vertical="center"/>
    </xf>
    <xf numFmtId="174" fontId="9" fillId="0" borderId="56" xfId="5" applyNumberFormat="1" applyFont="1" applyFill="1" applyBorder="1" applyAlignment="1" applyProtection="1">
      <alignment horizontal="center" vertical="center" wrapText="1"/>
    </xf>
    <xf numFmtId="0" fontId="221" fillId="0" borderId="4" xfId="8" applyFont="1" applyBorder="1" applyAlignment="1">
      <alignment horizontal="center" vertical="center" wrapText="1"/>
    </xf>
    <xf numFmtId="49" fontId="221" fillId="0" borderId="4" xfId="8" applyNumberFormat="1" applyFont="1" applyBorder="1" applyAlignment="1">
      <alignment horizontal="center" vertical="center" wrapText="1"/>
    </xf>
    <xf numFmtId="174" fontId="221" fillId="0" borderId="102" xfId="1" applyNumberFormat="1" applyFont="1" applyFill="1" applyBorder="1" applyAlignment="1">
      <alignment vertical="center"/>
    </xf>
    <xf numFmtId="174" fontId="216" fillId="0" borderId="102" xfId="1" applyNumberFormat="1" applyFont="1" applyFill="1" applyBorder="1" applyAlignment="1">
      <alignment vertical="center"/>
    </xf>
    <xf numFmtId="174" fontId="216" fillId="50" borderId="76" xfId="1" applyNumberFormat="1" applyFont="1" applyFill="1" applyBorder="1" applyAlignment="1">
      <alignment horizontal="center" vertical="center" wrapText="1"/>
    </xf>
    <xf numFmtId="0" fontId="5" fillId="50" borderId="0" xfId="2" applyFont="1" applyFill="1" applyAlignment="1">
      <alignment horizontal="left" vertical="center" wrapText="1"/>
    </xf>
    <xf numFmtId="171" fontId="213" fillId="50" borderId="0" xfId="4" applyNumberFormat="1" applyFont="1" applyFill="1" applyAlignment="1">
      <alignment horizontal="center" vertical="center"/>
    </xf>
    <xf numFmtId="49" fontId="208" fillId="50" borderId="0" xfId="3" applyNumberFormat="1" applyFont="1" applyFill="1" applyBorder="1" applyAlignment="1">
      <alignment horizontal="center" vertical="center"/>
    </xf>
    <xf numFmtId="49" fontId="8" fillId="50" borderId="0" xfId="3" applyNumberFormat="1" applyFont="1" applyFill="1" applyBorder="1" applyAlignment="1">
      <alignment horizontal="center" vertical="center"/>
    </xf>
    <xf numFmtId="49" fontId="7" fillId="50" borderId="0" xfId="3" applyNumberFormat="1" applyFont="1" applyFill="1" applyBorder="1" applyAlignment="1">
      <alignment horizontal="center" vertical="center"/>
    </xf>
    <xf numFmtId="49" fontId="216" fillId="50" borderId="110" xfId="2" applyNumberFormat="1" applyFont="1" applyFill="1" applyBorder="1" applyAlignment="1">
      <alignment horizontal="center" vertical="center" wrapText="1"/>
    </xf>
    <xf numFmtId="49" fontId="216" fillId="50" borderId="4" xfId="2" applyNumberFormat="1" applyFont="1" applyFill="1" applyBorder="1" applyAlignment="1">
      <alignment horizontal="center" vertical="center" wrapText="1"/>
    </xf>
    <xf numFmtId="49" fontId="216" fillId="50" borderId="81" xfId="2" applyNumberFormat="1" applyFont="1" applyFill="1" applyBorder="1" applyAlignment="1">
      <alignment horizontal="center" vertical="center" wrapText="1"/>
    </xf>
    <xf numFmtId="171" fontId="216" fillId="50" borderId="110" xfId="3" applyNumberFormat="1" applyFont="1" applyFill="1" applyBorder="1" applyAlignment="1">
      <alignment horizontal="center" vertical="center" wrapText="1"/>
    </xf>
    <xf numFmtId="171" fontId="216" fillId="50" borderId="4" xfId="3" applyNumberFormat="1" applyFont="1" applyFill="1" applyBorder="1" applyAlignment="1">
      <alignment horizontal="center" vertical="center" wrapText="1"/>
    </xf>
    <xf numFmtId="171" fontId="216" fillId="50" borderId="81" xfId="3" applyNumberFormat="1" applyFont="1" applyFill="1" applyBorder="1" applyAlignment="1">
      <alignment horizontal="center" vertical="center" wrapText="1"/>
    </xf>
    <xf numFmtId="171" fontId="216" fillId="50" borderId="111" xfId="3" applyNumberFormat="1" applyFont="1" applyFill="1" applyBorder="1" applyAlignment="1">
      <alignment horizontal="center" vertical="center"/>
    </xf>
    <xf numFmtId="171" fontId="216" fillId="50" borderId="112" xfId="3" applyNumberFormat="1" applyFont="1" applyFill="1" applyBorder="1" applyAlignment="1">
      <alignment horizontal="center" vertical="center"/>
    </xf>
    <xf numFmtId="0" fontId="216" fillId="50" borderId="76" xfId="2" applyFont="1" applyFill="1" applyBorder="1" applyAlignment="1">
      <alignment horizontal="center" vertical="center" wrapText="1"/>
    </xf>
    <xf numFmtId="174" fontId="216" fillId="50" borderId="110" xfId="3" applyNumberFormat="1" applyFont="1" applyFill="1" applyBorder="1" applyAlignment="1">
      <alignment horizontal="center" vertical="center" wrapText="1"/>
    </xf>
    <xf numFmtId="174" fontId="216" fillId="50" borderId="81" xfId="3" applyNumberFormat="1" applyFont="1" applyFill="1" applyBorder="1" applyAlignment="1">
      <alignment horizontal="center" vertical="center" wrapText="1"/>
    </xf>
    <xf numFmtId="173" fontId="217" fillId="50" borderId="76" xfId="1" applyNumberFormat="1" applyFont="1" applyFill="1" applyBorder="1" applyAlignment="1">
      <alignment horizontal="center" vertical="center" wrapText="1"/>
    </xf>
    <xf numFmtId="174" fontId="9" fillId="0" borderId="106" xfId="5" applyNumberFormat="1" applyFont="1" applyFill="1" applyBorder="1" applyAlignment="1" applyProtection="1">
      <alignment horizontal="center" vertical="center" wrapText="1"/>
    </xf>
    <xf numFmtId="174" fontId="9" fillId="0" borderId="56" xfId="5" applyNumberFormat="1" applyFont="1" applyFill="1" applyBorder="1" applyAlignment="1" applyProtection="1">
      <alignment horizontal="center" vertical="center" wrapText="1"/>
    </xf>
    <xf numFmtId="174" fontId="9" fillId="0" borderId="82" xfId="5" applyNumberFormat="1" applyFont="1" applyFill="1" applyBorder="1" applyAlignment="1" applyProtection="1">
      <alignment horizontal="center" vertical="center" wrapText="1"/>
    </xf>
    <xf numFmtId="172" fontId="9" fillId="0" borderId="76" xfId="5" applyFont="1" applyFill="1" applyBorder="1" applyAlignment="1" applyProtection="1">
      <alignment horizontal="center" vertical="center" wrapText="1"/>
    </xf>
    <xf numFmtId="172" fontId="9" fillId="0" borderId="104" xfId="5" applyFont="1" applyFill="1" applyBorder="1" applyAlignment="1" applyProtection="1">
      <alignment horizontal="center" vertical="center" wrapText="1"/>
    </xf>
    <xf numFmtId="172" fontId="9" fillId="0" borderId="107" xfId="5" applyFont="1" applyFill="1" applyBorder="1" applyAlignment="1" applyProtection="1">
      <alignment horizontal="center" vertical="center" wrapText="1"/>
    </xf>
    <xf numFmtId="172" fontId="9" fillId="0" borderId="105" xfId="5" applyFont="1" applyFill="1" applyBorder="1" applyAlignment="1" applyProtection="1">
      <alignment horizontal="center" vertical="center" wrapText="1"/>
    </xf>
    <xf numFmtId="172" fontId="9" fillId="0" borderId="103" xfId="5" applyFont="1" applyFill="1" applyBorder="1" applyAlignment="1" applyProtection="1">
      <alignment horizontal="center" vertical="center" wrapText="1"/>
    </xf>
    <xf numFmtId="172" fontId="9" fillId="0" borderId="4" xfId="5" applyFont="1" applyFill="1" applyBorder="1" applyAlignment="1" applyProtection="1">
      <alignment horizontal="center" vertical="center" wrapText="1"/>
    </xf>
    <xf numFmtId="172" fontId="9" fillId="0" borderId="81" xfId="5" applyFont="1" applyFill="1" applyBorder="1" applyAlignment="1" applyProtection="1">
      <alignment horizontal="center" vertical="center" wrapText="1"/>
    </xf>
    <xf numFmtId="172" fontId="9" fillId="0" borderId="108" xfId="5" applyFont="1" applyFill="1" applyBorder="1" applyAlignment="1" applyProtection="1">
      <alignment horizontal="center" vertical="center" wrapText="1"/>
    </xf>
    <xf numFmtId="172" fontId="9" fillId="0" borderId="75" xfId="5" applyFont="1" applyFill="1" applyBorder="1" applyAlignment="1" applyProtection="1">
      <alignment horizontal="center" vertical="center" wrapText="1"/>
    </xf>
    <xf numFmtId="172" fontId="9" fillId="0" borderId="77" xfId="5" applyFont="1" applyFill="1" applyBorder="1" applyAlignment="1" applyProtection="1">
      <alignment horizontal="center" vertical="center" wrapText="1"/>
    </xf>
    <xf numFmtId="172" fontId="9" fillId="0" borderId="106" xfId="5" applyFont="1" applyFill="1" applyBorder="1" applyAlignment="1" applyProtection="1">
      <alignment horizontal="center" vertical="center" wrapText="1"/>
    </xf>
    <xf numFmtId="172" fontId="9" fillId="0" borderId="109" xfId="5" applyFont="1" applyFill="1" applyBorder="1" applyAlignment="1" applyProtection="1">
      <alignment horizontal="center" vertical="center" wrapText="1"/>
    </xf>
    <xf numFmtId="172" fontId="9" fillId="0" borderId="82" xfId="5" applyFont="1" applyFill="1" applyBorder="1" applyAlignment="1" applyProtection="1">
      <alignment horizontal="center" vertical="center" wrapText="1"/>
    </xf>
    <xf numFmtId="172" fontId="9" fillId="0" borderId="53" xfId="5" applyFont="1" applyFill="1" applyBorder="1" applyAlignment="1" applyProtection="1">
      <alignment horizontal="center" vertical="center" wrapText="1"/>
    </xf>
    <xf numFmtId="3" fontId="9" fillId="0" borderId="76" xfId="5" applyNumberFormat="1" applyFont="1" applyFill="1" applyBorder="1" applyAlignment="1" applyProtection="1">
      <alignment horizontal="center" vertical="center" wrapText="1"/>
    </xf>
    <xf numFmtId="172" fontId="9" fillId="71" borderId="103" xfId="5" applyFont="1" applyFill="1" applyBorder="1" applyAlignment="1" applyProtection="1">
      <alignment horizontal="center" vertical="center" wrapText="1"/>
    </xf>
    <xf numFmtId="172" fontId="9" fillId="71" borderId="4" xfId="5" applyFont="1" applyFill="1" applyBorder="1" applyAlignment="1" applyProtection="1">
      <alignment horizontal="center" vertical="center" wrapText="1"/>
    </xf>
    <xf numFmtId="172" fontId="9" fillId="71" borderId="81" xfId="5" applyFont="1" applyFill="1" applyBorder="1" applyAlignment="1" applyProtection="1">
      <alignment horizontal="center" vertical="center" wrapText="1"/>
    </xf>
    <xf numFmtId="173" fontId="9" fillId="0" borderId="76" xfId="1" applyNumberFormat="1" applyFont="1" applyFill="1" applyBorder="1" applyAlignment="1" applyProtection="1">
      <alignment horizontal="center" vertical="center" wrapText="1"/>
    </xf>
    <xf numFmtId="172" fontId="9" fillId="71" borderId="104" xfId="5" applyFont="1" applyFill="1" applyBorder="1" applyAlignment="1" applyProtection="1">
      <alignment horizontal="center" vertical="center" wrapText="1"/>
    </xf>
    <xf numFmtId="172" fontId="9" fillId="71" borderId="107" xfId="5" applyFont="1" applyFill="1" applyBorder="1" applyAlignment="1" applyProtection="1">
      <alignment horizontal="center" vertical="center" wrapText="1"/>
    </xf>
    <xf numFmtId="172" fontId="9" fillId="71" borderId="105" xfId="5" applyFont="1" applyFill="1" applyBorder="1" applyAlignment="1" applyProtection="1">
      <alignment horizontal="center" vertical="center" wrapText="1"/>
    </xf>
    <xf numFmtId="301" fontId="5" fillId="0" borderId="0" xfId="5" applyNumberFormat="1" applyFont="1" applyFill="1" applyBorder="1" applyAlignment="1">
      <alignment horizontal="left" vertical="center" wrapText="1"/>
    </xf>
    <xf numFmtId="172" fontId="9" fillId="71" borderId="76" xfId="5" applyFont="1" applyFill="1" applyBorder="1" applyAlignment="1" applyProtection="1">
      <alignment horizontal="center" vertical="center" wrapText="1"/>
    </xf>
    <xf numFmtId="174" fontId="9" fillId="0" borderId="76" xfId="1" applyNumberFormat="1" applyFont="1" applyFill="1" applyBorder="1" applyAlignment="1" applyProtection="1">
      <alignment horizontal="center" vertical="center" wrapText="1"/>
    </xf>
    <xf numFmtId="172" fontId="10" fillId="0" borderId="53" xfId="5" applyFont="1" applyFill="1" applyBorder="1" applyAlignment="1" applyProtection="1">
      <alignment horizontal="right" vertical="center"/>
    </xf>
    <xf numFmtId="174" fontId="9" fillId="0" borderId="0" xfId="5" applyNumberFormat="1" applyFont="1" applyFill="1" applyBorder="1" applyAlignment="1" applyProtection="1">
      <alignment horizontal="right" vertical="center"/>
    </xf>
    <xf numFmtId="172" fontId="209" fillId="0" borderId="0" xfId="5" applyFont="1" applyFill="1" applyBorder="1" applyAlignment="1" applyProtection="1">
      <alignment horizontal="center" vertical="center" wrapText="1"/>
    </xf>
    <xf numFmtId="174" fontId="5" fillId="0" borderId="0" xfId="5" applyNumberFormat="1" applyFont="1" applyFill="1" applyBorder="1" applyAlignment="1" applyProtection="1">
      <alignment horizontal="left" vertical="center" wrapText="1"/>
    </xf>
    <xf numFmtId="174" fontId="9" fillId="0" borderId="103" xfId="1" applyNumberFormat="1" applyFont="1" applyFill="1" applyBorder="1" applyAlignment="1" applyProtection="1">
      <alignment horizontal="center" vertical="center" wrapText="1"/>
    </xf>
    <xf numFmtId="174" fontId="9" fillId="0" borderId="81" xfId="1" applyNumberFormat="1" applyFont="1" applyFill="1" applyBorder="1" applyAlignment="1" applyProtection="1">
      <alignment horizontal="center" vertical="center" wrapText="1"/>
    </xf>
    <xf numFmtId="3" fontId="9" fillId="0" borderId="103" xfId="5" applyNumberFormat="1" applyFont="1" applyFill="1" applyBorder="1" applyAlignment="1" applyProtection="1">
      <alignment horizontal="center" vertical="center" wrapText="1"/>
    </xf>
    <xf numFmtId="3" fontId="9" fillId="0" borderId="81" xfId="5" applyNumberFormat="1" applyFont="1" applyFill="1" applyBorder="1" applyAlignment="1" applyProtection="1">
      <alignment horizontal="center" vertical="center" wrapText="1"/>
    </xf>
    <xf numFmtId="0" fontId="222" fillId="0" borderId="0" xfId="8" applyFont="1" applyFill="1" applyAlignment="1">
      <alignment horizontal="center" vertical="center"/>
    </xf>
    <xf numFmtId="0" fontId="9" fillId="0" borderId="113" xfId="8" applyFont="1" applyBorder="1" applyAlignment="1">
      <alignment horizontal="center" vertical="center" wrapText="1"/>
    </xf>
    <xf numFmtId="0" fontId="9" fillId="0" borderId="4" xfId="8" applyFont="1" applyBorder="1" applyAlignment="1">
      <alignment horizontal="center" vertical="center" wrapText="1"/>
    </xf>
    <xf numFmtId="0" fontId="9" fillId="0" borderId="81" xfId="8" applyFont="1" applyBorder="1" applyAlignment="1">
      <alignment horizontal="center" vertical="center" wrapText="1"/>
    </xf>
    <xf numFmtId="171" fontId="9" fillId="0" borderId="113" xfId="9" applyNumberFormat="1" applyFont="1" applyFill="1" applyBorder="1" applyAlignment="1">
      <alignment horizontal="center" vertical="center" wrapText="1"/>
    </xf>
    <xf numFmtId="171" fontId="9" fillId="0" borderId="4" xfId="9" applyNumberFormat="1" applyFont="1" applyFill="1" applyBorder="1" applyAlignment="1">
      <alignment horizontal="center" vertical="center" wrapText="1"/>
    </xf>
    <xf numFmtId="171" fontId="9" fillId="0" borderId="81" xfId="9" applyNumberFormat="1" applyFont="1" applyFill="1" applyBorder="1" applyAlignment="1">
      <alignment horizontal="center" vertical="center" wrapText="1"/>
    </xf>
    <xf numFmtId="0" fontId="9" fillId="0" borderId="114" xfId="8" applyFont="1" applyBorder="1" applyAlignment="1">
      <alignment horizontal="center" vertical="center"/>
    </xf>
    <xf numFmtId="0" fontId="9" fillId="0" borderId="115" xfId="8" applyFont="1" applyBorder="1" applyAlignment="1">
      <alignment horizontal="center" vertical="center"/>
    </xf>
    <xf numFmtId="0" fontId="9" fillId="0" borderId="116" xfId="8" applyFont="1" applyBorder="1" applyAlignment="1">
      <alignment horizontal="center" vertical="center"/>
    </xf>
    <xf numFmtId="174" fontId="9" fillId="0" borderId="113" xfId="5" applyNumberFormat="1" applyFont="1" applyFill="1" applyBorder="1" applyAlignment="1">
      <alignment horizontal="center" vertical="center" wrapText="1"/>
    </xf>
    <xf numFmtId="174" fontId="9" fillId="0" borderId="4" xfId="5" applyNumberFormat="1" applyFont="1" applyFill="1" applyBorder="1" applyAlignment="1">
      <alignment horizontal="center" vertical="center" wrapText="1"/>
    </xf>
    <xf numFmtId="174" fontId="9" fillId="0" borderId="81" xfId="5" applyNumberFormat="1" applyFont="1" applyFill="1" applyBorder="1" applyAlignment="1">
      <alignment horizontal="center" vertical="center" wrapText="1"/>
    </xf>
    <xf numFmtId="174" fontId="9" fillId="0" borderId="76" xfId="5" applyNumberFormat="1" applyFont="1" applyFill="1" applyBorder="1" applyAlignment="1">
      <alignment horizontal="center" vertical="center" wrapText="1"/>
    </xf>
    <xf numFmtId="0" fontId="221" fillId="0" borderId="0" xfId="8" applyFont="1" applyFill="1" applyAlignment="1">
      <alignment horizontal="left" vertical="center" wrapText="1"/>
    </xf>
    <xf numFmtId="0" fontId="221" fillId="0" borderId="0" xfId="8" applyFont="1" applyFill="1" applyAlignment="1">
      <alignment horizontal="center" vertical="center" wrapText="1"/>
    </xf>
    <xf numFmtId="0" fontId="218" fillId="0" borderId="0" xfId="8" applyFont="1" applyFill="1" applyAlignment="1">
      <alignment horizontal="center" vertical="center"/>
    </xf>
    <xf numFmtId="49" fontId="223" fillId="0" borderId="0" xfId="3" applyNumberFormat="1" applyFont="1" applyFill="1" applyBorder="1" applyAlignment="1">
      <alignment horizontal="center" vertical="center"/>
    </xf>
    <xf numFmtId="174" fontId="224" fillId="0" borderId="53" xfId="5" applyNumberFormat="1" applyFont="1" applyFill="1" applyBorder="1" applyAlignment="1">
      <alignment horizontal="right" vertical="center"/>
    </xf>
    <xf numFmtId="49" fontId="221" fillId="0" borderId="109" xfId="8" applyNumberFormat="1" applyFont="1" applyFill="1" applyBorder="1" applyAlignment="1">
      <alignment horizontal="left" vertical="center"/>
    </xf>
    <xf numFmtId="174" fontId="9" fillId="0" borderId="114" xfId="5" applyNumberFormat="1" applyFont="1" applyFill="1" applyBorder="1" applyAlignment="1">
      <alignment horizontal="center" vertical="center" wrapText="1"/>
    </xf>
    <xf numFmtId="174" fontId="9" fillId="0" borderId="116" xfId="5" applyNumberFormat="1" applyFont="1" applyFill="1" applyBorder="1" applyAlignment="1">
      <alignment horizontal="center" vertical="center" wrapText="1"/>
    </xf>
    <xf numFmtId="9" fontId="5" fillId="50" borderId="0" xfId="5" applyNumberFormat="1" applyFont="1" applyFill="1" applyBorder="1" applyAlignment="1">
      <alignment horizontal="left" vertical="center" wrapText="1"/>
    </xf>
    <xf numFmtId="301" fontId="5" fillId="50" borderId="0" xfId="5" applyNumberFormat="1" applyFont="1" applyFill="1" applyBorder="1" applyAlignment="1">
      <alignment horizontal="left" vertical="center" wrapText="1"/>
    </xf>
    <xf numFmtId="171" fontId="208" fillId="0" borderId="0" xfId="4" applyNumberFormat="1" applyFont="1" applyFill="1" applyAlignment="1">
      <alignment horizontal="center" vertical="center"/>
    </xf>
    <xf numFmtId="172" fontId="9" fillId="0" borderId="76" xfId="5" applyFont="1" applyFill="1" applyBorder="1" applyAlignment="1">
      <alignment horizontal="center" vertical="center" wrapText="1"/>
    </xf>
    <xf numFmtId="172" fontId="9" fillId="0" borderId="0" xfId="1" applyFont="1" applyFill="1" applyBorder="1" applyAlignment="1" applyProtection="1">
      <alignment horizontal="left" vertical="center"/>
    </xf>
    <xf numFmtId="172" fontId="5" fillId="0" borderId="53" xfId="1" applyFont="1" applyFill="1" applyBorder="1" applyAlignment="1" applyProtection="1">
      <alignment horizontal="center" vertical="center"/>
    </xf>
    <xf numFmtId="174" fontId="8" fillId="0" borderId="0" xfId="1" applyNumberFormat="1" applyFont="1" applyFill="1" applyBorder="1" applyAlignment="1" applyProtection="1">
      <alignment horizontal="center" vertical="center"/>
    </xf>
    <xf numFmtId="174" fontId="9" fillId="0" borderId="99" xfId="5" applyNumberFormat="1" applyFont="1" applyFill="1" applyBorder="1" applyAlignment="1" applyProtection="1">
      <alignment horizontal="center" vertical="center" wrapText="1"/>
    </xf>
    <xf numFmtId="174" fontId="9" fillId="0" borderId="8" xfId="5" applyNumberFormat="1" applyFont="1" applyFill="1" applyBorder="1" applyAlignment="1" applyProtection="1">
      <alignment horizontal="center" vertical="center" wrapText="1"/>
    </xf>
    <xf numFmtId="174" fontId="9" fillId="0" borderId="11" xfId="5" applyNumberFormat="1" applyFont="1" applyFill="1" applyBorder="1" applyAlignment="1" applyProtection="1">
      <alignment horizontal="center" vertical="center" wrapText="1"/>
    </xf>
    <xf numFmtId="172" fontId="9" fillId="0" borderId="100" xfId="5" applyFont="1" applyFill="1" applyBorder="1" applyAlignment="1" applyProtection="1">
      <alignment horizontal="center" vertical="center" wrapText="1"/>
    </xf>
    <xf numFmtId="172" fontId="9" fillId="0" borderId="9" xfId="5" applyFont="1" applyFill="1" applyBorder="1" applyAlignment="1" applyProtection="1">
      <alignment horizontal="center" vertical="center" wrapText="1"/>
    </xf>
    <xf numFmtId="172" fontId="9" fillId="0" borderId="12" xfId="5" applyFont="1" applyFill="1" applyBorder="1" applyAlignment="1" applyProtection="1">
      <alignment horizontal="center" vertical="center" wrapText="1"/>
    </xf>
    <xf numFmtId="172" fontId="9" fillId="0" borderId="101" xfId="5" applyFont="1" applyFill="1" applyBorder="1" applyAlignment="1" applyProtection="1">
      <alignment horizontal="center" vertical="center" wrapText="1"/>
    </xf>
    <xf numFmtId="172" fontId="9" fillId="0" borderId="10" xfId="5" applyFont="1" applyFill="1" applyBorder="1" applyAlignment="1" applyProtection="1">
      <alignment horizontal="center" vertical="center" wrapText="1"/>
    </xf>
    <xf numFmtId="172" fontId="9" fillId="0" borderId="13" xfId="5" applyFont="1" applyFill="1" applyBorder="1" applyAlignment="1" applyProtection="1">
      <alignment horizontal="center" vertical="center" wrapText="1"/>
    </xf>
    <xf numFmtId="172" fontId="9" fillId="0" borderId="76" xfId="5" applyFont="1" applyFill="1" applyBorder="1" applyAlignment="1" applyProtection="1">
      <alignment horizontal="center" vertical="center"/>
    </xf>
    <xf numFmtId="174" fontId="5" fillId="0" borderId="96" xfId="5" applyNumberFormat="1" applyFont="1" applyFill="1" applyBorder="1" applyAlignment="1" applyProtection="1">
      <alignment horizontal="center"/>
    </xf>
    <xf numFmtId="174" fontId="5" fillId="0" borderId="97" xfId="5" applyNumberFormat="1" applyFont="1" applyFill="1" applyBorder="1" applyAlignment="1" applyProtection="1">
      <alignment horizontal="center"/>
    </xf>
    <xf numFmtId="174" fontId="5" fillId="0" borderId="98" xfId="5" applyNumberFormat="1" applyFont="1" applyFill="1" applyBorder="1" applyAlignment="1" applyProtection="1">
      <alignment horizontal="center"/>
    </xf>
    <xf numFmtId="172" fontId="5" fillId="0" borderId="89" xfId="5" applyFont="1" applyFill="1" applyBorder="1" applyAlignment="1">
      <alignment horizontal="center" vertical="center" wrapText="1"/>
    </xf>
    <xf numFmtId="172" fontId="5" fillId="0" borderId="81" xfId="5" applyFont="1" applyFill="1" applyBorder="1" applyAlignment="1">
      <alignment horizontal="center" vertical="center" wrapText="1"/>
    </xf>
    <xf numFmtId="174" fontId="5" fillId="0" borderId="89" xfId="5" applyNumberFormat="1" applyFont="1" applyFill="1" applyBorder="1" applyAlignment="1">
      <alignment horizontal="center" vertical="center" wrapText="1"/>
    </xf>
    <xf numFmtId="174" fontId="5" fillId="0" borderId="81" xfId="5" applyNumberFormat="1" applyFont="1" applyFill="1" applyBorder="1" applyAlignment="1">
      <alignment horizontal="center" vertical="center" wrapText="1"/>
    </xf>
    <xf numFmtId="173" fontId="5" fillId="0" borderId="89" xfId="5" applyNumberFormat="1" applyFont="1" applyFill="1" applyBorder="1" applyAlignment="1">
      <alignment horizontal="center" vertical="center" wrapText="1"/>
    </xf>
    <xf numFmtId="173" fontId="5" fillId="0" borderId="81" xfId="5" applyNumberFormat="1" applyFont="1" applyFill="1" applyBorder="1" applyAlignment="1">
      <alignment horizontal="center" vertical="center" wrapText="1"/>
    </xf>
    <xf numFmtId="174" fontId="5" fillId="0" borderId="87" xfId="5" applyNumberFormat="1" applyFont="1" applyFill="1" applyBorder="1" applyAlignment="1">
      <alignment horizontal="center" vertical="center" wrapText="1"/>
    </xf>
    <xf numFmtId="174" fontId="5" fillId="0" borderId="4" xfId="5" applyNumberFormat="1" applyFont="1" applyFill="1" applyBorder="1" applyAlignment="1">
      <alignment horizontal="center" vertical="center" wrapText="1"/>
    </xf>
    <xf numFmtId="172" fontId="5" fillId="0" borderId="87" xfId="5" applyFont="1" applyFill="1" applyBorder="1" applyAlignment="1">
      <alignment horizontal="center" vertical="center" wrapText="1"/>
    </xf>
    <xf numFmtId="172" fontId="5" fillId="0" borderId="89" xfId="5" applyFont="1" applyFill="1" applyBorder="1" applyAlignment="1" applyProtection="1">
      <alignment horizontal="center" vertical="center" wrapText="1"/>
    </xf>
    <xf numFmtId="172" fontId="5" fillId="0" borderId="4" xfId="5" applyFont="1" applyFill="1" applyBorder="1" applyAlignment="1" applyProtection="1">
      <alignment horizontal="center" vertical="center" wrapText="1"/>
    </xf>
    <xf numFmtId="172" fontId="5" fillId="0" borderId="81" xfId="5" applyFont="1" applyFill="1" applyBorder="1" applyAlignment="1" applyProtection="1">
      <alignment horizontal="center" vertical="center" wrapText="1"/>
    </xf>
    <xf numFmtId="172" fontId="5" fillId="0" borderId="88" xfId="5" applyFont="1" applyFill="1" applyBorder="1" applyAlignment="1" applyProtection="1">
      <alignment horizontal="center"/>
    </xf>
    <xf numFmtId="172" fontId="5" fillId="0" borderId="86" xfId="5" applyFont="1" applyFill="1" applyBorder="1" applyAlignment="1" applyProtection="1">
      <alignment horizontal="center"/>
    </xf>
    <xf numFmtId="172" fontId="5" fillId="0" borderId="95" xfId="5" applyFont="1" applyFill="1" applyBorder="1" applyAlignment="1" applyProtection="1">
      <alignment horizontal="center"/>
    </xf>
    <xf numFmtId="174" fontId="5" fillId="0" borderId="89" xfId="5" applyNumberFormat="1" applyFont="1" applyFill="1" applyBorder="1" applyAlignment="1" applyProtection="1">
      <alignment horizontal="center" vertical="center" wrapText="1"/>
    </xf>
    <xf numFmtId="174" fontId="5" fillId="0" borderId="4" xfId="5" applyNumberFormat="1" applyFont="1" applyFill="1" applyBorder="1" applyAlignment="1" applyProtection="1">
      <alignment horizontal="center" vertical="center" wrapText="1"/>
    </xf>
    <xf numFmtId="174" fontId="5" fillId="0" borderId="81" xfId="5" applyNumberFormat="1" applyFont="1" applyFill="1" applyBorder="1" applyAlignment="1" applyProtection="1">
      <alignment horizontal="center" vertical="center" wrapText="1"/>
    </xf>
    <xf numFmtId="172" fontId="5" fillId="0" borderId="87" xfId="5" applyFont="1" applyFill="1" applyBorder="1" applyAlignment="1" applyProtection="1">
      <alignment horizontal="center" vertical="center" wrapText="1"/>
    </xf>
    <xf numFmtId="174" fontId="9" fillId="0" borderId="0" xfId="5" applyNumberFormat="1" applyFont="1" applyFill="1" applyBorder="1" applyAlignment="1" applyProtection="1">
      <alignment horizontal="center"/>
    </xf>
    <xf numFmtId="174" fontId="5" fillId="0" borderId="53" xfId="5" applyNumberFormat="1" applyFont="1" applyFill="1" applyBorder="1" applyAlignment="1" applyProtection="1">
      <alignment horizontal="center"/>
    </xf>
    <xf numFmtId="172" fontId="5" fillId="0" borderId="87" xfId="5" applyFont="1" applyFill="1" applyBorder="1" applyAlignment="1" applyProtection="1">
      <alignment horizontal="center"/>
    </xf>
  </cellXfs>
  <cellStyles count="2861">
    <cellStyle name="_x0001_" xfId="12" xr:uid="{00000000-0005-0000-0000-000000000000}"/>
    <cellStyle name="          _x000d__x000a_shell=progman.exe_x000d__x000a_m" xfId="13" xr:uid="{00000000-0005-0000-0000-000001000000}"/>
    <cellStyle name="#,##0" xfId="14" xr:uid="{00000000-0005-0000-0000-000002000000}"/>
    <cellStyle name="#,##0 2" xfId="1777" xr:uid="{00000000-0005-0000-0000-000003000000}"/>
    <cellStyle name="#,##0 2 2" xfId="2221" xr:uid="{00000000-0005-0000-0000-000004000000}"/>
    <cellStyle name="#,##0 2 3" xfId="2720" xr:uid="{00000000-0005-0000-0000-000005000000}"/>
    <cellStyle name="#,##0 2 4" xfId="2721" xr:uid="{00000000-0005-0000-0000-000006000000}"/>
    <cellStyle name="#,##0 3" xfId="1778" xr:uid="{00000000-0005-0000-0000-000007000000}"/>
    <cellStyle name="#,##0 3 2" xfId="2222" xr:uid="{00000000-0005-0000-0000-000008000000}"/>
    <cellStyle name="#,##0 3 3" xfId="2722" xr:uid="{00000000-0005-0000-0000-000009000000}"/>
    <cellStyle name="#,##0 3 4" xfId="2723" xr:uid="{00000000-0005-0000-0000-00000A000000}"/>
    <cellStyle name="#,##0 4" xfId="2216" xr:uid="{00000000-0005-0000-0000-00000B000000}"/>
    <cellStyle name="#,##0 5" xfId="2724" xr:uid="{00000000-0005-0000-0000-00000C000000}"/>
    <cellStyle name="#,##0 6" xfId="2725" xr:uid="{00000000-0005-0000-0000-00000D000000}"/>
    <cellStyle name="." xfId="15" xr:uid="{00000000-0005-0000-0000-00000E000000}"/>
    <cellStyle name=". 2" xfId="1779" xr:uid="{00000000-0005-0000-0000-00000F000000}"/>
    <cellStyle name=". 2 2" xfId="2233" xr:uid="{00000000-0005-0000-0000-000010000000}"/>
    <cellStyle name="._Book1" xfId="16" xr:uid="{00000000-0005-0000-0000-000011000000}"/>
    <cellStyle name="._VBPL kiểm toán Đầu tư XDCB 2010" xfId="17" xr:uid="{00000000-0005-0000-0000-000012000000}"/>
    <cellStyle name="._VBPL kiểm toán Đầu tư XDCB 2010 2" xfId="1780" xr:uid="{00000000-0005-0000-0000-000013000000}"/>
    <cellStyle name="._VBPL kiểm toán Đầu tư XDCB 2010 2 2" xfId="2234" xr:uid="{00000000-0005-0000-0000-000014000000}"/>
    <cellStyle name=".d©y" xfId="18" xr:uid="{00000000-0005-0000-0000-000015000000}"/>
    <cellStyle name="??" xfId="19" xr:uid="{00000000-0005-0000-0000-000016000000}"/>
    <cellStyle name="?? [ - ??1" xfId="20" xr:uid="{00000000-0005-0000-0000-000017000000}"/>
    <cellStyle name="?? [ - ??2" xfId="21" xr:uid="{00000000-0005-0000-0000-000018000000}"/>
    <cellStyle name="?? [ - ??3" xfId="22" xr:uid="{00000000-0005-0000-0000-000019000000}"/>
    <cellStyle name="?? [ - ??4" xfId="23" xr:uid="{00000000-0005-0000-0000-00001A000000}"/>
    <cellStyle name="?? [ - ??5" xfId="24" xr:uid="{00000000-0005-0000-0000-00001B000000}"/>
    <cellStyle name="?? [ - ??6" xfId="25" xr:uid="{00000000-0005-0000-0000-00001C000000}"/>
    <cellStyle name="?? [ - ??7" xfId="26" xr:uid="{00000000-0005-0000-0000-00001D000000}"/>
    <cellStyle name="?? [ - ??8" xfId="27" xr:uid="{00000000-0005-0000-0000-00001E000000}"/>
    <cellStyle name="?? [0.00]_        " xfId="28" xr:uid="{00000000-0005-0000-0000-00001F000000}"/>
    <cellStyle name="?? [0]" xfId="29" xr:uid="{00000000-0005-0000-0000-000020000000}"/>
    <cellStyle name="?_x001d_??%U©÷u&amp;H©÷9_x0008_? s_x000a__x0007__x0001__x0001_" xfId="30" xr:uid="{00000000-0005-0000-0000-000021000000}"/>
    <cellStyle name="?_x001d_??%U©÷u&amp;H©÷9_x0008_?_x0009_s_x000a__x0007__x0001__x0001_" xfId="1781" xr:uid="{00000000-0005-0000-0000-000022000000}"/>
    <cellStyle name="???? [0.00]_      " xfId="31" xr:uid="{00000000-0005-0000-0000-000023000000}"/>
    <cellStyle name="??????" xfId="32" xr:uid="{00000000-0005-0000-0000-000024000000}"/>
    <cellStyle name="??????????????????? [0]_FTC_OFFER" xfId="33" xr:uid="{00000000-0005-0000-0000-000025000000}"/>
    <cellStyle name="???????????????????_FTC_OFFER" xfId="34" xr:uid="{00000000-0005-0000-0000-000026000000}"/>
    <cellStyle name="????_      " xfId="35" xr:uid="{00000000-0005-0000-0000-000027000000}"/>
    <cellStyle name="???[0]_?? DI" xfId="36" xr:uid="{00000000-0005-0000-0000-000028000000}"/>
    <cellStyle name="???_?? DI" xfId="37" xr:uid="{00000000-0005-0000-0000-000029000000}"/>
    <cellStyle name="??[0]_BRE" xfId="38" xr:uid="{00000000-0005-0000-0000-00002A000000}"/>
    <cellStyle name="??_      " xfId="39" xr:uid="{00000000-0005-0000-0000-00002B000000}"/>
    <cellStyle name="??A? [0]_laroux_1_¢¬???¢â? " xfId="40" xr:uid="{00000000-0005-0000-0000-00002C000000}"/>
    <cellStyle name="??A?_laroux_1_¢¬???¢â? " xfId="41" xr:uid="{00000000-0005-0000-0000-00002D000000}"/>
    <cellStyle name="?¡±¢¥?_?¨ù??¢´¢¥_¢¬???¢â? " xfId="42" xr:uid="{00000000-0005-0000-0000-00002E000000}"/>
    <cellStyle name="?ðÇ%U?&amp;H?_x0008_?s_x000a__x0007__x0001__x0001_" xfId="43" xr:uid="{00000000-0005-0000-0000-00002F000000}"/>
    <cellStyle name="[0]_Chi phÝ kh¸c_V" xfId="44" xr:uid="{00000000-0005-0000-0000-000030000000}"/>
    <cellStyle name="_1 TONG HOP - CA NA" xfId="45" xr:uid="{00000000-0005-0000-0000-000031000000}"/>
    <cellStyle name="_130307 So sanh thuc hien 2012 - du toan 2012 moi (pan khac)" xfId="1782" xr:uid="{00000000-0005-0000-0000-000032000000}"/>
    <cellStyle name="_130313 Mau  bieu bao cao nguon luc cua dia phuong sua" xfId="1783" xr:uid="{00000000-0005-0000-0000-000033000000}"/>
    <cellStyle name="_130818 Tong hop Danh gia thu 2013" xfId="1784" xr:uid="{00000000-0005-0000-0000-000034000000}"/>
    <cellStyle name="_130818 Tong hop Danh gia thu 2013_140921 bu giam thu ND 209" xfId="1785" xr:uid="{00000000-0005-0000-0000-000035000000}"/>
    <cellStyle name="_130818 Tong hop Danh gia thu 2013_140921 bu giam thu ND 209_Phu luc so 5 - sua ngay 04-01" xfId="1786" xr:uid="{00000000-0005-0000-0000-000036000000}"/>
    <cellStyle name="_Bang Chi tieu (2)" xfId="46" xr:uid="{00000000-0005-0000-0000-000037000000}"/>
    <cellStyle name="_BAO GIA NGAY 24-10-08 (co dam)" xfId="47" xr:uid="{00000000-0005-0000-0000-000038000000}"/>
    <cellStyle name="_Bao gia TB Kon Dao 2010" xfId="48" xr:uid="{00000000-0005-0000-0000-000039000000}"/>
    <cellStyle name="_Bieu tong hop nhu cau ung_Mien Trung" xfId="50" xr:uid="{00000000-0005-0000-0000-00003A000000}"/>
    <cellStyle name="_Bieu ung von 2011 NSNN - TPCP vung DBSClong (10-6-2010)" xfId="51" xr:uid="{00000000-0005-0000-0000-00003B000000}"/>
    <cellStyle name="_Biểu KH 5 năm gửi UB sửa biểu VHXH" xfId="49" xr:uid="{00000000-0005-0000-0000-00003C000000}"/>
    <cellStyle name="_Book1" xfId="52" xr:uid="{00000000-0005-0000-0000-00003D000000}"/>
    <cellStyle name="_Book1_1" xfId="53" xr:uid="{00000000-0005-0000-0000-00003E000000}"/>
    <cellStyle name="_Book1_2" xfId="54" xr:uid="{00000000-0005-0000-0000-00003F000000}"/>
    <cellStyle name="_Book1_BC-QT-WB-dthao" xfId="55" xr:uid="{00000000-0005-0000-0000-000040000000}"/>
    <cellStyle name="_Book1_Book1" xfId="56" xr:uid="{00000000-0005-0000-0000-000041000000}"/>
    <cellStyle name="_Book1_DT truong thinh phu" xfId="57" xr:uid="{00000000-0005-0000-0000-000042000000}"/>
    <cellStyle name="_Book1_Kiem Tra Don Gia" xfId="60" xr:uid="{00000000-0005-0000-0000-000043000000}"/>
    <cellStyle name="_Book1_Kh ql62 (2010) 11-09" xfId="58" xr:uid="{00000000-0005-0000-0000-000044000000}"/>
    <cellStyle name="_Book1_khoiluongbdacdoa" xfId="59" xr:uid="{00000000-0005-0000-0000-000045000000}"/>
    <cellStyle name="_Book1_TH KHAI TOAN THU THIEM cac tuyen TT noi" xfId="61" xr:uid="{00000000-0005-0000-0000-000046000000}"/>
    <cellStyle name="_C.cong+B.luong-Sanluong" xfId="62" xr:uid="{00000000-0005-0000-0000-000047000000}"/>
    <cellStyle name="_DG 2012-DT2013 - Theo sac thue -sua" xfId="1787" xr:uid="{00000000-0005-0000-0000-000048000000}"/>
    <cellStyle name="_DG 2012-DT2013 - Theo sac thue -sua_27-8Tong hop PA uoc 2012-DT 2013 -PA 420.000 ty-490.000 ty chuyen doi" xfId="1788" xr:uid="{00000000-0005-0000-0000-000049000000}"/>
    <cellStyle name="_DO-D1500-KHONG CO TRONG DT" xfId="63" xr:uid="{00000000-0005-0000-0000-00004A000000}"/>
    <cellStyle name="_DT truong thinh phu" xfId="64" xr:uid="{00000000-0005-0000-0000-00004B000000}"/>
    <cellStyle name="_DTDT BL-DL" xfId="65" xr:uid="{00000000-0005-0000-0000-00004C000000}"/>
    <cellStyle name="_DTDT BL-DL 2" xfId="1789" xr:uid="{00000000-0005-0000-0000-00004D000000}"/>
    <cellStyle name="_DTDT BL-DL 2 2" xfId="2235" xr:uid="{00000000-0005-0000-0000-00004E000000}"/>
    <cellStyle name="_du toan lan 3" xfId="66" xr:uid="{00000000-0005-0000-0000-00004F000000}"/>
    <cellStyle name="_Duyet TK thay đôi" xfId="67" xr:uid="{00000000-0005-0000-0000-000050000000}"/>
    <cellStyle name="_GOITHAUSO2" xfId="68" xr:uid="{00000000-0005-0000-0000-000051000000}"/>
    <cellStyle name="_GOITHAUSO3" xfId="69" xr:uid="{00000000-0005-0000-0000-000052000000}"/>
    <cellStyle name="_GOITHAUSO4" xfId="70" xr:uid="{00000000-0005-0000-0000-000053000000}"/>
    <cellStyle name="_GTXD GOI 2" xfId="71" xr:uid="{00000000-0005-0000-0000-000054000000}"/>
    <cellStyle name="_GTXD GOI1" xfId="72" xr:uid="{00000000-0005-0000-0000-000055000000}"/>
    <cellStyle name="_GTXD GOI3" xfId="73" xr:uid="{00000000-0005-0000-0000-000056000000}"/>
    <cellStyle name="_HaHoa_TDT_DienCSang" xfId="74" xr:uid="{00000000-0005-0000-0000-000057000000}"/>
    <cellStyle name="_HaHoa19-5-07" xfId="75" xr:uid="{00000000-0005-0000-0000-000058000000}"/>
    <cellStyle name="_Huong CHI tieu Nhiem vu CTMTQG 2014(1)" xfId="1790" xr:uid="{00000000-0005-0000-0000-000059000000}"/>
    <cellStyle name="_Kiem Tra Don Gia" xfId="78" xr:uid="{00000000-0005-0000-0000-00005A000000}"/>
    <cellStyle name="_KT (2)" xfId="79" xr:uid="{00000000-0005-0000-0000-00005B000000}"/>
    <cellStyle name="_KT (2)_1" xfId="80" xr:uid="{00000000-0005-0000-0000-00005C000000}"/>
    <cellStyle name="_KT (2)_1_Book1" xfId="81" xr:uid="{00000000-0005-0000-0000-00005D000000}"/>
    <cellStyle name="_KT (2)_1_Lora-tungchau" xfId="82" xr:uid="{00000000-0005-0000-0000-00005E000000}"/>
    <cellStyle name="_KT (2)_1_Qt-HT3PQ1(CauKho)" xfId="83" xr:uid="{00000000-0005-0000-0000-00005F000000}"/>
    <cellStyle name="_KT (2)_1_Qt-HT3PQ1(CauKho)_Book1" xfId="84" xr:uid="{00000000-0005-0000-0000-000060000000}"/>
    <cellStyle name="_KT (2)_1_Qt-HT3PQ1(CauKho)_Don gia quy 3 nam 2003 - Ban Dien Luc" xfId="85" xr:uid="{00000000-0005-0000-0000-000061000000}"/>
    <cellStyle name="_KT (2)_1_Qt-HT3PQ1(CauKho)_Kiem Tra Don Gia" xfId="86" xr:uid="{00000000-0005-0000-0000-000062000000}"/>
    <cellStyle name="_KT (2)_1_Qt-HT3PQ1(CauKho)_NC-VL2-2003" xfId="87" xr:uid="{00000000-0005-0000-0000-000063000000}"/>
    <cellStyle name="_KT (2)_1_Qt-HT3PQ1(CauKho)_NC-VL2-2003_1" xfId="88" xr:uid="{00000000-0005-0000-0000-000064000000}"/>
    <cellStyle name="_KT (2)_1_Qt-HT3PQ1(CauKho)_XL4Test5" xfId="89" xr:uid="{00000000-0005-0000-0000-000065000000}"/>
    <cellStyle name="_KT (2)_1_quy luong con lai nam 2004" xfId="90" xr:uid="{00000000-0005-0000-0000-000066000000}"/>
    <cellStyle name="_KT (2)_1_" xfId="91" xr:uid="{00000000-0005-0000-0000-000067000000}"/>
    <cellStyle name="_KT (2)_2" xfId="92" xr:uid="{00000000-0005-0000-0000-000068000000}"/>
    <cellStyle name="_KT (2)_2_Book1" xfId="93" xr:uid="{00000000-0005-0000-0000-000069000000}"/>
    <cellStyle name="_KT (2)_2_DTDuong dong tien -sua tham tra 2009 - luong 650" xfId="94" xr:uid="{00000000-0005-0000-0000-00006A000000}"/>
    <cellStyle name="_KT (2)_2_quy luong con lai nam 2004" xfId="95" xr:uid="{00000000-0005-0000-0000-00006B000000}"/>
    <cellStyle name="_KT (2)_2_TG-TH" xfId="96" xr:uid="{00000000-0005-0000-0000-00006C000000}"/>
    <cellStyle name="_KT (2)_2_TG-TH_BANG TONG HOP TINH HINH THANH QUYET TOAN (MOI I)" xfId="97" xr:uid="{00000000-0005-0000-0000-00006D000000}"/>
    <cellStyle name="_KT (2)_2_TG-TH_BAO CAO KLCT PT2000" xfId="98" xr:uid="{00000000-0005-0000-0000-00006E000000}"/>
    <cellStyle name="_KT (2)_2_TG-TH_BAO CAO PT2000" xfId="99" xr:uid="{00000000-0005-0000-0000-00006F000000}"/>
    <cellStyle name="_KT (2)_2_TG-TH_BAO CAO PT2000_Book1" xfId="100" xr:uid="{00000000-0005-0000-0000-000070000000}"/>
    <cellStyle name="_KT (2)_2_TG-TH_Bao cao XDCB 2001 - T11 KH dieu chinh 20-11-THAI" xfId="101" xr:uid="{00000000-0005-0000-0000-000071000000}"/>
    <cellStyle name="_KT (2)_2_TG-TH_BAO GIA NGAY 24-10-08 (co dam)" xfId="102" xr:uid="{00000000-0005-0000-0000-000072000000}"/>
    <cellStyle name="_KT (2)_2_TG-TH_Biểu KH 5 năm gửi UB sửa biểu VHXH" xfId="103" xr:uid="{00000000-0005-0000-0000-000073000000}"/>
    <cellStyle name="_KT (2)_2_TG-TH_Book1" xfId="104" xr:uid="{00000000-0005-0000-0000-000074000000}"/>
    <cellStyle name="_KT (2)_2_TG-TH_Book1_1" xfId="105" xr:uid="{00000000-0005-0000-0000-000075000000}"/>
    <cellStyle name="_KT (2)_2_TG-TH_Book1_1_Book1" xfId="106" xr:uid="{00000000-0005-0000-0000-000076000000}"/>
    <cellStyle name="_KT (2)_2_TG-TH_Book1_1_DanhMucDonGiaVTTB_Dien_TAM" xfId="107" xr:uid="{00000000-0005-0000-0000-000077000000}"/>
    <cellStyle name="_KT (2)_2_TG-TH_Book1_1_khoiluongbdacdoa" xfId="108" xr:uid="{00000000-0005-0000-0000-000078000000}"/>
    <cellStyle name="_KT (2)_2_TG-TH_Book1_2" xfId="109" xr:uid="{00000000-0005-0000-0000-000079000000}"/>
    <cellStyle name="_KT (2)_2_TG-TH_Book1_2_Book1" xfId="110" xr:uid="{00000000-0005-0000-0000-00007A000000}"/>
    <cellStyle name="_KT (2)_2_TG-TH_Book1_3" xfId="111" xr:uid="{00000000-0005-0000-0000-00007B000000}"/>
    <cellStyle name="_KT (2)_2_TG-TH_Book1_3_Book1" xfId="112" xr:uid="{00000000-0005-0000-0000-00007C000000}"/>
    <cellStyle name="_KT (2)_2_TG-TH_Book1_3_DT truong thinh phu" xfId="113" xr:uid="{00000000-0005-0000-0000-00007D000000}"/>
    <cellStyle name="_KT (2)_2_TG-TH_Book1_3_XL4Test5" xfId="114" xr:uid="{00000000-0005-0000-0000-00007E000000}"/>
    <cellStyle name="_KT (2)_2_TG-TH_Book1_4" xfId="115" xr:uid="{00000000-0005-0000-0000-00007F000000}"/>
    <cellStyle name="_KT (2)_2_TG-TH_Book1_Book1" xfId="116" xr:uid="{00000000-0005-0000-0000-000080000000}"/>
    <cellStyle name="_KT (2)_2_TG-TH_Book1_DanhMucDonGiaVTTB_Dien_TAM" xfId="117" xr:uid="{00000000-0005-0000-0000-000081000000}"/>
    <cellStyle name="_KT (2)_2_TG-TH_Book1_Kiem Tra Don Gia" xfId="119" xr:uid="{00000000-0005-0000-0000-000082000000}"/>
    <cellStyle name="_KT (2)_2_TG-TH_Book1_khoiluongbdacdoa" xfId="118" xr:uid="{00000000-0005-0000-0000-000083000000}"/>
    <cellStyle name="_KT (2)_2_TG-TH_Book1_Tong hop 3 tinh (11_5)-TTH-QN-QT" xfId="120" xr:uid="{00000000-0005-0000-0000-000084000000}"/>
    <cellStyle name="_KT (2)_2_TG-TH_Book1_" xfId="121" xr:uid="{00000000-0005-0000-0000-000085000000}"/>
    <cellStyle name="_KT (2)_2_TG-TH_CAU Khanh Nam(Thi Cong)" xfId="122" xr:uid="{00000000-0005-0000-0000-000086000000}"/>
    <cellStyle name="_KT (2)_2_TG-TH_DAU NOI PL-CL TAI PHU LAMHC" xfId="123" xr:uid="{00000000-0005-0000-0000-000087000000}"/>
    <cellStyle name="_KT (2)_2_TG-TH_Dcdtoan-bcnckt " xfId="124" xr:uid="{00000000-0005-0000-0000-000088000000}"/>
    <cellStyle name="_KT (2)_2_TG-TH_DN_MTP" xfId="125" xr:uid="{00000000-0005-0000-0000-000089000000}"/>
    <cellStyle name="_KT (2)_2_TG-TH_Dongia2-2003" xfId="126" xr:uid="{00000000-0005-0000-0000-00008A000000}"/>
    <cellStyle name="_KT (2)_2_TG-TH_Dongia2-2003_DT truong thinh phu" xfId="127" xr:uid="{00000000-0005-0000-0000-00008B000000}"/>
    <cellStyle name="_KT (2)_2_TG-TH_DT truong thinh phu" xfId="128" xr:uid="{00000000-0005-0000-0000-00008C000000}"/>
    <cellStyle name="_KT (2)_2_TG-TH_DTCDT MR.2N110.HOCMON.TDTOAN.CCUNG" xfId="129" xr:uid="{00000000-0005-0000-0000-00008D000000}"/>
    <cellStyle name="_KT (2)_2_TG-TH_DTDuong dong tien -sua tham tra 2009 - luong 650" xfId="130" xr:uid="{00000000-0005-0000-0000-00008E000000}"/>
    <cellStyle name="_KT (2)_2_TG-TH_DU TRU VAT TU" xfId="131" xr:uid="{00000000-0005-0000-0000-00008F000000}"/>
    <cellStyle name="_KT (2)_2_TG-TH_Kiem Tra Don Gia" xfId="133" xr:uid="{00000000-0005-0000-0000-000090000000}"/>
    <cellStyle name="_KT (2)_2_TG-TH_khoiluongbdacdoa" xfId="132" xr:uid="{00000000-0005-0000-0000-000091000000}"/>
    <cellStyle name="_KT (2)_2_TG-TH_Lora-tungchau" xfId="134" xr:uid="{00000000-0005-0000-0000-000092000000}"/>
    <cellStyle name="_KT (2)_2_TG-TH_moi" xfId="135" xr:uid="{00000000-0005-0000-0000-000093000000}"/>
    <cellStyle name="_KT (2)_2_TG-TH_PGIA-phieu tham tra Kho bac" xfId="136" xr:uid="{00000000-0005-0000-0000-000094000000}"/>
    <cellStyle name="_KT (2)_2_TG-TH_PT02-02" xfId="137" xr:uid="{00000000-0005-0000-0000-000095000000}"/>
    <cellStyle name="_KT (2)_2_TG-TH_PT02-02_Book1" xfId="138" xr:uid="{00000000-0005-0000-0000-000096000000}"/>
    <cellStyle name="_KT (2)_2_TG-TH_PT02-03" xfId="139" xr:uid="{00000000-0005-0000-0000-000097000000}"/>
    <cellStyle name="_KT (2)_2_TG-TH_PT02-03_Book1" xfId="140" xr:uid="{00000000-0005-0000-0000-000098000000}"/>
    <cellStyle name="_KT (2)_2_TG-TH_Qt-HT3PQ1(CauKho)" xfId="141" xr:uid="{00000000-0005-0000-0000-000099000000}"/>
    <cellStyle name="_KT (2)_2_TG-TH_Qt-HT3PQ1(CauKho)_Book1" xfId="142" xr:uid="{00000000-0005-0000-0000-00009A000000}"/>
    <cellStyle name="_KT (2)_2_TG-TH_Qt-HT3PQ1(CauKho)_Don gia quy 3 nam 2003 - Ban Dien Luc" xfId="143" xr:uid="{00000000-0005-0000-0000-00009B000000}"/>
    <cellStyle name="_KT (2)_2_TG-TH_Qt-HT3PQ1(CauKho)_Kiem Tra Don Gia" xfId="144" xr:uid="{00000000-0005-0000-0000-00009C000000}"/>
    <cellStyle name="_KT (2)_2_TG-TH_Qt-HT3PQ1(CauKho)_NC-VL2-2003" xfId="145" xr:uid="{00000000-0005-0000-0000-00009D000000}"/>
    <cellStyle name="_KT (2)_2_TG-TH_Qt-HT3PQ1(CauKho)_NC-VL2-2003_1" xfId="146" xr:uid="{00000000-0005-0000-0000-00009E000000}"/>
    <cellStyle name="_KT (2)_2_TG-TH_Qt-HT3PQ1(CauKho)_XL4Test5" xfId="147" xr:uid="{00000000-0005-0000-0000-00009F000000}"/>
    <cellStyle name="_KT (2)_2_TG-TH_QT-LCTP-AE" xfId="148" xr:uid="{00000000-0005-0000-0000-0000A0000000}"/>
    <cellStyle name="_KT (2)_2_TG-TH_quy luong con lai nam 2004" xfId="149" xr:uid="{00000000-0005-0000-0000-0000A1000000}"/>
    <cellStyle name="_KT (2)_2_TG-TH_Sheet2" xfId="150" xr:uid="{00000000-0005-0000-0000-0000A2000000}"/>
    <cellStyle name="_KT (2)_2_TG-TH_TEL OUT 2004" xfId="151" xr:uid="{00000000-0005-0000-0000-0000A3000000}"/>
    <cellStyle name="_KT (2)_2_TG-TH_Tong hop 3 tinh (11_5)-TTH-QN-QT" xfId="152" xr:uid="{00000000-0005-0000-0000-0000A4000000}"/>
    <cellStyle name="_KT (2)_2_TG-TH_XL4Poppy" xfId="153" xr:uid="{00000000-0005-0000-0000-0000A5000000}"/>
    <cellStyle name="_KT (2)_2_TG-TH_XL4Test5" xfId="154" xr:uid="{00000000-0005-0000-0000-0000A6000000}"/>
    <cellStyle name="_KT (2)_2_TG-TH_ÿÿÿÿÿ" xfId="155" xr:uid="{00000000-0005-0000-0000-0000A7000000}"/>
    <cellStyle name="_KT (2)_2_TG-TH_" xfId="156" xr:uid="{00000000-0005-0000-0000-0000A8000000}"/>
    <cellStyle name="_KT (2)_3" xfId="157" xr:uid="{00000000-0005-0000-0000-0000A9000000}"/>
    <cellStyle name="_KT (2)_3_TG-TH" xfId="158" xr:uid="{00000000-0005-0000-0000-0000AA000000}"/>
    <cellStyle name="_KT (2)_3_TG-TH_Book1" xfId="159" xr:uid="{00000000-0005-0000-0000-0000AB000000}"/>
    <cellStyle name="_KT (2)_3_TG-TH_Book1_1" xfId="160" xr:uid="{00000000-0005-0000-0000-0000AC000000}"/>
    <cellStyle name="_KT (2)_3_TG-TH_Book1_BC-QT-WB-dthao" xfId="161" xr:uid="{00000000-0005-0000-0000-0000AD000000}"/>
    <cellStyle name="_KT (2)_3_TG-TH_Book1_Book1" xfId="162" xr:uid="{00000000-0005-0000-0000-0000AE000000}"/>
    <cellStyle name="_KT (2)_3_TG-TH_Book1_Kiem Tra Don Gia" xfId="163" xr:uid="{00000000-0005-0000-0000-0000AF000000}"/>
    <cellStyle name="_KT (2)_3_TG-TH_Book1_Kiem Tra Don Gia 2" xfId="1791" xr:uid="{00000000-0005-0000-0000-0000B0000000}"/>
    <cellStyle name="_KT (2)_3_TG-TH_Book1_Kiem Tra Don Gia 2 2" xfId="2236" xr:uid="{00000000-0005-0000-0000-0000B1000000}"/>
    <cellStyle name="_KT (2)_3_TG-TH_Kiem Tra Don Gia" xfId="165" xr:uid="{00000000-0005-0000-0000-0000B2000000}"/>
    <cellStyle name="_KT (2)_3_TG-TH_khoiluongbdacdoa" xfId="164" xr:uid="{00000000-0005-0000-0000-0000B3000000}"/>
    <cellStyle name="_KT (2)_3_TG-TH_Lora-tungchau" xfId="166" xr:uid="{00000000-0005-0000-0000-0000B4000000}"/>
    <cellStyle name="_KT (2)_3_TG-TH_Lora-tungchau_Book1" xfId="167" xr:uid="{00000000-0005-0000-0000-0000B5000000}"/>
    <cellStyle name="_KT (2)_3_TG-TH_Lora-tungchau_Kiem Tra Don Gia" xfId="168" xr:uid="{00000000-0005-0000-0000-0000B6000000}"/>
    <cellStyle name="_KT (2)_3_TG-TH_Lora-tungchau_Kiem Tra Don Gia 2" xfId="1792" xr:uid="{00000000-0005-0000-0000-0000B7000000}"/>
    <cellStyle name="_KT (2)_3_TG-TH_Lora-tungchau_Kiem Tra Don Gia 2 2" xfId="2237" xr:uid="{00000000-0005-0000-0000-0000B8000000}"/>
    <cellStyle name="_KT (2)_3_TG-TH_PERSONAL" xfId="169" xr:uid="{00000000-0005-0000-0000-0000B9000000}"/>
    <cellStyle name="_KT (2)_3_TG-TH_PERSONAL_Book1" xfId="170" xr:uid="{00000000-0005-0000-0000-0000BA000000}"/>
    <cellStyle name="_KT (2)_3_TG-TH_PERSONAL_HTQ.8 GD1" xfId="171" xr:uid="{00000000-0005-0000-0000-0000BB000000}"/>
    <cellStyle name="_KT (2)_3_TG-TH_PERSONAL_HTQ.8 GD1_Book1" xfId="172" xr:uid="{00000000-0005-0000-0000-0000BC000000}"/>
    <cellStyle name="_KT (2)_3_TG-TH_PERSONAL_HTQ.8 GD1_Don gia quy 3 nam 2003 - Ban Dien Luc" xfId="173" xr:uid="{00000000-0005-0000-0000-0000BD000000}"/>
    <cellStyle name="_KT (2)_3_TG-TH_PERSONAL_HTQ.8 GD1_NC-VL2-2003" xfId="174" xr:uid="{00000000-0005-0000-0000-0000BE000000}"/>
    <cellStyle name="_KT (2)_3_TG-TH_PERSONAL_HTQ.8 GD1_NC-VL2-2003_1" xfId="175" xr:uid="{00000000-0005-0000-0000-0000BF000000}"/>
    <cellStyle name="_KT (2)_3_TG-TH_PERSONAL_HTQ.8 GD1_XL4Test5" xfId="176" xr:uid="{00000000-0005-0000-0000-0000C0000000}"/>
    <cellStyle name="_KT (2)_3_TG-TH_PERSONAL_khoiluongbdacdoa" xfId="177" xr:uid="{00000000-0005-0000-0000-0000C1000000}"/>
    <cellStyle name="_KT (2)_3_TG-TH_PERSONAL_Tong hop KHCB 2001" xfId="178" xr:uid="{00000000-0005-0000-0000-0000C2000000}"/>
    <cellStyle name="_KT (2)_3_TG-TH_PERSONAL_" xfId="179" xr:uid="{00000000-0005-0000-0000-0000C3000000}"/>
    <cellStyle name="_KT (2)_3_TG-TH_Qt-HT3PQ1(CauKho)" xfId="180" xr:uid="{00000000-0005-0000-0000-0000C4000000}"/>
    <cellStyle name="_KT (2)_3_TG-TH_Qt-HT3PQ1(CauKho)_Book1" xfId="181" xr:uid="{00000000-0005-0000-0000-0000C5000000}"/>
    <cellStyle name="_KT (2)_3_TG-TH_Qt-HT3PQ1(CauKho)_Don gia quy 3 nam 2003 - Ban Dien Luc" xfId="182" xr:uid="{00000000-0005-0000-0000-0000C6000000}"/>
    <cellStyle name="_KT (2)_3_TG-TH_Qt-HT3PQ1(CauKho)_Kiem Tra Don Gia" xfId="183" xr:uid="{00000000-0005-0000-0000-0000C7000000}"/>
    <cellStyle name="_KT (2)_3_TG-TH_Qt-HT3PQ1(CauKho)_NC-VL2-2003" xfId="184" xr:uid="{00000000-0005-0000-0000-0000C8000000}"/>
    <cellStyle name="_KT (2)_3_TG-TH_Qt-HT3PQ1(CauKho)_NC-VL2-2003_1" xfId="185" xr:uid="{00000000-0005-0000-0000-0000C9000000}"/>
    <cellStyle name="_KT (2)_3_TG-TH_Qt-HT3PQ1(CauKho)_XL4Test5" xfId="186" xr:uid="{00000000-0005-0000-0000-0000CA000000}"/>
    <cellStyle name="_KT (2)_3_TG-TH_QT-LCTP-AE" xfId="187" xr:uid="{00000000-0005-0000-0000-0000CB000000}"/>
    <cellStyle name="_KT (2)_3_TG-TH_quy luong con lai nam 2004" xfId="188" xr:uid="{00000000-0005-0000-0000-0000CC000000}"/>
    <cellStyle name="_KT (2)_3_TG-TH_" xfId="189" xr:uid="{00000000-0005-0000-0000-0000CD000000}"/>
    <cellStyle name="_KT (2)_4" xfId="190" xr:uid="{00000000-0005-0000-0000-0000CE000000}"/>
    <cellStyle name="_KT (2)_4_BANG TONG HOP TINH HINH THANH QUYET TOAN (MOI I)" xfId="191" xr:uid="{00000000-0005-0000-0000-0000CF000000}"/>
    <cellStyle name="_KT (2)_4_BAO CAO KLCT PT2000" xfId="192" xr:uid="{00000000-0005-0000-0000-0000D0000000}"/>
    <cellStyle name="_KT (2)_4_BAO CAO PT2000" xfId="193" xr:uid="{00000000-0005-0000-0000-0000D1000000}"/>
    <cellStyle name="_KT (2)_4_BAO CAO PT2000_Book1" xfId="194" xr:uid="{00000000-0005-0000-0000-0000D2000000}"/>
    <cellStyle name="_KT (2)_4_Bao cao XDCB 2001 - T11 KH dieu chinh 20-11-THAI" xfId="195" xr:uid="{00000000-0005-0000-0000-0000D3000000}"/>
    <cellStyle name="_KT (2)_4_BAO GIA NGAY 24-10-08 (co dam)" xfId="196" xr:uid="{00000000-0005-0000-0000-0000D4000000}"/>
    <cellStyle name="_KT (2)_4_Biểu KH 5 năm gửi UB sửa biểu VHXH" xfId="197" xr:uid="{00000000-0005-0000-0000-0000D5000000}"/>
    <cellStyle name="_KT (2)_4_Book1" xfId="198" xr:uid="{00000000-0005-0000-0000-0000D6000000}"/>
    <cellStyle name="_KT (2)_4_Book1_1" xfId="199" xr:uid="{00000000-0005-0000-0000-0000D7000000}"/>
    <cellStyle name="_KT (2)_4_Book1_1_Book1" xfId="200" xr:uid="{00000000-0005-0000-0000-0000D8000000}"/>
    <cellStyle name="_KT (2)_4_Book1_1_DanhMucDonGiaVTTB_Dien_TAM" xfId="201" xr:uid="{00000000-0005-0000-0000-0000D9000000}"/>
    <cellStyle name="_KT (2)_4_Book1_1_khoiluongbdacdoa" xfId="202" xr:uid="{00000000-0005-0000-0000-0000DA000000}"/>
    <cellStyle name="_KT (2)_4_Book1_2" xfId="203" xr:uid="{00000000-0005-0000-0000-0000DB000000}"/>
    <cellStyle name="_KT (2)_4_Book1_2_Book1" xfId="204" xr:uid="{00000000-0005-0000-0000-0000DC000000}"/>
    <cellStyle name="_KT (2)_4_Book1_3" xfId="205" xr:uid="{00000000-0005-0000-0000-0000DD000000}"/>
    <cellStyle name="_KT (2)_4_Book1_3_Book1" xfId="206" xr:uid="{00000000-0005-0000-0000-0000DE000000}"/>
    <cellStyle name="_KT (2)_4_Book1_3_DT truong thinh phu" xfId="207" xr:uid="{00000000-0005-0000-0000-0000DF000000}"/>
    <cellStyle name="_KT (2)_4_Book1_3_XL4Test5" xfId="208" xr:uid="{00000000-0005-0000-0000-0000E0000000}"/>
    <cellStyle name="_KT (2)_4_Book1_4" xfId="209" xr:uid="{00000000-0005-0000-0000-0000E1000000}"/>
    <cellStyle name="_KT (2)_4_Book1_Book1" xfId="210" xr:uid="{00000000-0005-0000-0000-0000E2000000}"/>
    <cellStyle name="_KT (2)_4_Book1_DanhMucDonGiaVTTB_Dien_TAM" xfId="211" xr:uid="{00000000-0005-0000-0000-0000E3000000}"/>
    <cellStyle name="_KT (2)_4_Book1_Kiem Tra Don Gia" xfId="213" xr:uid="{00000000-0005-0000-0000-0000E4000000}"/>
    <cellStyle name="_KT (2)_4_Book1_khoiluongbdacdoa" xfId="212" xr:uid="{00000000-0005-0000-0000-0000E5000000}"/>
    <cellStyle name="_KT (2)_4_Book1_Tong hop 3 tinh (11_5)-TTH-QN-QT" xfId="214" xr:uid="{00000000-0005-0000-0000-0000E6000000}"/>
    <cellStyle name="_KT (2)_4_Book1_" xfId="215" xr:uid="{00000000-0005-0000-0000-0000E7000000}"/>
    <cellStyle name="_KT (2)_4_CAU Khanh Nam(Thi Cong)" xfId="216" xr:uid="{00000000-0005-0000-0000-0000E8000000}"/>
    <cellStyle name="_KT (2)_4_DAU NOI PL-CL TAI PHU LAMHC" xfId="217" xr:uid="{00000000-0005-0000-0000-0000E9000000}"/>
    <cellStyle name="_KT (2)_4_Dcdtoan-bcnckt " xfId="218" xr:uid="{00000000-0005-0000-0000-0000EA000000}"/>
    <cellStyle name="_KT (2)_4_DN_MTP" xfId="219" xr:uid="{00000000-0005-0000-0000-0000EB000000}"/>
    <cellStyle name="_KT (2)_4_Dongia2-2003" xfId="220" xr:uid="{00000000-0005-0000-0000-0000EC000000}"/>
    <cellStyle name="_KT (2)_4_Dongia2-2003_DT truong thinh phu" xfId="221" xr:uid="{00000000-0005-0000-0000-0000ED000000}"/>
    <cellStyle name="_KT (2)_4_DT truong thinh phu" xfId="222" xr:uid="{00000000-0005-0000-0000-0000EE000000}"/>
    <cellStyle name="_KT (2)_4_DTCDT MR.2N110.HOCMON.TDTOAN.CCUNG" xfId="223" xr:uid="{00000000-0005-0000-0000-0000EF000000}"/>
    <cellStyle name="_KT (2)_4_DTDuong dong tien -sua tham tra 2009 - luong 650" xfId="224" xr:uid="{00000000-0005-0000-0000-0000F0000000}"/>
    <cellStyle name="_KT (2)_4_DU TRU VAT TU" xfId="225" xr:uid="{00000000-0005-0000-0000-0000F1000000}"/>
    <cellStyle name="_KT (2)_4_Kiem Tra Don Gia" xfId="227" xr:uid="{00000000-0005-0000-0000-0000F2000000}"/>
    <cellStyle name="_KT (2)_4_khoiluongbdacdoa" xfId="226" xr:uid="{00000000-0005-0000-0000-0000F3000000}"/>
    <cellStyle name="_KT (2)_4_Lora-tungchau" xfId="228" xr:uid="{00000000-0005-0000-0000-0000F4000000}"/>
    <cellStyle name="_KT (2)_4_moi" xfId="229" xr:uid="{00000000-0005-0000-0000-0000F5000000}"/>
    <cellStyle name="_KT (2)_4_PGIA-phieu tham tra Kho bac" xfId="230" xr:uid="{00000000-0005-0000-0000-0000F6000000}"/>
    <cellStyle name="_KT (2)_4_PT02-02" xfId="231" xr:uid="{00000000-0005-0000-0000-0000F7000000}"/>
    <cellStyle name="_KT (2)_4_PT02-02_Book1" xfId="232" xr:uid="{00000000-0005-0000-0000-0000F8000000}"/>
    <cellStyle name="_KT (2)_4_PT02-03" xfId="233" xr:uid="{00000000-0005-0000-0000-0000F9000000}"/>
    <cellStyle name="_KT (2)_4_PT02-03_Book1" xfId="234" xr:uid="{00000000-0005-0000-0000-0000FA000000}"/>
    <cellStyle name="_KT (2)_4_Qt-HT3PQ1(CauKho)" xfId="235" xr:uid="{00000000-0005-0000-0000-0000FB000000}"/>
    <cellStyle name="_KT (2)_4_Qt-HT3PQ1(CauKho)_Book1" xfId="236" xr:uid="{00000000-0005-0000-0000-0000FC000000}"/>
    <cellStyle name="_KT (2)_4_Qt-HT3PQ1(CauKho)_Don gia quy 3 nam 2003 - Ban Dien Luc" xfId="237" xr:uid="{00000000-0005-0000-0000-0000FD000000}"/>
    <cellStyle name="_KT (2)_4_Qt-HT3PQ1(CauKho)_Kiem Tra Don Gia" xfId="238" xr:uid="{00000000-0005-0000-0000-0000FE000000}"/>
    <cellStyle name="_KT (2)_4_Qt-HT3PQ1(CauKho)_NC-VL2-2003" xfId="239" xr:uid="{00000000-0005-0000-0000-0000FF000000}"/>
    <cellStyle name="_KT (2)_4_Qt-HT3PQ1(CauKho)_NC-VL2-2003_1" xfId="240" xr:uid="{00000000-0005-0000-0000-000000010000}"/>
    <cellStyle name="_KT (2)_4_Qt-HT3PQ1(CauKho)_XL4Test5" xfId="241" xr:uid="{00000000-0005-0000-0000-000001010000}"/>
    <cellStyle name="_KT (2)_4_QT-LCTP-AE" xfId="242" xr:uid="{00000000-0005-0000-0000-000002010000}"/>
    <cellStyle name="_KT (2)_4_quy luong con lai nam 2004" xfId="243" xr:uid="{00000000-0005-0000-0000-000003010000}"/>
    <cellStyle name="_KT (2)_4_Sheet2" xfId="244" xr:uid="{00000000-0005-0000-0000-000004010000}"/>
    <cellStyle name="_KT (2)_4_TEL OUT 2004" xfId="245" xr:uid="{00000000-0005-0000-0000-000005010000}"/>
    <cellStyle name="_KT (2)_4_TG-TH" xfId="246" xr:uid="{00000000-0005-0000-0000-000006010000}"/>
    <cellStyle name="_KT (2)_4_TG-TH_Book1" xfId="247" xr:uid="{00000000-0005-0000-0000-000007010000}"/>
    <cellStyle name="_KT (2)_4_TG-TH_DTDuong dong tien -sua tham tra 2009 - luong 650" xfId="248" xr:uid="{00000000-0005-0000-0000-000008010000}"/>
    <cellStyle name="_KT (2)_4_TG-TH_quy luong con lai nam 2004" xfId="249" xr:uid="{00000000-0005-0000-0000-000009010000}"/>
    <cellStyle name="_KT (2)_4_Tong hop 3 tinh (11_5)-TTH-QN-QT" xfId="250" xr:uid="{00000000-0005-0000-0000-00000A010000}"/>
    <cellStyle name="_KT (2)_4_XL4Poppy" xfId="251" xr:uid="{00000000-0005-0000-0000-00000B010000}"/>
    <cellStyle name="_KT (2)_4_XL4Test5" xfId="252" xr:uid="{00000000-0005-0000-0000-00000C010000}"/>
    <cellStyle name="_KT (2)_4_ÿÿÿÿÿ" xfId="253" xr:uid="{00000000-0005-0000-0000-00000D010000}"/>
    <cellStyle name="_KT (2)_4_" xfId="254" xr:uid="{00000000-0005-0000-0000-00000E010000}"/>
    <cellStyle name="_KT (2)_5" xfId="255" xr:uid="{00000000-0005-0000-0000-00000F010000}"/>
    <cellStyle name="_KT (2)_5_BANG TONG HOP TINH HINH THANH QUYET TOAN (MOI I)" xfId="256" xr:uid="{00000000-0005-0000-0000-000010010000}"/>
    <cellStyle name="_KT (2)_5_BAO CAO KLCT PT2000" xfId="257" xr:uid="{00000000-0005-0000-0000-000011010000}"/>
    <cellStyle name="_KT (2)_5_BAO CAO PT2000" xfId="258" xr:uid="{00000000-0005-0000-0000-000012010000}"/>
    <cellStyle name="_KT (2)_5_BAO CAO PT2000_Book1" xfId="259" xr:uid="{00000000-0005-0000-0000-000013010000}"/>
    <cellStyle name="_KT (2)_5_Bao cao XDCB 2001 - T11 KH dieu chinh 20-11-THAI" xfId="260" xr:uid="{00000000-0005-0000-0000-000014010000}"/>
    <cellStyle name="_KT (2)_5_BAO GIA NGAY 24-10-08 (co dam)" xfId="261" xr:uid="{00000000-0005-0000-0000-000015010000}"/>
    <cellStyle name="_KT (2)_5_Biểu KH 5 năm gửi UB sửa biểu VHXH" xfId="262" xr:uid="{00000000-0005-0000-0000-000016010000}"/>
    <cellStyle name="_KT (2)_5_Book1" xfId="263" xr:uid="{00000000-0005-0000-0000-000017010000}"/>
    <cellStyle name="_KT (2)_5_Book1_1" xfId="264" xr:uid="{00000000-0005-0000-0000-000018010000}"/>
    <cellStyle name="_KT (2)_5_Book1_1_Book1" xfId="265" xr:uid="{00000000-0005-0000-0000-000019010000}"/>
    <cellStyle name="_KT (2)_5_Book1_1_DanhMucDonGiaVTTB_Dien_TAM" xfId="266" xr:uid="{00000000-0005-0000-0000-00001A010000}"/>
    <cellStyle name="_KT (2)_5_Book1_1_khoiluongbdacdoa" xfId="267" xr:uid="{00000000-0005-0000-0000-00001B010000}"/>
    <cellStyle name="_KT (2)_5_Book1_2" xfId="268" xr:uid="{00000000-0005-0000-0000-00001C010000}"/>
    <cellStyle name="_KT (2)_5_Book1_2_Book1" xfId="269" xr:uid="{00000000-0005-0000-0000-00001D010000}"/>
    <cellStyle name="_KT (2)_5_Book1_3" xfId="270" xr:uid="{00000000-0005-0000-0000-00001E010000}"/>
    <cellStyle name="_KT (2)_5_Book1_3_Book1" xfId="271" xr:uid="{00000000-0005-0000-0000-00001F010000}"/>
    <cellStyle name="_KT (2)_5_Book1_3_DT truong thinh phu" xfId="272" xr:uid="{00000000-0005-0000-0000-000020010000}"/>
    <cellStyle name="_KT (2)_5_Book1_3_XL4Test5" xfId="273" xr:uid="{00000000-0005-0000-0000-000021010000}"/>
    <cellStyle name="_KT (2)_5_Book1_4" xfId="274" xr:uid="{00000000-0005-0000-0000-000022010000}"/>
    <cellStyle name="_KT (2)_5_Book1_BC-QT-WB-dthao" xfId="275" xr:uid="{00000000-0005-0000-0000-000023010000}"/>
    <cellStyle name="_KT (2)_5_Book1_Book1" xfId="276" xr:uid="{00000000-0005-0000-0000-000024010000}"/>
    <cellStyle name="_KT (2)_5_Book1_DanhMucDonGiaVTTB_Dien_TAM" xfId="277" xr:uid="{00000000-0005-0000-0000-000025010000}"/>
    <cellStyle name="_KT (2)_5_Book1_Kiem Tra Don Gia" xfId="279" xr:uid="{00000000-0005-0000-0000-000026010000}"/>
    <cellStyle name="_KT (2)_5_Book1_khoiluongbdacdoa" xfId="278" xr:uid="{00000000-0005-0000-0000-000027010000}"/>
    <cellStyle name="_KT (2)_5_Book1_Tong hop 3 tinh (11_5)-TTH-QN-QT" xfId="280" xr:uid="{00000000-0005-0000-0000-000028010000}"/>
    <cellStyle name="_KT (2)_5_Book1_" xfId="281" xr:uid="{00000000-0005-0000-0000-000029010000}"/>
    <cellStyle name="_KT (2)_5_CAU Khanh Nam(Thi Cong)" xfId="282" xr:uid="{00000000-0005-0000-0000-00002A010000}"/>
    <cellStyle name="_KT (2)_5_DAU NOI PL-CL TAI PHU LAMHC" xfId="283" xr:uid="{00000000-0005-0000-0000-00002B010000}"/>
    <cellStyle name="_KT (2)_5_Dcdtoan-bcnckt " xfId="284" xr:uid="{00000000-0005-0000-0000-00002C010000}"/>
    <cellStyle name="_KT (2)_5_DN_MTP" xfId="285" xr:uid="{00000000-0005-0000-0000-00002D010000}"/>
    <cellStyle name="_KT (2)_5_Dongia2-2003" xfId="286" xr:uid="{00000000-0005-0000-0000-00002E010000}"/>
    <cellStyle name="_KT (2)_5_Dongia2-2003_DT truong thinh phu" xfId="287" xr:uid="{00000000-0005-0000-0000-00002F010000}"/>
    <cellStyle name="_KT (2)_5_DT truong thinh phu" xfId="288" xr:uid="{00000000-0005-0000-0000-000030010000}"/>
    <cellStyle name="_KT (2)_5_DTCDT MR.2N110.HOCMON.TDTOAN.CCUNG" xfId="289" xr:uid="{00000000-0005-0000-0000-000031010000}"/>
    <cellStyle name="_KT (2)_5_DTDuong dong tien -sua tham tra 2009 - luong 650" xfId="290" xr:uid="{00000000-0005-0000-0000-000032010000}"/>
    <cellStyle name="_KT (2)_5_DU TRU VAT TU" xfId="291" xr:uid="{00000000-0005-0000-0000-000033010000}"/>
    <cellStyle name="_KT (2)_5_Kiem Tra Don Gia" xfId="293" xr:uid="{00000000-0005-0000-0000-000034010000}"/>
    <cellStyle name="_KT (2)_5_khoiluongbdacdoa" xfId="292" xr:uid="{00000000-0005-0000-0000-000035010000}"/>
    <cellStyle name="_KT (2)_5_Lora-tungchau" xfId="294" xr:uid="{00000000-0005-0000-0000-000036010000}"/>
    <cellStyle name="_KT (2)_5_moi" xfId="295" xr:uid="{00000000-0005-0000-0000-000037010000}"/>
    <cellStyle name="_KT (2)_5_PGIA-phieu tham tra Kho bac" xfId="296" xr:uid="{00000000-0005-0000-0000-000038010000}"/>
    <cellStyle name="_KT (2)_5_PT02-02" xfId="297" xr:uid="{00000000-0005-0000-0000-000039010000}"/>
    <cellStyle name="_KT (2)_5_PT02-02_Book1" xfId="298" xr:uid="{00000000-0005-0000-0000-00003A010000}"/>
    <cellStyle name="_KT (2)_5_PT02-03" xfId="299" xr:uid="{00000000-0005-0000-0000-00003B010000}"/>
    <cellStyle name="_KT (2)_5_PT02-03_Book1" xfId="300" xr:uid="{00000000-0005-0000-0000-00003C010000}"/>
    <cellStyle name="_KT (2)_5_Qt-HT3PQ1(CauKho)" xfId="301" xr:uid="{00000000-0005-0000-0000-00003D010000}"/>
    <cellStyle name="_KT (2)_5_Qt-HT3PQ1(CauKho)_Book1" xfId="302" xr:uid="{00000000-0005-0000-0000-00003E010000}"/>
    <cellStyle name="_KT (2)_5_Qt-HT3PQ1(CauKho)_Don gia quy 3 nam 2003 - Ban Dien Luc" xfId="303" xr:uid="{00000000-0005-0000-0000-00003F010000}"/>
    <cellStyle name="_KT (2)_5_Qt-HT3PQ1(CauKho)_Kiem Tra Don Gia" xfId="304" xr:uid="{00000000-0005-0000-0000-000040010000}"/>
    <cellStyle name="_KT (2)_5_Qt-HT3PQ1(CauKho)_NC-VL2-2003" xfId="305" xr:uid="{00000000-0005-0000-0000-000041010000}"/>
    <cellStyle name="_KT (2)_5_Qt-HT3PQ1(CauKho)_NC-VL2-2003_1" xfId="306" xr:uid="{00000000-0005-0000-0000-000042010000}"/>
    <cellStyle name="_KT (2)_5_Qt-HT3PQ1(CauKho)_XL4Test5" xfId="307" xr:uid="{00000000-0005-0000-0000-000043010000}"/>
    <cellStyle name="_KT (2)_5_QT-LCTP-AE" xfId="308" xr:uid="{00000000-0005-0000-0000-000044010000}"/>
    <cellStyle name="_KT (2)_5_Sheet2" xfId="309" xr:uid="{00000000-0005-0000-0000-000045010000}"/>
    <cellStyle name="_KT (2)_5_TEL OUT 2004" xfId="310" xr:uid="{00000000-0005-0000-0000-000046010000}"/>
    <cellStyle name="_KT (2)_5_Tong hop 3 tinh (11_5)-TTH-QN-QT" xfId="311" xr:uid="{00000000-0005-0000-0000-000047010000}"/>
    <cellStyle name="_KT (2)_5_XL4Poppy" xfId="312" xr:uid="{00000000-0005-0000-0000-000048010000}"/>
    <cellStyle name="_KT (2)_5_XL4Test5" xfId="313" xr:uid="{00000000-0005-0000-0000-000049010000}"/>
    <cellStyle name="_KT (2)_5_ÿÿÿÿÿ" xfId="314" xr:uid="{00000000-0005-0000-0000-00004A010000}"/>
    <cellStyle name="_KT (2)_5_" xfId="315" xr:uid="{00000000-0005-0000-0000-00004B010000}"/>
    <cellStyle name="_KT (2)_Book1" xfId="316" xr:uid="{00000000-0005-0000-0000-00004C010000}"/>
    <cellStyle name="_KT (2)_Book1_1" xfId="317" xr:uid="{00000000-0005-0000-0000-00004D010000}"/>
    <cellStyle name="_KT (2)_Book1_BC-QT-WB-dthao" xfId="318" xr:uid="{00000000-0005-0000-0000-00004E010000}"/>
    <cellStyle name="_KT (2)_Book1_Book1" xfId="319" xr:uid="{00000000-0005-0000-0000-00004F010000}"/>
    <cellStyle name="_KT (2)_Book1_Kiem Tra Don Gia" xfId="320" xr:uid="{00000000-0005-0000-0000-000050010000}"/>
    <cellStyle name="_KT (2)_Book1_Kiem Tra Don Gia 2" xfId="1793" xr:uid="{00000000-0005-0000-0000-000051010000}"/>
    <cellStyle name="_KT (2)_Book1_Kiem Tra Don Gia 2 2" xfId="2238" xr:uid="{00000000-0005-0000-0000-000052010000}"/>
    <cellStyle name="_KT (2)_Kiem Tra Don Gia" xfId="322" xr:uid="{00000000-0005-0000-0000-000053010000}"/>
    <cellStyle name="_KT (2)_khoiluongbdacdoa" xfId="321" xr:uid="{00000000-0005-0000-0000-000054010000}"/>
    <cellStyle name="_KT (2)_Lora-tungchau" xfId="323" xr:uid="{00000000-0005-0000-0000-000055010000}"/>
    <cellStyle name="_KT (2)_Lora-tungchau_Book1" xfId="324" xr:uid="{00000000-0005-0000-0000-000056010000}"/>
    <cellStyle name="_KT (2)_Lora-tungchau_Kiem Tra Don Gia" xfId="325" xr:uid="{00000000-0005-0000-0000-000057010000}"/>
    <cellStyle name="_KT (2)_Lora-tungchau_Kiem Tra Don Gia 2" xfId="1794" xr:uid="{00000000-0005-0000-0000-000058010000}"/>
    <cellStyle name="_KT (2)_Lora-tungchau_Kiem Tra Don Gia 2 2" xfId="2239" xr:uid="{00000000-0005-0000-0000-000059010000}"/>
    <cellStyle name="_KT (2)_PERSONAL" xfId="326" xr:uid="{00000000-0005-0000-0000-00005A010000}"/>
    <cellStyle name="_KT (2)_PERSONAL_Book1" xfId="327" xr:uid="{00000000-0005-0000-0000-00005B010000}"/>
    <cellStyle name="_KT (2)_PERSONAL_HTQ.8 GD1" xfId="328" xr:uid="{00000000-0005-0000-0000-00005C010000}"/>
    <cellStyle name="_KT (2)_PERSONAL_HTQ.8 GD1_Book1" xfId="329" xr:uid="{00000000-0005-0000-0000-00005D010000}"/>
    <cellStyle name="_KT (2)_PERSONAL_HTQ.8 GD1_Don gia quy 3 nam 2003 - Ban Dien Luc" xfId="330" xr:uid="{00000000-0005-0000-0000-00005E010000}"/>
    <cellStyle name="_KT (2)_PERSONAL_HTQ.8 GD1_NC-VL2-2003" xfId="331" xr:uid="{00000000-0005-0000-0000-00005F010000}"/>
    <cellStyle name="_KT (2)_PERSONAL_HTQ.8 GD1_NC-VL2-2003_1" xfId="332" xr:uid="{00000000-0005-0000-0000-000060010000}"/>
    <cellStyle name="_KT (2)_PERSONAL_HTQ.8 GD1_XL4Test5" xfId="333" xr:uid="{00000000-0005-0000-0000-000061010000}"/>
    <cellStyle name="_KT (2)_PERSONAL_khoiluongbdacdoa" xfId="334" xr:uid="{00000000-0005-0000-0000-000062010000}"/>
    <cellStyle name="_KT (2)_PERSONAL_Tong hop KHCB 2001" xfId="335" xr:uid="{00000000-0005-0000-0000-000063010000}"/>
    <cellStyle name="_KT (2)_PERSONAL_" xfId="336" xr:uid="{00000000-0005-0000-0000-000064010000}"/>
    <cellStyle name="_KT (2)_Qt-HT3PQ1(CauKho)" xfId="337" xr:uid="{00000000-0005-0000-0000-000065010000}"/>
    <cellStyle name="_KT (2)_Qt-HT3PQ1(CauKho)_Book1" xfId="338" xr:uid="{00000000-0005-0000-0000-000066010000}"/>
    <cellStyle name="_KT (2)_Qt-HT3PQ1(CauKho)_Don gia quy 3 nam 2003 - Ban Dien Luc" xfId="339" xr:uid="{00000000-0005-0000-0000-000067010000}"/>
    <cellStyle name="_KT (2)_Qt-HT3PQ1(CauKho)_Kiem Tra Don Gia" xfId="340" xr:uid="{00000000-0005-0000-0000-000068010000}"/>
    <cellStyle name="_KT (2)_Qt-HT3PQ1(CauKho)_NC-VL2-2003" xfId="341" xr:uid="{00000000-0005-0000-0000-000069010000}"/>
    <cellStyle name="_KT (2)_Qt-HT3PQ1(CauKho)_NC-VL2-2003_1" xfId="342" xr:uid="{00000000-0005-0000-0000-00006A010000}"/>
    <cellStyle name="_KT (2)_Qt-HT3PQ1(CauKho)_XL4Test5" xfId="343" xr:uid="{00000000-0005-0000-0000-00006B010000}"/>
    <cellStyle name="_KT (2)_QT-LCTP-AE" xfId="344" xr:uid="{00000000-0005-0000-0000-00006C010000}"/>
    <cellStyle name="_KT (2)_quy luong con lai nam 2004" xfId="345" xr:uid="{00000000-0005-0000-0000-00006D010000}"/>
    <cellStyle name="_KT (2)_TG-TH" xfId="346" xr:uid="{00000000-0005-0000-0000-00006E010000}"/>
    <cellStyle name="_KT (2)_" xfId="347" xr:uid="{00000000-0005-0000-0000-00006F010000}"/>
    <cellStyle name="_KT_TG" xfId="348" xr:uid="{00000000-0005-0000-0000-000070010000}"/>
    <cellStyle name="_KT_TG_1" xfId="349" xr:uid="{00000000-0005-0000-0000-000071010000}"/>
    <cellStyle name="_KT_TG_1_BANG TONG HOP TINH HINH THANH QUYET TOAN (MOI I)" xfId="350" xr:uid="{00000000-0005-0000-0000-000072010000}"/>
    <cellStyle name="_KT_TG_1_BAO CAO KLCT PT2000" xfId="351" xr:uid="{00000000-0005-0000-0000-000073010000}"/>
    <cellStyle name="_KT_TG_1_BAO CAO PT2000" xfId="352" xr:uid="{00000000-0005-0000-0000-000074010000}"/>
    <cellStyle name="_KT_TG_1_BAO CAO PT2000_Book1" xfId="353" xr:uid="{00000000-0005-0000-0000-000075010000}"/>
    <cellStyle name="_KT_TG_1_Bao cao XDCB 2001 - T11 KH dieu chinh 20-11-THAI" xfId="354" xr:uid="{00000000-0005-0000-0000-000076010000}"/>
    <cellStyle name="_KT_TG_1_BAO GIA NGAY 24-10-08 (co dam)" xfId="355" xr:uid="{00000000-0005-0000-0000-000077010000}"/>
    <cellStyle name="_KT_TG_1_Biểu KH 5 năm gửi UB sửa biểu VHXH" xfId="356" xr:uid="{00000000-0005-0000-0000-000078010000}"/>
    <cellStyle name="_KT_TG_1_Book1" xfId="357" xr:uid="{00000000-0005-0000-0000-000079010000}"/>
    <cellStyle name="_KT_TG_1_Book1_1" xfId="358" xr:uid="{00000000-0005-0000-0000-00007A010000}"/>
    <cellStyle name="_KT_TG_1_Book1_1_Book1" xfId="359" xr:uid="{00000000-0005-0000-0000-00007B010000}"/>
    <cellStyle name="_KT_TG_1_Book1_1_DanhMucDonGiaVTTB_Dien_TAM" xfId="360" xr:uid="{00000000-0005-0000-0000-00007C010000}"/>
    <cellStyle name="_KT_TG_1_Book1_1_khoiluongbdacdoa" xfId="361" xr:uid="{00000000-0005-0000-0000-00007D010000}"/>
    <cellStyle name="_KT_TG_1_Book1_2" xfId="362" xr:uid="{00000000-0005-0000-0000-00007E010000}"/>
    <cellStyle name="_KT_TG_1_Book1_2_Book1" xfId="363" xr:uid="{00000000-0005-0000-0000-00007F010000}"/>
    <cellStyle name="_KT_TG_1_Book1_3" xfId="364" xr:uid="{00000000-0005-0000-0000-000080010000}"/>
    <cellStyle name="_KT_TG_1_Book1_3_Book1" xfId="365" xr:uid="{00000000-0005-0000-0000-000081010000}"/>
    <cellStyle name="_KT_TG_1_Book1_3_DT truong thinh phu" xfId="366" xr:uid="{00000000-0005-0000-0000-000082010000}"/>
    <cellStyle name="_KT_TG_1_Book1_3_XL4Test5" xfId="367" xr:uid="{00000000-0005-0000-0000-000083010000}"/>
    <cellStyle name="_KT_TG_1_Book1_4" xfId="368" xr:uid="{00000000-0005-0000-0000-000084010000}"/>
    <cellStyle name="_KT_TG_1_Book1_BC-QT-WB-dthao" xfId="369" xr:uid="{00000000-0005-0000-0000-000085010000}"/>
    <cellStyle name="_KT_TG_1_Book1_Book1" xfId="370" xr:uid="{00000000-0005-0000-0000-000086010000}"/>
    <cellStyle name="_KT_TG_1_Book1_DanhMucDonGiaVTTB_Dien_TAM" xfId="371" xr:uid="{00000000-0005-0000-0000-000087010000}"/>
    <cellStyle name="_KT_TG_1_Book1_Kiem Tra Don Gia" xfId="373" xr:uid="{00000000-0005-0000-0000-000088010000}"/>
    <cellStyle name="_KT_TG_1_Book1_khoiluongbdacdoa" xfId="372" xr:uid="{00000000-0005-0000-0000-000089010000}"/>
    <cellStyle name="_KT_TG_1_Book1_Tong hop 3 tinh (11_5)-TTH-QN-QT" xfId="374" xr:uid="{00000000-0005-0000-0000-00008A010000}"/>
    <cellStyle name="_KT_TG_1_Book1_" xfId="375" xr:uid="{00000000-0005-0000-0000-00008B010000}"/>
    <cellStyle name="_KT_TG_1_CAU Khanh Nam(Thi Cong)" xfId="376" xr:uid="{00000000-0005-0000-0000-00008C010000}"/>
    <cellStyle name="_KT_TG_1_DAU NOI PL-CL TAI PHU LAMHC" xfId="377" xr:uid="{00000000-0005-0000-0000-00008D010000}"/>
    <cellStyle name="_KT_TG_1_Dcdtoan-bcnckt " xfId="378" xr:uid="{00000000-0005-0000-0000-00008E010000}"/>
    <cellStyle name="_KT_TG_1_DN_MTP" xfId="379" xr:uid="{00000000-0005-0000-0000-00008F010000}"/>
    <cellStyle name="_KT_TG_1_Dongia2-2003" xfId="380" xr:uid="{00000000-0005-0000-0000-000090010000}"/>
    <cellStyle name="_KT_TG_1_Dongia2-2003_DT truong thinh phu" xfId="381" xr:uid="{00000000-0005-0000-0000-000091010000}"/>
    <cellStyle name="_KT_TG_1_DT truong thinh phu" xfId="382" xr:uid="{00000000-0005-0000-0000-000092010000}"/>
    <cellStyle name="_KT_TG_1_DTCDT MR.2N110.HOCMON.TDTOAN.CCUNG" xfId="383" xr:uid="{00000000-0005-0000-0000-000093010000}"/>
    <cellStyle name="_KT_TG_1_DTDuong dong tien -sua tham tra 2009 - luong 650" xfId="384" xr:uid="{00000000-0005-0000-0000-000094010000}"/>
    <cellStyle name="_KT_TG_1_DU TRU VAT TU" xfId="385" xr:uid="{00000000-0005-0000-0000-000095010000}"/>
    <cellStyle name="_KT_TG_1_Kiem Tra Don Gia" xfId="387" xr:uid="{00000000-0005-0000-0000-000096010000}"/>
    <cellStyle name="_KT_TG_1_khoiluongbdacdoa" xfId="386" xr:uid="{00000000-0005-0000-0000-000097010000}"/>
    <cellStyle name="_KT_TG_1_Lora-tungchau" xfId="388" xr:uid="{00000000-0005-0000-0000-000098010000}"/>
    <cellStyle name="_KT_TG_1_moi" xfId="389" xr:uid="{00000000-0005-0000-0000-000099010000}"/>
    <cellStyle name="_KT_TG_1_PGIA-phieu tham tra Kho bac" xfId="390" xr:uid="{00000000-0005-0000-0000-00009A010000}"/>
    <cellStyle name="_KT_TG_1_PT02-02" xfId="391" xr:uid="{00000000-0005-0000-0000-00009B010000}"/>
    <cellStyle name="_KT_TG_1_PT02-02_Book1" xfId="392" xr:uid="{00000000-0005-0000-0000-00009C010000}"/>
    <cellStyle name="_KT_TG_1_PT02-03" xfId="393" xr:uid="{00000000-0005-0000-0000-00009D010000}"/>
    <cellStyle name="_KT_TG_1_PT02-03_Book1" xfId="394" xr:uid="{00000000-0005-0000-0000-00009E010000}"/>
    <cellStyle name="_KT_TG_1_Qt-HT3PQ1(CauKho)" xfId="395" xr:uid="{00000000-0005-0000-0000-00009F010000}"/>
    <cellStyle name="_KT_TG_1_Qt-HT3PQ1(CauKho)_Book1" xfId="396" xr:uid="{00000000-0005-0000-0000-0000A0010000}"/>
    <cellStyle name="_KT_TG_1_Qt-HT3PQ1(CauKho)_Don gia quy 3 nam 2003 - Ban Dien Luc" xfId="397" xr:uid="{00000000-0005-0000-0000-0000A1010000}"/>
    <cellStyle name="_KT_TG_1_Qt-HT3PQ1(CauKho)_Kiem Tra Don Gia" xfId="398" xr:uid="{00000000-0005-0000-0000-0000A2010000}"/>
    <cellStyle name="_KT_TG_1_Qt-HT3PQ1(CauKho)_NC-VL2-2003" xfId="399" xr:uid="{00000000-0005-0000-0000-0000A3010000}"/>
    <cellStyle name="_KT_TG_1_Qt-HT3PQ1(CauKho)_NC-VL2-2003_1" xfId="400" xr:uid="{00000000-0005-0000-0000-0000A4010000}"/>
    <cellStyle name="_KT_TG_1_Qt-HT3PQ1(CauKho)_XL4Test5" xfId="401" xr:uid="{00000000-0005-0000-0000-0000A5010000}"/>
    <cellStyle name="_KT_TG_1_QT-LCTP-AE" xfId="402" xr:uid="{00000000-0005-0000-0000-0000A6010000}"/>
    <cellStyle name="_KT_TG_1_Sheet2" xfId="403" xr:uid="{00000000-0005-0000-0000-0000A7010000}"/>
    <cellStyle name="_KT_TG_1_TEL OUT 2004" xfId="404" xr:uid="{00000000-0005-0000-0000-0000A8010000}"/>
    <cellStyle name="_KT_TG_1_Tong hop 3 tinh (11_5)-TTH-QN-QT" xfId="405" xr:uid="{00000000-0005-0000-0000-0000A9010000}"/>
    <cellStyle name="_KT_TG_1_XL4Poppy" xfId="406" xr:uid="{00000000-0005-0000-0000-0000AA010000}"/>
    <cellStyle name="_KT_TG_1_XL4Test5" xfId="407" xr:uid="{00000000-0005-0000-0000-0000AB010000}"/>
    <cellStyle name="_KT_TG_1_ÿÿÿÿÿ" xfId="408" xr:uid="{00000000-0005-0000-0000-0000AC010000}"/>
    <cellStyle name="_KT_TG_1_" xfId="409" xr:uid="{00000000-0005-0000-0000-0000AD010000}"/>
    <cellStyle name="_KT_TG_2" xfId="410" xr:uid="{00000000-0005-0000-0000-0000AE010000}"/>
    <cellStyle name="_KT_TG_2_BANG TONG HOP TINH HINH THANH QUYET TOAN (MOI I)" xfId="411" xr:uid="{00000000-0005-0000-0000-0000AF010000}"/>
    <cellStyle name="_KT_TG_2_BAO CAO KLCT PT2000" xfId="412" xr:uid="{00000000-0005-0000-0000-0000B0010000}"/>
    <cellStyle name="_KT_TG_2_BAO CAO PT2000" xfId="413" xr:uid="{00000000-0005-0000-0000-0000B1010000}"/>
    <cellStyle name="_KT_TG_2_BAO CAO PT2000_Book1" xfId="414" xr:uid="{00000000-0005-0000-0000-0000B2010000}"/>
    <cellStyle name="_KT_TG_2_Bao cao XDCB 2001 - T11 KH dieu chinh 20-11-THAI" xfId="415" xr:uid="{00000000-0005-0000-0000-0000B3010000}"/>
    <cellStyle name="_KT_TG_2_BAO GIA NGAY 24-10-08 (co dam)" xfId="416" xr:uid="{00000000-0005-0000-0000-0000B4010000}"/>
    <cellStyle name="_KT_TG_2_Biểu KH 5 năm gửi UB sửa biểu VHXH" xfId="417" xr:uid="{00000000-0005-0000-0000-0000B5010000}"/>
    <cellStyle name="_KT_TG_2_Book1" xfId="418" xr:uid="{00000000-0005-0000-0000-0000B6010000}"/>
    <cellStyle name="_KT_TG_2_Book1_1" xfId="419" xr:uid="{00000000-0005-0000-0000-0000B7010000}"/>
    <cellStyle name="_KT_TG_2_Book1_1_Book1" xfId="420" xr:uid="{00000000-0005-0000-0000-0000B8010000}"/>
    <cellStyle name="_KT_TG_2_Book1_1_DanhMucDonGiaVTTB_Dien_TAM" xfId="421" xr:uid="{00000000-0005-0000-0000-0000B9010000}"/>
    <cellStyle name="_KT_TG_2_Book1_1_khoiluongbdacdoa" xfId="422" xr:uid="{00000000-0005-0000-0000-0000BA010000}"/>
    <cellStyle name="_KT_TG_2_Book1_2" xfId="423" xr:uid="{00000000-0005-0000-0000-0000BB010000}"/>
    <cellStyle name="_KT_TG_2_Book1_2_Book1" xfId="424" xr:uid="{00000000-0005-0000-0000-0000BC010000}"/>
    <cellStyle name="_KT_TG_2_Book1_3" xfId="425" xr:uid="{00000000-0005-0000-0000-0000BD010000}"/>
    <cellStyle name="_KT_TG_2_Book1_3_Book1" xfId="426" xr:uid="{00000000-0005-0000-0000-0000BE010000}"/>
    <cellStyle name="_KT_TG_2_Book1_3_DT truong thinh phu" xfId="427" xr:uid="{00000000-0005-0000-0000-0000BF010000}"/>
    <cellStyle name="_KT_TG_2_Book1_3_XL4Test5" xfId="428" xr:uid="{00000000-0005-0000-0000-0000C0010000}"/>
    <cellStyle name="_KT_TG_2_Book1_4" xfId="429" xr:uid="{00000000-0005-0000-0000-0000C1010000}"/>
    <cellStyle name="_KT_TG_2_Book1_Book1" xfId="430" xr:uid="{00000000-0005-0000-0000-0000C2010000}"/>
    <cellStyle name="_KT_TG_2_Book1_DanhMucDonGiaVTTB_Dien_TAM" xfId="431" xr:uid="{00000000-0005-0000-0000-0000C3010000}"/>
    <cellStyle name="_KT_TG_2_Book1_Kiem Tra Don Gia" xfId="433" xr:uid="{00000000-0005-0000-0000-0000C4010000}"/>
    <cellStyle name="_KT_TG_2_Book1_khoiluongbdacdoa" xfId="432" xr:uid="{00000000-0005-0000-0000-0000C5010000}"/>
    <cellStyle name="_KT_TG_2_Book1_Tong hop 3 tinh (11_5)-TTH-QN-QT" xfId="434" xr:uid="{00000000-0005-0000-0000-0000C6010000}"/>
    <cellStyle name="_KT_TG_2_Book1_" xfId="435" xr:uid="{00000000-0005-0000-0000-0000C7010000}"/>
    <cellStyle name="_KT_TG_2_CAU Khanh Nam(Thi Cong)" xfId="436" xr:uid="{00000000-0005-0000-0000-0000C8010000}"/>
    <cellStyle name="_KT_TG_2_DAU NOI PL-CL TAI PHU LAMHC" xfId="437" xr:uid="{00000000-0005-0000-0000-0000C9010000}"/>
    <cellStyle name="_KT_TG_2_Dcdtoan-bcnckt " xfId="438" xr:uid="{00000000-0005-0000-0000-0000CA010000}"/>
    <cellStyle name="_KT_TG_2_DN_MTP" xfId="439" xr:uid="{00000000-0005-0000-0000-0000CB010000}"/>
    <cellStyle name="_KT_TG_2_Dongia2-2003" xfId="440" xr:uid="{00000000-0005-0000-0000-0000CC010000}"/>
    <cellStyle name="_KT_TG_2_Dongia2-2003_DT truong thinh phu" xfId="441" xr:uid="{00000000-0005-0000-0000-0000CD010000}"/>
    <cellStyle name="_KT_TG_2_DT truong thinh phu" xfId="442" xr:uid="{00000000-0005-0000-0000-0000CE010000}"/>
    <cellStyle name="_KT_TG_2_DTCDT MR.2N110.HOCMON.TDTOAN.CCUNG" xfId="443" xr:uid="{00000000-0005-0000-0000-0000CF010000}"/>
    <cellStyle name="_KT_TG_2_DTDuong dong tien -sua tham tra 2009 - luong 650" xfId="444" xr:uid="{00000000-0005-0000-0000-0000D0010000}"/>
    <cellStyle name="_KT_TG_2_DU TRU VAT TU" xfId="445" xr:uid="{00000000-0005-0000-0000-0000D1010000}"/>
    <cellStyle name="_KT_TG_2_Kiem Tra Don Gia" xfId="447" xr:uid="{00000000-0005-0000-0000-0000D2010000}"/>
    <cellStyle name="_KT_TG_2_khoiluongbdacdoa" xfId="446" xr:uid="{00000000-0005-0000-0000-0000D3010000}"/>
    <cellStyle name="_KT_TG_2_Lora-tungchau" xfId="448" xr:uid="{00000000-0005-0000-0000-0000D4010000}"/>
    <cellStyle name="_KT_TG_2_moi" xfId="449" xr:uid="{00000000-0005-0000-0000-0000D5010000}"/>
    <cellStyle name="_KT_TG_2_PGIA-phieu tham tra Kho bac" xfId="450" xr:uid="{00000000-0005-0000-0000-0000D6010000}"/>
    <cellStyle name="_KT_TG_2_PT02-02" xfId="451" xr:uid="{00000000-0005-0000-0000-0000D7010000}"/>
    <cellStyle name="_KT_TG_2_PT02-02_Book1" xfId="452" xr:uid="{00000000-0005-0000-0000-0000D8010000}"/>
    <cellStyle name="_KT_TG_2_PT02-03" xfId="453" xr:uid="{00000000-0005-0000-0000-0000D9010000}"/>
    <cellStyle name="_KT_TG_2_PT02-03_Book1" xfId="454" xr:uid="{00000000-0005-0000-0000-0000DA010000}"/>
    <cellStyle name="_KT_TG_2_Qt-HT3PQ1(CauKho)" xfId="455" xr:uid="{00000000-0005-0000-0000-0000DB010000}"/>
    <cellStyle name="_KT_TG_2_Qt-HT3PQ1(CauKho)_Book1" xfId="456" xr:uid="{00000000-0005-0000-0000-0000DC010000}"/>
    <cellStyle name="_KT_TG_2_Qt-HT3PQ1(CauKho)_Don gia quy 3 nam 2003 - Ban Dien Luc" xfId="457" xr:uid="{00000000-0005-0000-0000-0000DD010000}"/>
    <cellStyle name="_KT_TG_2_Qt-HT3PQ1(CauKho)_Kiem Tra Don Gia" xfId="458" xr:uid="{00000000-0005-0000-0000-0000DE010000}"/>
    <cellStyle name="_KT_TG_2_Qt-HT3PQ1(CauKho)_NC-VL2-2003" xfId="459" xr:uid="{00000000-0005-0000-0000-0000DF010000}"/>
    <cellStyle name="_KT_TG_2_Qt-HT3PQ1(CauKho)_NC-VL2-2003_1" xfId="460" xr:uid="{00000000-0005-0000-0000-0000E0010000}"/>
    <cellStyle name="_KT_TG_2_Qt-HT3PQ1(CauKho)_XL4Test5" xfId="461" xr:uid="{00000000-0005-0000-0000-0000E1010000}"/>
    <cellStyle name="_KT_TG_2_QT-LCTP-AE" xfId="462" xr:uid="{00000000-0005-0000-0000-0000E2010000}"/>
    <cellStyle name="_KT_TG_2_quy luong con lai nam 2004" xfId="463" xr:uid="{00000000-0005-0000-0000-0000E3010000}"/>
    <cellStyle name="_KT_TG_2_Sheet2" xfId="464" xr:uid="{00000000-0005-0000-0000-0000E4010000}"/>
    <cellStyle name="_KT_TG_2_TEL OUT 2004" xfId="465" xr:uid="{00000000-0005-0000-0000-0000E5010000}"/>
    <cellStyle name="_KT_TG_2_Tong hop 3 tinh (11_5)-TTH-QN-QT" xfId="466" xr:uid="{00000000-0005-0000-0000-0000E6010000}"/>
    <cellStyle name="_KT_TG_2_XL4Poppy" xfId="467" xr:uid="{00000000-0005-0000-0000-0000E7010000}"/>
    <cellStyle name="_KT_TG_2_XL4Test5" xfId="468" xr:uid="{00000000-0005-0000-0000-0000E8010000}"/>
    <cellStyle name="_KT_TG_2_ÿÿÿÿÿ" xfId="469" xr:uid="{00000000-0005-0000-0000-0000E9010000}"/>
    <cellStyle name="_KT_TG_2_" xfId="470" xr:uid="{00000000-0005-0000-0000-0000EA010000}"/>
    <cellStyle name="_KT_TG_3" xfId="471" xr:uid="{00000000-0005-0000-0000-0000EB010000}"/>
    <cellStyle name="_KT_TG_4" xfId="472" xr:uid="{00000000-0005-0000-0000-0000EC010000}"/>
    <cellStyle name="_KT_TG_4_Book1" xfId="473" xr:uid="{00000000-0005-0000-0000-0000ED010000}"/>
    <cellStyle name="_KT_TG_4_Lora-tungchau" xfId="474" xr:uid="{00000000-0005-0000-0000-0000EE010000}"/>
    <cellStyle name="_KT_TG_4_Qt-HT3PQ1(CauKho)" xfId="475" xr:uid="{00000000-0005-0000-0000-0000EF010000}"/>
    <cellStyle name="_KT_TG_4_Qt-HT3PQ1(CauKho)_Book1" xfId="476" xr:uid="{00000000-0005-0000-0000-0000F0010000}"/>
    <cellStyle name="_KT_TG_4_Qt-HT3PQ1(CauKho)_Don gia quy 3 nam 2003 - Ban Dien Luc" xfId="477" xr:uid="{00000000-0005-0000-0000-0000F1010000}"/>
    <cellStyle name="_KT_TG_4_Qt-HT3PQ1(CauKho)_Kiem Tra Don Gia" xfId="478" xr:uid="{00000000-0005-0000-0000-0000F2010000}"/>
    <cellStyle name="_KT_TG_4_Qt-HT3PQ1(CauKho)_NC-VL2-2003" xfId="479" xr:uid="{00000000-0005-0000-0000-0000F3010000}"/>
    <cellStyle name="_KT_TG_4_Qt-HT3PQ1(CauKho)_NC-VL2-2003_1" xfId="480" xr:uid="{00000000-0005-0000-0000-0000F4010000}"/>
    <cellStyle name="_KT_TG_4_Qt-HT3PQ1(CauKho)_XL4Test5" xfId="481" xr:uid="{00000000-0005-0000-0000-0000F5010000}"/>
    <cellStyle name="_KT_TG_4_quy luong con lai nam 2004" xfId="482" xr:uid="{00000000-0005-0000-0000-0000F6010000}"/>
    <cellStyle name="_KT_TG_4_" xfId="483" xr:uid="{00000000-0005-0000-0000-0000F7010000}"/>
    <cellStyle name="_KT_TG_Book1" xfId="484" xr:uid="{00000000-0005-0000-0000-0000F8010000}"/>
    <cellStyle name="_KT_TG_DTDuong dong tien -sua tham tra 2009 - luong 650" xfId="485" xr:uid="{00000000-0005-0000-0000-0000F9010000}"/>
    <cellStyle name="_KT_TG_quy luong con lai nam 2004" xfId="486" xr:uid="{00000000-0005-0000-0000-0000FA010000}"/>
    <cellStyle name="_Kh ql62 (2010) 11-09" xfId="76" xr:uid="{00000000-0005-0000-0000-0000FB010000}"/>
    <cellStyle name="_KH.DTC.gd2016-2020 tinh (T2-2015)" xfId="1795" xr:uid="{00000000-0005-0000-0000-0000FC010000}"/>
    <cellStyle name="_khoiluongbdacdoa" xfId="77" xr:uid="{00000000-0005-0000-0000-0000FD010000}"/>
    <cellStyle name="_Lora-tungchau" xfId="487" xr:uid="{00000000-0005-0000-0000-0000FE010000}"/>
    <cellStyle name="_Lora-tungchau_Book1" xfId="488" xr:uid="{00000000-0005-0000-0000-0000FF010000}"/>
    <cellStyle name="_Lora-tungchau_Kiem Tra Don Gia" xfId="489" xr:uid="{00000000-0005-0000-0000-000000020000}"/>
    <cellStyle name="_Lora-tungchau_Kiem Tra Don Gia 2" xfId="1796" xr:uid="{00000000-0005-0000-0000-000001020000}"/>
    <cellStyle name="_Lora-tungchau_Kiem Tra Don Gia 2 2" xfId="2240" xr:uid="{00000000-0005-0000-0000-000002020000}"/>
    <cellStyle name="_MauThanTKKT-goi7-DonGia2143(vl t7)" xfId="490" xr:uid="{00000000-0005-0000-0000-000003020000}"/>
    <cellStyle name="_Nhu cau von ung truoc 2011 Tha h Hoa + Nge An gui TW" xfId="491" xr:uid="{00000000-0005-0000-0000-000004020000}"/>
    <cellStyle name="_PERSONAL" xfId="492" xr:uid="{00000000-0005-0000-0000-000005020000}"/>
    <cellStyle name="_PERSONAL_Book1" xfId="493" xr:uid="{00000000-0005-0000-0000-000006020000}"/>
    <cellStyle name="_PERSONAL_HTQ.8 GD1" xfId="494" xr:uid="{00000000-0005-0000-0000-000007020000}"/>
    <cellStyle name="_PERSONAL_HTQ.8 GD1_Book1" xfId="495" xr:uid="{00000000-0005-0000-0000-000008020000}"/>
    <cellStyle name="_PERSONAL_HTQ.8 GD1_Don gia quy 3 nam 2003 - Ban Dien Luc" xfId="496" xr:uid="{00000000-0005-0000-0000-000009020000}"/>
    <cellStyle name="_PERSONAL_HTQ.8 GD1_NC-VL2-2003" xfId="497" xr:uid="{00000000-0005-0000-0000-00000A020000}"/>
    <cellStyle name="_PERSONAL_HTQ.8 GD1_NC-VL2-2003_1" xfId="498" xr:uid="{00000000-0005-0000-0000-00000B020000}"/>
    <cellStyle name="_PERSONAL_HTQ.8 GD1_XL4Test5" xfId="499" xr:uid="{00000000-0005-0000-0000-00000C020000}"/>
    <cellStyle name="_PERSONAL_khoiluongbdacdoa" xfId="500" xr:uid="{00000000-0005-0000-0000-00000D020000}"/>
    <cellStyle name="_PERSONAL_Tong hop KHCB 2001" xfId="501" xr:uid="{00000000-0005-0000-0000-00000E020000}"/>
    <cellStyle name="_PERSONAL_" xfId="502" xr:uid="{00000000-0005-0000-0000-00000F020000}"/>
    <cellStyle name="_Phu luc kem BC gui VP Bo (18.2)" xfId="1797" xr:uid="{00000000-0005-0000-0000-000010020000}"/>
    <cellStyle name="_Q TOAN  SCTX QL.62 QUI I ( oanh)" xfId="503" xr:uid="{00000000-0005-0000-0000-000011020000}"/>
    <cellStyle name="_Q TOAN  SCTX QL.62 QUI II ( oanh)" xfId="504" xr:uid="{00000000-0005-0000-0000-000012020000}"/>
    <cellStyle name="_QT SCTXQL62_QT1 (Cty QL)" xfId="505" xr:uid="{00000000-0005-0000-0000-000013020000}"/>
    <cellStyle name="_Qt-HT3PQ1(CauKho)" xfId="506" xr:uid="{00000000-0005-0000-0000-000014020000}"/>
    <cellStyle name="_Qt-HT3PQ1(CauKho)_Book1" xfId="507" xr:uid="{00000000-0005-0000-0000-000015020000}"/>
    <cellStyle name="_Qt-HT3PQ1(CauKho)_Don gia quy 3 nam 2003 - Ban Dien Luc" xfId="508" xr:uid="{00000000-0005-0000-0000-000016020000}"/>
    <cellStyle name="_Qt-HT3PQ1(CauKho)_Kiem Tra Don Gia" xfId="509" xr:uid="{00000000-0005-0000-0000-000017020000}"/>
    <cellStyle name="_Qt-HT3PQ1(CauKho)_NC-VL2-2003" xfId="510" xr:uid="{00000000-0005-0000-0000-000018020000}"/>
    <cellStyle name="_Qt-HT3PQ1(CauKho)_NC-VL2-2003_1" xfId="511" xr:uid="{00000000-0005-0000-0000-000019020000}"/>
    <cellStyle name="_Qt-HT3PQ1(CauKho)_XL4Test5" xfId="512" xr:uid="{00000000-0005-0000-0000-00001A020000}"/>
    <cellStyle name="_QT-LCTP-AE" xfId="513" xr:uid="{00000000-0005-0000-0000-00001B020000}"/>
    <cellStyle name="_quy luong con lai nam 2004" xfId="514" xr:uid="{00000000-0005-0000-0000-00001C020000}"/>
    <cellStyle name="_Sheet1" xfId="515" xr:uid="{00000000-0005-0000-0000-00001D020000}"/>
    <cellStyle name="_Sheet2" xfId="516" xr:uid="{00000000-0005-0000-0000-00001E020000}"/>
    <cellStyle name="_TG-TH" xfId="517" xr:uid="{00000000-0005-0000-0000-00001F020000}"/>
    <cellStyle name="_TG-TH_1" xfId="518" xr:uid="{00000000-0005-0000-0000-000020020000}"/>
    <cellStyle name="_TG-TH_1_BANG TONG HOP TINH HINH THANH QUYET TOAN (MOI I)" xfId="519" xr:uid="{00000000-0005-0000-0000-000021020000}"/>
    <cellStyle name="_TG-TH_1_BAO CAO KLCT PT2000" xfId="520" xr:uid="{00000000-0005-0000-0000-000022020000}"/>
    <cellStyle name="_TG-TH_1_BAO CAO PT2000" xfId="521" xr:uid="{00000000-0005-0000-0000-000023020000}"/>
    <cellStyle name="_TG-TH_1_BAO CAO PT2000_Book1" xfId="522" xr:uid="{00000000-0005-0000-0000-000024020000}"/>
    <cellStyle name="_TG-TH_1_Bao cao XDCB 2001 - T11 KH dieu chinh 20-11-THAI" xfId="523" xr:uid="{00000000-0005-0000-0000-000025020000}"/>
    <cellStyle name="_TG-TH_1_BAO GIA NGAY 24-10-08 (co dam)" xfId="524" xr:uid="{00000000-0005-0000-0000-000026020000}"/>
    <cellStyle name="_TG-TH_1_Biểu KH 5 năm gửi UB sửa biểu VHXH" xfId="525" xr:uid="{00000000-0005-0000-0000-000027020000}"/>
    <cellStyle name="_TG-TH_1_Book1" xfId="526" xr:uid="{00000000-0005-0000-0000-000028020000}"/>
    <cellStyle name="_TG-TH_1_Book1_1" xfId="527" xr:uid="{00000000-0005-0000-0000-000029020000}"/>
    <cellStyle name="_TG-TH_1_Book1_1_Book1" xfId="528" xr:uid="{00000000-0005-0000-0000-00002A020000}"/>
    <cellStyle name="_TG-TH_1_Book1_1_DanhMucDonGiaVTTB_Dien_TAM" xfId="529" xr:uid="{00000000-0005-0000-0000-00002B020000}"/>
    <cellStyle name="_TG-TH_1_Book1_1_khoiluongbdacdoa" xfId="530" xr:uid="{00000000-0005-0000-0000-00002C020000}"/>
    <cellStyle name="_TG-TH_1_Book1_2" xfId="531" xr:uid="{00000000-0005-0000-0000-00002D020000}"/>
    <cellStyle name="_TG-TH_1_Book1_2_Book1" xfId="532" xr:uid="{00000000-0005-0000-0000-00002E020000}"/>
    <cellStyle name="_TG-TH_1_Book1_3" xfId="533" xr:uid="{00000000-0005-0000-0000-00002F020000}"/>
    <cellStyle name="_TG-TH_1_Book1_3_Book1" xfId="534" xr:uid="{00000000-0005-0000-0000-000030020000}"/>
    <cellStyle name="_TG-TH_1_Book1_3_DT truong thinh phu" xfId="535" xr:uid="{00000000-0005-0000-0000-000031020000}"/>
    <cellStyle name="_TG-TH_1_Book1_3_XL4Test5" xfId="536" xr:uid="{00000000-0005-0000-0000-000032020000}"/>
    <cellStyle name="_TG-TH_1_Book1_4" xfId="537" xr:uid="{00000000-0005-0000-0000-000033020000}"/>
    <cellStyle name="_TG-TH_1_Book1_BC-QT-WB-dthao" xfId="538" xr:uid="{00000000-0005-0000-0000-000034020000}"/>
    <cellStyle name="_TG-TH_1_Book1_Book1" xfId="539" xr:uid="{00000000-0005-0000-0000-000035020000}"/>
    <cellStyle name="_TG-TH_1_Book1_DanhMucDonGiaVTTB_Dien_TAM" xfId="540" xr:uid="{00000000-0005-0000-0000-000036020000}"/>
    <cellStyle name="_TG-TH_1_Book1_Kiem Tra Don Gia" xfId="542" xr:uid="{00000000-0005-0000-0000-000037020000}"/>
    <cellStyle name="_TG-TH_1_Book1_khoiluongbdacdoa" xfId="541" xr:uid="{00000000-0005-0000-0000-000038020000}"/>
    <cellStyle name="_TG-TH_1_Book1_Tong hop 3 tinh (11_5)-TTH-QN-QT" xfId="543" xr:uid="{00000000-0005-0000-0000-000039020000}"/>
    <cellStyle name="_TG-TH_1_Book1_" xfId="544" xr:uid="{00000000-0005-0000-0000-00003A020000}"/>
    <cellStyle name="_TG-TH_1_CAU Khanh Nam(Thi Cong)" xfId="545" xr:uid="{00000000-0005-0000-0000-00003B020000}"/>
    <cellStyle name="_TG-TH_1_DAU NOI PL-CL TAI PHU LAMHC" xfId="546" xr:uid="{00000000-0005-0000-0000-00003C020000}"/>
    <cellStyle name="_TG-TH_1_Dcdtoan-bcnckt " xfId="547" xr:uid="{00000000-0005-0000-0000-00003D020000}"/>
    <cellStyle name="_TG-TH_1_DN_MTP" xfId="548" xr:uid="{00000000-0005-0000-0000-00003E020000}"/>
    <cellStyle name="_TG-TH_1_Dongia2-2003" xfId="549" xr:uid="{00000000-0005-0000-0000-00003F020000}"/>
    <cellStyle name="_TG-TH_1_Dongia2-2003_DT truong thinh phu" xfId="550" xr:uid="{00000000-0005-0000-0000-000040020000}"/>
    <cellStyle name="_TG-TH_1_DT truong thinh phu" xfId="551" xr:uid="{00000000-0005-0000-0000-000041020000}"/>
    <cellStyle name="_TG-TH_1_DTCDT MR.2N110.HOCMON.TDTOAN.CCUNG" xfId="552" xr:uid="{00000000-0005-0000-0000-000042020000}"/>
    <cellStyle name="_TG-TH_1_DTDuong dong tien -sua tham tra 2009 - luong 650" xfId="553" xr:uid="{00000000-0005-0000-0000-000043020000}"/>
    <cellStyle name="_TG-TH_1_DU TRU VAT TU" xfId="554" xr:uid="{00000000-0005-0000-0000-000044020000}"/>
    <cellStyle name="_TG-TH_1_Kiem Tra Don Gia" xfId="556" xr:uid="{00000000-0005-0000-0000-000045020000}"/>
    <cellStyle name="_TG-TH_1_khoiluongbdacdoa" xfId="555" xr:uid="{00000000-0005-0000-0000-000046020000}"/>
    <cellStyle name="_TG-TH_1_Lora-tungchau" xfId="557" xr:uid="{00000000-0005-0000-0000-000047020000}"/>
    <cellStyle name="_TG-TH_1_moi" xfId="558" xr:uid="{00000000-0005-0000-0000-000048020000}"/>
    <cellStyle name="_TG-TH_1_PGIA-phieu tham tra Kho bac" xfId="559" xr:uid="{00000000-0005-0000-0000-000049020000}"/>
    <cellStyle name="_TG-TH_1_PT02-02" xfId="560" xr:uid="{00000000-0005-0000-0000-00004A020000}"/>
    <cellStyle name="_TG-TH_1_PT02-02_Book1" xfId="561" xr:uid="{00000000-0005-0000-0000-00004B020000}"/>
    <cellStyle name="_TG-TH_1_PT02-03" xfId="562" xr:uid="{00000000-0005-0000-0000-00004C020000}"/>
    <cellStyle name="_TG-TH_1_PT02-03_Book1" xfId="563" xr:uid="{00000000-0005-0000-0000-00004D020000}"/>
    <cellStyle name="_TG-TH_1_Qt-HT3PQ1(CauKho)" xfId="564" xr:uid="{00000000-0005-0000-0000-00004E020000}"/>
    <cellStyle name="_TG-TH_1_Qt-HT3PQ1(CauKho)_Book1" xfId="565" xr:uid="{00000000-0005-0000-0000-00004F020000}"/>
    <cellStyle name="_TG-TH_1_Qt-HT3PQ1(CauKho)_Don gia quy 3 nam 2003 - Ban Dien Luc" xfId="566" xr:uid="{00000000-0005-0000-0000-000050020000}"/>
    <cellStyle name="_TG-TH_1_Qt-HT3PQ1(CauKho)_Kiem Tra Don Gia" xfId="567" xr:uid="{00000000-0005-0000-0000-000051020000}"/>
    <cellStyle name="_TG-TH_1_Qt-HT3PQ1(CauKho)_NC-VL2-2003" xfId="568" xr:uid="{00000000-0005-0000-0000-000052020000}"/>
    <cellStyle name="_TG-TH_1_Qt-HT3PQ1(CauKho)_NC-VL2-2003_1" xfId="569" xr:uid="{00000000-0005-0000-0000-000053020000}"/>
    <cellStyle name="_TG-TH_1_Qt-HT3PQ1(CauKho)_XL4Test5" xfId="570" xr:uid="{00000000-0005-0000-0000-000054020000}"/>
    <cellStyle name="_TG-TH_1_QT-LCTP-AE" xfId="571" xr:uid="{00000000-0005-0000-0000-000055020000}"/>
    <cellStyle name="_TG-TH_1_Sheet2" xfId="572" xr:uid="{00000000-0005-0000-0000-000056020000}"/>
    <cellStyle name="_TG-TH_1_TEL OUT 2004" xfId="573" xr:uid="{00000000-0005-0000-0000-000057020000}"/>
    <cellStyle name="_TG-TH_1_Tong hop 3 tinh (11_5)-TTH-QN-QT" xfId="574" xr:uid="{00000000-0005-0000-0000-000058020000}"/>
    <cellStyle name="_TG-TH_1_XL4Poppy" xfId="575" xr:uid="{00000000-0005-0000-0000-000059020000}"/>
    <cellStyle name="_TG-TH_1_XL4Test5" xfId="576" xr:uid="{00000000-0005-0000-0000-00005A020000}"/>
    <cellStyle name="_TG-TH_1_ÿÿÿÿÿ" xfId="577" xr:uid="{00000000-0005-0000-0000-00005B020000}"/>
    <cellStyle name="_TG-TH_1_" xfId="578" xr:uid="{00000000-0005-0000-0000-00005C020000}"/>
    <cellStyle name="_TG-TH_2" xfId="579" xr:uid="{00000000-0005-0000-0000-00005D020000}"/>
    <cellStyle name="_TG-TH_2_BANG TONG HOP TINH HINH THANH QUYET TOAN (MOI I)" xfId="580" xr:uid="{00000000-0005-0000-0000-00005E020000}"/>
    <cellStyle name="_TG-TH_2_BAO CAO KLCT PT2000" xfId="581" xr:uid="{00000000-0005-0000-0000-00005F020000}"/>
    <cellStyle name="_TG-TH_2_BAO CAO PT2000" xfId="582" xr:uid="{00000000-0005-0000-0000-000060020000}"/>
    <cellStyle name="_TG-TH_2_BAO CAO PT2000_Book1" xfId="583" xr:uid="{00000000-0005-0000-0000-000061020000}"/>
    <cellStyle name="_TG-TH_2_Bao cao XDCB 2001 - T11 KH dieu chinh 20-11-THAI" xfId="584" xr:uid="{00000000-0005-0000-0000-000062020000}"/>
    <cellStyle name="_TG-TH_2_BAO GIA NGAY 24-10-08 (co dam)" xfId="585" xr:uid="{00000000-0005-0000-0000-000063020000}"/>
    <cellStyle name="_TG-TH_2_Biểu KH 5 năm gửi UB sửa biểu VHXH" xfId="586" xr:uid="{00000000-0005-0000-0000-000064020000}"/>
    <cellStyle name="_TG-TH_2_Book1" xfId="587" xr:uid="{00000000-0005-0000-0000-000065020000}"/>
    <cellStyle name="_TG-TH_2_Book1_1" xfId="588" xr:uid="{00000000-0005-0000-0000-000066020000}"/>
    <cellStyle name="_TG-TH_2_Book1_1_Book1" xfId="589" xr:uid="{00000000-0005-0000-0000-000067020000}"/>
    <cellStyle name="_TG-TH_2_Book1_1_DanhMucDonGiaVTTB_Dien_TAM" xfId="590" xr:uid="{00000000-0005-0000-0000-000068020000}"/>
    <cellStyle name="_TG-TH_2_Book1_1_khoiluongbdacdoa" xfId="591" xr:uid="{00000000-0005-0000-0000-000069020000}"/>
    <cellStyle name="_TG-TH_2_Book1_2" xfId="592" xr:uid="{00000000-0005-0000-0000-00006A020000}"/>
    <cellStyle name="_TG-TH_2_Book1_2_Book1" xfId="593" xr:uid="{00000000-0005-0000-0000-00006B020000}"/>
    <cellStyle name="_TG-TH_2_Book1_3" xfId="594" xr:uid="{00000000-0005-0000-0000-00006C020000}"/>
    <cellStyle name="_TG-TH_2_Book1_3_Book1" xfId="595" xr:uid="{00000000-0005-0000-0000-00006D020000}"/>
    <cellStyle name="_TG-TH_2_Book1_3_DT truong thinh phu" xfId="596" xr:uid="{00000000-0005-0000-0000-00006E020000}"/>
    <cellStyle name="_TG-TH_2_Book1_3_XL4Test5" xfId="597" xr:uid="{00000000-0005-0000-0000-00006F020000}"/>
    <cellStyle name="_TG-TH_2_Book1_4" xfId="598" xr:uid="{00000000-0005-0000-0000-000070020000}"/>
    <cellStyle name="_TG-TH_2_Book1_Book1" xfId="599" xr:uid="{00000000-0005-0000-0000-000071020000}"/>
    <cellStyle name="_TG-TH_2_Book1_DanhMucDonGiaVTTB_Dien_TAM" xfId="600" xr:uid="{00000000-0005-0000-0000-000072020000}"/>
    <cellStyle name="_TG-TH_2_Book1_Kiem Tra Don Gia" xfId="602" xr:uid="{00000000-0005-0000-0000-000073020000}"/>
    <cellStyle name="_TG-TH_2_Book1_khoiluongbdacdoa" xfId="601" xr:uid="{00000000-0005-0000-0000-000074020000}"/>
    <cellStyle name="_TG-TH_2_Book1_Tong hop 3 tinh (11_5)-TTH-QN-QT" xfId="603" xr:uid="{00000000-0005-0000-0000-000075020000}"/>
    <cellStyle name="_TG-TH_2_Book1_" xfId="604" xr:uid="{00000000-0005-0000-0000-000076020000}"/>
    <cellStyle name="_TG-TH_2_CAU Khanh Nam(Thi Cong)" xfId="605" xr:uid="{00000000-0005-0000-0000-000077020000}"/>
    <cellStyle name="_TG-TH_2_DAU NOI PL-CL TAI PHU LAMHC" xfId="606" xr:uid="{00000000-0005-0000-0000-000078020000}"/>
    <cellStyle name="_TG-TH_2_Dcdtoan-bcnckt " xfId="607" xr:uid="{00000000-0005-0000-0000-000079020000}"/>
    <cellStyle name="_TG-TH_2_DN_MTP" xfId="608" xr:uid="{00000000-0005-0000-0000-00007A020000}"/>
    <cellStyle name="_TG-TH_2_Dongia2-2003" xfId="609" xr:uid="{00000000-0005-0000-0000-00007B020000}"/>
    <cellStyle name="_TG-TH_2_Dongia2-2003_DT truong thinh phu" xfId="610" xr:uid="{00000000-0005-0000-0000-00007C020000}"/>
    <cellStyle name="_TG-TH_2_DT truong thinh phu" xfId="611" xr:uid="{00000000-0005-0000-0000-00007D020000}"/>
    <cellStyle name="_TG-TH_2_DTCDT MR.2N110.HOCMON.TDTOAN.CCUNG" xfId="612" xr:uid="{00000000-0005-0000-0000-00007E020000}"/>
    <cellStyle name="_TG-TH_2_DTDuong dong tien -sua tham tra 2009 - luong 650" xfId="613" xr:uid="{00000000-0005-0000-0000-00007F020000}"/>
    <cellStyle name="_TG-TH_2_DU TRU VAT TU" xfId="614" xr:uid="{00000000-0005-0000-0000-000080020000}"/>
    <cellStyle name="_TG-TH_2_Kiem Tra Don Gia" xfId="616" xr:uid="{00000000-0005-0000-0000-000081020000}"/>
    <cellStyle name="_TG-TH_2_khoiluongbdacdoa" xfId="615" xr:uid="{00000000-0005-0000-0000-000082020000}"/>
    <cellStyle name="_TG-TH_2_Lora-tungchau" xfId="617" xr:uid="{00000000-0005-0000-0000-000083020000}"/>
    <cellStyle name="_TG-TH_2_moi" xfId="618" xr:uid="{00000000-0005-0000-0000-000084020000}"/>
    <cellStyle name="_TG-TH_2_PGIA-phieu tham tra Kho bac" xfId="619" xr:uid="{00000000-0005-0000-0000-000085020000}"/>
    <cellStyle name="_TG-TH_2_PT02-02" xfId="620" xr:uid="{00000000-0005-0000-0000-000086020000}"/>
    <cellStyle name="_TG-TH_2_PT02-02_Book1" xfId="621" xr:uid="{00000000-0005-0000-0000-000087020000}"/>
    <cellStyle name="_TG-TH_2_PT02-03" xfId="622" xr:uid="{00000000-0005-0000-0000-000088020000}"/>
    <cellStyle name="_TG-TH_2_PT02-03_Book1" xfId="623" xr:uid="{00000000-0005-0000-0000-000089020000}"/>
    <cellStyle name="_TG-TH_2_Qt-HT3PQ1(CauKho)" xfId="624" xr:uid="{00000000-0005-0000-0000-00008A020000}"/>
    <cellStyle name="_TG-TH_2_Qt-HT3PQ1(CauKho)_Book1" xfId="625" xr:uid="{00000000-0005-0000-0000-00008B020000}"/>
    <cellStyle name="_TG-TH_2_Qt-HT3PQ1(CauKho)_Don gia quy 3 nam 2003 - Ban Dien Luc" xfId="626" xr:uid="{00000000-0005-0000-0000-00008C020000}"/>
    <cellStyle name="_TG-TH_2_Qt-HT3PQ1(CauKho)_Kiem Tra Don Gia" xfId="627" xr:uid="{00000000-0005-0000-0000-00008D020000}"/>
    <cellStyle name="_TG-TH_2_Qt-HT3PQ1(CauKho)_NC-VL2-2003" xfId="628" xr:uid="{00000000-0005-0000-0000-00008E020000}"/>
    <cellStyle name="_TG-TH_2_Qt-HT3PQ1(CauKho)_NC-VL2-2003_1" xfId="629" xr:uid="{00000000-0005-0000-0000-00008F020000}"/>
    <cellStyle name="_TG-TH_2_Qt-HT3PQ1(CauKho)_XL4Test5" xfId="630" xr:uid="{00000000-0005-0000-0000-000090020000}"/>
    <cellStyle name="_TG-TH_2_QT-LCTP-AE" xfId="631" xr:uid="{00000000-0005-0000-0000-000091020000}"/>
    <cellStyle name="_TG-TH_2_quy luong con lai nam 2004" xfId="632" xr:uid="{00000000-0005-0000-0000-000092020000}"/>
    <cellStyle name="_TG-TH_2_Sheet2" xfId="633" xr:uid="{00000000-0005-0000-0000-000093020000}"/>
    <cellStyle name="_TG-TH_2_TEL OUT 2004" xfId="634" xr:uid="{00000000-0005-0000-0000-000094020000}"/>
    <cellStyle name="_TG-TH_2_Tong hop 3 tinh (11_5)-TTH-QN-QT" xfId="635" xr:uid="{00000000-0005-0000-0000-000095020000}"/>
    <cellStyle name="_TG-TH_2_XL4Poppy" xfId="636" xr:uid="{00000000-0005-0000-0000-000096020000}"/>
    <cellStyle name="_TG-TH_2_XL4Test5" xfId="637" xr:uid="{00000000-0005-0000-0000-000097020000}"/>
    <cellStyle name="_TG-TH_2_ÿÿÿÿÿ" xfId="638" xr:uid="{00000000-0005-0000-0000-000098020000}"/>
    <cellStyle name="_TG-TH_2_" xfId="639" xr:uid="{00000000-0005-0000-0000-000099020000}"/>
    <cellStyle name="_TG-TH_3" xfId="640" xr:uid="{00000000-0005-0000-0000-00009A020000}"/>
    <cellStyle name="_TG-TH_3_Book1" xfId="641" xr:uid="{00000000-0005-0000-0000-00009B020000}"/>
    <cellStyle name="_TG-TH_3_Lora-tungchau" xfId="642" xr:uid="{00000000-0005-0000-0000-00009C020000}"/>
    <cellStyle name="_TG-TH_3_Qt-HT3PQ1(CauKho)" xfId="643" xr:uid="{00000000-0005-0000-0000-00009D020000}"/>
    <cellStyle name="_TG-TH_3_Qt-HT3PQ1(CauKho)_Book1" xfId="644" xr:uid="{00000000-0005-0000-0000-00009E020000}"/>
    <cellStyle name="_TG-TH_3_Qt-HT3PQ1(CauKho)_Don gia quy 3 nam 2003 - Ban Dien Luc" xfId="645" xr:uid="{00000000-0005-0000-0000-00009F020000}"/>
    <cellStyle name="_TG-TH_3_Qt-HT3PQ1(CauKho)_Kiem Tra Don Gia" xfId="646" xr:uid="{00000000-0005-0000-0000-0000A0020000}"/>
    <cellStyle name="_TG-TH_3_Qt-HT3PQ1(CauKho)_NC-VL2-2003" xfId="647" xr:uid="{00000000-0005-0000-0000-0000A1020000}"/>
    <cellStyle name="_TG-TH_3_Qt-HT3PQ1(CauKho)_NC-VL2-2003_1" xfId="648" xr:uid="{00000000-0005-0000-0000-0000A2020000}"/>
    <cellStyle name="_TG-TH_3_Qt-HT3PQ1(CauKho)_XL4Test5" xfId="649" xr:uid="{00000000-0005-0000-0000-0000A3020000}"/>
    <cellStyle name="_TG-TH_3_quy luong con lai nam 2004" xfId="650" xr:uid="{00000000-0005-0000-0000-0000A4020000}"/>
    <cellStyle name="_TG-TH_3_" xfId="651" xr:uid="{00000000-0005-0000-0000-0000A5020000}"/>
    <cellStyle name="_TG-TH_4" xfId="652" xr:uid="{00000000-0005-0000-0000-0000A6020000}"/>
    <cellStyle name="_TG-TH_4_Book1" xfId="653" xr:uid="{00000000-0005-0000-0000-0000A7020000}"/>
    <cellStyle name="_TG-TH_4_DTDuong dong tien -sua tham tra 2009 - luong 650" xfId="654" xr:uid="{00000000-0005-0000-0000-0000A8020000}"/>
    <cellStyle name="_TG-TH_4_quy luong con lai nam 2004" xfId="655" xr:uid="{00000000-0005-0000-0000-0000A9020000}"/>
    <cellStyle name="_TKP" xfId="657" xr:uid="{00000000-0005-0000-0000-0000AA020000}"/>
    <cellStyle name="_Tong dutoan PP LAHAI" xfId="658" xr:uid="{00000000-0005-0000-0000-0000AB020000}"/>
    <cellStyle name="_Tong hop 3 tinh (11_5)-TTH-QN-QT" xfId="659" xr:uid="{00000000-0005-0000-0000-0000AC020000}"/>
    <cellStyle name="_Tong hop may cheu nganh 1" xfId="660" xr:uid="{00000000-0005-0000-0000-0000AD020000}"/>
    <cellStyle name="_TH KHAI TOAN THU THIEM cac tuyen TT noi" xfId="656" xr:uid="{00000000-0005-0000-0000-0000AE020000}"/>
    <cellStyle name="_ung 2011 - 11-6-Thanh hoa-Nghe an" xfId="661" xr:uid="{00000000-0005-0000-0000-0000AF020000}"/>
    <cellStyle name="_ung truoc 2011 NSTW Thanh Hoa + Nge An gui Thu 12-5" xfId="662" xr:uid="{00000000-0005-0000-0000-0000B0020000}"/>
    <cellStyle name="_ung truoc cua long an (6-5-2010)" xfId="663" xr:uid="{00000000-0005-0000-0000-0000B1020000}"/>
    <cellStyle name="_ung von chinh thuc doan kiem tra TAY NAM BO" xfId="664" xr:uid="{00000000-0005-0000-0000-0000B2020000}"/>
    <cellStyle name="_Ung von nam 2011 vung TNB - Doan Cong tac (12-5-2010)" xfId="665" xr:uid="{00000000-0005-0000-0000-0000B3020000}"/>
    <cellStyle name="_Ung von nam 2011 vung TNB - Doan Cong tac (12-5-2010)_Copy of ghep 3 bieu trinh LD BO 28-6 (TPCP)" xfId="666" xr:uid="{00000000-0005-0000-0000-0000B4020000}"/>
    <cellStyle name="_ÿÿÿÿÿ" xfId="667" xr:uid="{00000000-0005-0000-0000-0000B5020000}"/>
    <cellStyle name="_ÿÿÿÿÿ_Kh ql62 (2010) 11-09" xfId="668" xr:uid="{00000000-0005-0000-0000-0000B6020000}"/>
    <cellStyle name="_" xfId="669" xr:uid="{00000000-0005-0000-0000-0000B7020000}"/>
    <cellStyle name="__1" xfId="670" xr:uid="{00000000-0005-0000-0000-0000B8020000}"/>
    <cellStyle name="__Bao gia TB Kon Dao 2010" xfId="671" xr:uid="{00000000-0005-0000-0000-0000B9020000}"/>
    <cellStyle name="~1" xfId="672" xr:uid="{00000000-0005-0000-0000-0000BA020000}"/>
    <cellStyle name="’Ê‰Ý [0.00]_laroux" xfId="673" xr:uid="{00000000-0005-0000-0000-0000BB020000}"/>
    <cellStyle name="’Ê‰Ý_laroux" xfId="674" xr:uid="{00000000-0005-0000-0000-0000BC020000}"/>
    <cellStyle name="•W?_Format" xfId="675" xr:uid="{00000000-0005-0000-0000-0000BD020000}"/>
    <cellStyle name="•W€_¯–ì" xfId="676" xr:uid="{00000000-0005-0000-0000-0000BE020000}"/>
    <cellStyle name="•W_¯–ì" xfId="677" xr:uid="{00000000-0005-0000-0000-0000BF020000}"/>
    <cellStyle name="W_MARINE" xfId="678" xr:uid="{00000000-0005-0000-0000-0000C0020000}"/>
    <cellStyle name="0" xfId="679" xr:uid="{00000000-0005-0000-0000-0000C1020000}"/>
    <cellStyle name="0 2" xfId="1798" xr:uid="{00000000-0005-0000-0000-0000C2020000}"/>
    <cellStyle name="0 2 2" xfId="2223" xr:uid="{00000000-0005-0000-0000-0000C3020000}"/>
    <cellStyle name="0 2 3" xfId="2726" xr:uid="{00000000-0005-0000-0000-0000C4020000}"/>
    <cellStyle name="0 2 4" xfId="2727" xr:uid="{00000000-0005-0000-0000-0000C5020000}"/>
    <cellStyle name="0 3" xfId="1799" xr:uid="{00000000-0005-0000-0000-0000C6020000}"/>
    <cellStyle name="0 3 2" xfId="2224" xr:uid="{00000000-0005-0000-0000-0000C7020000}"/>
    <cellStyle name="0 3 3" xfId="2728" xr:uid="{00000000-0005-0000-0000-0000C8020000}"/>
    <cellStyle name="0 3 4" xfId="2729" xr:uid="{00000000-0005-0000-0000-0000C9020000}"/>
    <cellStyle name="0 4" xfId="2217" xr:uid="{00000000-0005-0000-0000-0000CA020000}"/>
    <cellStyle name="0 5" xfId="2730" xr:uid="{00000000-0005-0000-0000-0000CB020000}"/>
    <cellStyle name="0 6" xfId="2731" xr:uid="{00000000-0005-0000-0000-0000CC020000}"/>
    <cellStyle name="0.0" xfId="680" xr:uid="{00000000-0005-0000-0000-0000CD020000}"/>
    <cellStyle name="0.0 2" xfId="1800" xr:uid="{00000000-0005-0000-0000-0000CE020000}"/>
    <cellStyle name="0.0 2 2" xfId="2225" xr:uid="{00000000-0005-0000-0000-0000CF020000}"/>
    <cellStyle name="0.0 2 3" xfId="2732" xr:uid="{00000000-0005-0000-0000-0000D0020000}"/>
    <cellStyle name="0.0 2 4" xfId="2733" xr:uid="{00000000-0005-0000-0000-0000D1020000}"/>
    <cellStyle name="0.0 3" xfId="1801" xr:uid="{00000000-0005-0000-0000-0000D2020000}"/>
    <cellStyle name="0.0 3 2" xfId="2226" xr:uid="{00000000-0005-0000-0000-0000D3020000}"/>
    <cellStyle name="0.0 3 3" xfId="2734" xr:uid="{00000000-0005-0000-0000-0000D4020000}"/>
    <cellStyle name="0.0 3 4" xfId="2735" xr:uid="{00000000-0005-0000-0000-0000D5020000}"/>
    <cellStyle name="0.0 4" xfId="2218" xr:uid="{00000000-0005-0000-0000-0000D6020000}"/>
    <cellStyle name="0.0 5" xfId="2736" xr:uid="{00000000-0005-0000-0000-0000D7020000}"/>
    <cellStyle name="0.0 6" xfId="2737" xr:uid="{00000000-0005-0000-0000-0000D8020000}"/>
    <cellStyle name="0.00" xfId="681" xr:uid="{00000000-0005-0000-0000-0000D9020000}"/>
    <cellStyle name="0.00 2" xfId="1802" xr:uid="{00000000-0005-0000-0000-0000DA020000}"/>
    <cellStyle name="0.00 2 2" xfId="2227" xr:uid="{00000000-0005-0000-0000-0000DB020000}"/>
    <cellStyle name="0.00 2 3" xfId="2738" xr:uid="{00000000-0005-0000-0000-0000DC020000}"/>
    <cellStyle name="0.00 2 4" xfId="2739" xr:uid="{00000000-0005-0000-0000-0000DD020000}"/>
    <cellStyle name="0.00 3" xfId="1803" xr:uid="{00000000-0005-0000-0000-0000DE020000}"/>
    <cellStyle name="0.00 3 2" xfId="2228" xr:uid="{00000000-0005-0000-0000-0000DF020000}"/>
    <cellStyle name="0.00 3 3" xfId="2740" xr:uid="{00000000-0005-0000-0000-0000E0020000}"/>
    <cellStyle name="0.00 3 4" xfId="2741" xr:uid="{00000000-0005-0000-0000-0000E1020000}"/>
    <cellStyle name="0.00 4" xfId="2219" xr:uid="{00000000-0005-0000-0000-0000E2020000}"/>
    <cellStyle name="0.00 5" xfId="2742" xr:uid="{00000000-0005-0000-0000-0000E3020000}"/>
    <cellStyle name="0.00 6" xfId="2743" xr:uid="{00000000-0005-0000-0000-0000E4020000}"/>
    <cellStyle name="1" xfId="682" xr:uid="{00000000-0005-0000-0000-0000E5020000}"/>
    <cellStyle name="1_17 bieu (hung cap nhap)" xfId="683" xr:uid="{00000000-0005-0000-0000-0000E6020000}"/>
    <cellStyle name="1_17 bieu (hung cap nhap) 2" xfId="1804" xr:uid="{00000000-0005-0000-0000-0000E7020000}"/>
    <cellStyle name="1_17 bieu (hung cap nhap) 3" xfId="1805" xr:uid="{00000000-0005-0000-0000-0000E8020000}"/>
    <cellStyle name="1_2-Ha GiangBB2011-V1" xfId="1806" xr:uid="{00000000-0005-0000-0000-0000E9020000}"/>
    <cellStyle name="1_50-BB Vung tau 2011" xfId="1807" xr:uid="{00000000-0005-0000-0000-0000EA020000}"/>
    <cellStyle name="1_52-Long An2011.BB-V1" xfId="1808" xr:uid="{00000000-0005-0000-0000-0000EB020000}"/>
    <cellStyle name="1_7 noi 48 goi C5 9 vi na" xfId="684" xr:uid="{00000000-0005-0000-0000-0000EC020000}"/>
    <cellStyle name="1_BANG KE VAT TU" xfId="685" xr:uid="{00000000-0005-0000-0000-0000ED020000}"/>
    <cellStyle name="1_Bao cao doan cong tac cua Bo thang 4-2010" xfId="686" xr:uid="{00000000-0005-0000-0000-0000EE020000}"/>
    <cellStyle name="1_Bao cao doan cong tac cua Bo thang 4-2010 2" xfId="1809" xr:uid="{00000000-0005-0000-0000-0000EF020000}"/>
    <cellStyle name="1_Bao cao giai ngan von dau tu nam 2009 (theo doi)" xfId="687" xr:uid="{00000000-0005-0000-0000-0000F0020000}"/>
    <cellStyle name="1_Bao cao giai ngan von dau tu nam 2009 (theo doi) 2" xfId="1810" xr:uid="{00000000-0005-0000-0000-0000F1020000}"/>
    <cellStyle name="1_Bao cao giai ngan von dau tu nam 2009 (theo doi)_Bao cao doan cong tac cua Bo thang 4-2010" xfId="688" xr:uid="{00000000-0005-0000-0000-0000F2020000}"/>
    <cellStyle name="1_Bao cao giai ngan von dau tu nam 2009 (theo doi)_Bao cao doan cong tac cua Bo thang 4-2010 2" xfId="1811" xr:uid="{00000000-0005-0000-0000-0000F3020000}"/>
    <cellStyle name="1_Bao cao giai ngan von dau tu nam 2009 (theo doi)_Ke hoach 2009 (theo doi) -1" xfId="689" xr:uid="{00000000-0005-0000-0000-0000F4020000}"/>
    <cellStyle name="1_Bao cao giai ngan von dau tu nam 2009 (theo doi)_Ke hoach 2009 (theo doi) -1 2" xfId="1812" xr:uid="{00000000-0005-0000-0000-0000F5020000}"/>
    <cellStyle name="1_Bao cao KP tu chu" xfId="690" xr:uid="{00000000-0005-0000-0000-0000F6020000}"/>
    <cellStyle name="1_BAO GIA NGAY 24-10-08 (co dam)" xfId="691" xr:uid="{00000000-0005-0000-0000-0000F7020000}"/>
    <cellStyle name="1_Bao gia TB Kon Dao 2010" xfId="692" xr:uid="{00000000-0005-0000-0000-0000F8020000}"/>
    <cellStyle name="1_BC 8 thang 2009 ve CT trong diem 5nam" xfId="693" xr:uid="{00000000-0005-0000-0000-0000F9020000}"/>
    <cellStyle name="1_BC 8 thang 2009 ve CT trong diem 5nam 2" xfId="1813" xr:uid="{00000000-0005-0000-0000-0000FA020000}"/>
    <cellStyle name="1_BC 8 thang 2009 ve CT trong diem 5nam_Bao cao doan cong tac cua Bo thang 4-2010" xfId="694" xr:uid="{00000000-0005-0000-0000-0000FB020000}"/>
    <cellStyle name="1_BC 8 thang 2009 ve CT trong diem 5nam_Bao cao doan cong tac cua Bo thang 4-2010 2" xfId="1814" xr:uid="{00000000-0005-0000-0000-0000FC020000}"/>
    <cellStyle name="1_BC 8 thang 2009 ve CT trong diem 5nam_bieu 01" xfId="695" xr:uid="{00000000-0005-0000-0000-0000FD020000}"/>
    <cellStyle name="1_BC 8 thang 2009 ve CT trong diem 5nam_bieu 01 2" xfId="1815" xr:uid="{00000000-0005-0000-0000-0000FE020000}"/>
    <cellStyle name="1_BC 8 thang 2009 ve CT trong diem 5nam_bieu 01_Bao cao doan cong tac cua Bo thang 4-2010" xfId="696" xr:uid="{00000000-0005-0000-0000-0000FF020000}"/>
    <cellStyle name="1_BC 8 thang 2009 ve CT trong diem 5nam_bieu 01_Bao cao doan cong tac cua Bo thang 4-2010 2" xfId="1816" xr:uid="{00000000-0005-0000-0000-000000030000}"/>
    <cellStyle name="1_BC nam 2007 (UB)" xfId="697" xr:uid="{00000000-0005-0000-0000-000001030000}"/>
    <cellStyle name="1_BC nam 2007 (UB) 2" xfId="1817" xr:uid="{00000000-0005-0000-0000-000002030000}"/>
    <cellStyle name="1_BC nam 2007 (UB)_Bao cao doan cong tac cua Bo thang 4-2010" xfId="698" xr:uid="{00000000-0005-0000-0000-000003030000}"/>
    <cellStyle name="1_BC nam 2007 (UB)_Bao cao doan cong tac cua Bo thang 4-2010 2" xfId="1818" xr:uid="{00000000-0005-0000-0000-000004030000}"/>
    <cellStyle name="1_bieu 1" xfId="1819" xr:uid="{00000000-0005-0000-0000-000005030000}"/>
    <cellStyle name="1_bieu 2" xfId="1820" xr:uid="{00000000-0005-0000-0000-000006030000}"/>
    <cellStyle name="1_bieu 4" xfId="1821" xr:uid="{00000000-0005-0000-0000-000007030000}"/>
    <cellStyle name="1_bieu tong hop" xfId="699" xr:uid="{00000000-0005-0000-0000-000008030000}"/>
    <cellStyle name="1_Book1" xfId="700" xr:uid="{00000000-0005-0000-0000-000009030000}"/>
    <cellStyle name="1_Book1_1" xfId="701" xr:uid="{00000000-0005-0000-0000-00000A030000}"/>
    <cellStyle name="1_Book1_1 2" xfId="1822" xr:uid="{00000000-0005-0000-0000-00000B030000}"/>
    <cellStyle name="1_Book1_1_VBPL kiểm toán Đầu tư XDCB 2010" xfId="702" xr:uid="{00000000-0005-0000-0000-00000C030000}"/>
    <cellStyle name="1_Book1_Bao cao doan cong tac cua Bo thang 4-2010" xfId="703" xr:uid="{00000000-0005-0000-0000-00000D030000}"/>
    <cellStyle name="1_Book1_Bao cao doan cong tac cua Bo thang 4-2010 2" xfId="1823" xr:uid="{00000000-0005-0000-0000-00000E030000}"/>
    <cellStyle name="1_Book1_Bao cao doan cong tac cua Bo thang 4-2010 2 2" xfId="2744" xr:uid="{00000000-0005-0000-0000-00000F030000}"/>
    <cellStyle name="1_Book1_Bao cao doan cong tac cua Bo thang 4-2010 2 3" xfId="2745" xr:uid="{00000000-0005-0000-0000-000010030000}"/>
    <cellStyle name="1_Book1_Bao cao doan cong tac cua Bo thang 4-2010 3" xfId="2746" xr:uid="{00000000-0005-0000-0000-000011030000}"/>
    <cellStyle name="1_Book1_Bao cao doan cong tac cua Bo thang 4-2010 4" xfId="2747" xr:uid="{00000000-0005-0000-0000-000012030000}"/>
    <cellStyle name="1_Book1_BL vu" xfId="704" xr:uid="{00000000-0005-0000-0000-000013030000}"/>
    <cellStyle name="1_Book1_Book1" xfId="705" xr:uid="{00000000-0005-0000-0000-000014030000}"/>
    <cellStyle name="1_Book1_Book1 2" xfId="1824" xr:uid="{00000000-0005-0000-0000-000015030000}"/>
    <cellStyle name="1_Book1_Book1 2 2" xfId="2748" xr:uid="{00000000-0005-0000-0000-000016030000}"/>
    <cellStyle name="1_Book1_Book1 2 3" xfId="2749" xr:uid="{00000000-0005-0000-0000-000017030000}"/>
    <cellStyle name="1_Book1_Book1 3" xfId="2750" xr:uid="{00000000-0005-0000-0000-000018030000}"/>
    <cellStyle name="1_Book1_Book1 4" xfId="2751" xr:uid="{00000000-0005-0000-0000-000019030000}"/>
    <cellStyle name="1_Book1_Gia - Thanh An" xfId="706" xr:uid="{00000000-0005-0000-0000-00001A030000}"/>
    <cellStyle name="1_Book1_VBPL kiểm toán Đầu tư XDCB 2010" xfId="707" xr:uid="{00000000-0005-0000-0000-00001B030000}"/>
    <cellStyle name="1_Book2" xfId="708" xr:uid="{00000000-0005-0000-0000-00001C030000}"/>
    <cellStyle name="1_Book2 2" xfId="1825" xr:uid="{00000000-0005-0000-0000-00001D030000}"/>
    <cellStyle name="1_Book2_Bao cao doan cong tac cua Bo thang 4-2010" xfId="709" xr:uid="{00000000-0005-0000-0000-00001E030000}"/>
    <cellStyle name="1_Book2_Bao cao doan cong tac cua Bo thang 4-2010 2" xfId="1826" xr:uid="{00000000-0005-0000-0000-00001F030000}"/>
    <cellStyle name="1_Cau thuy dien Ban La (Cu Anh)" xfId="710" xr:uid="{00000000-0005-0000-0000-000020030000}"/>
    <cellStyle name="1_Copy of ghep 3 bieu trinh LD BO 28-6 (TPCP)" xfId="711" xr:uid="{00000000-0005-0000-0000-000021030000}"/>
    <cellStyle name="1_Danh sach gui BC thuc hien KH2009" xfId="712" xr:uid="{00000000-0005-0000-0000-000022030000}"/>
    <cellStyle name="1_Danh sach gui BC thuc hien KH2009 2" xfId="1827" xr:uid="{00000000-0005-0000-0000-000023030000}"/>
    <cellStyle name="1_Danh sach gui BC thuc hien KH2009_Bao cao doan cong tac cua Bo thang 4-2010" xfId="713" xr:uid="{00000000-0005-0000-0000-000024030000}"/>
    <cellStyle name="1_Danh sach gui BC thuc hien KH2009_Bao cao doan cong tac cua Bo thang 4-2010 2" xfId="1828" xr:uid="{00000000-0005-0000-0000-000025030000}"/>
    <cellStyle name="1_Danh sach gui BC thuc hien KH2009_Ke hoach 2009 (theo doi) -1" xfId="714" xr:uid="{00000000-0005-0000-0000-000026030000}"/>
    <cellStyle name="1_Danh sach gui BC thuc hien KH2009_Ke hoach 2009 (theo doi) -1 2" xfId="1829" xr:uid="{00000000-0005-0000-0000-000027030000}"/>
    <cellStyle name="1_Don gia Du thau ( XL19)" xfId="715" xr:uid="{00000000-0005-0000-0000-000028030000}"/>
    <cellStyle name="1_Don gia Du thau ( XL19) 2" xfId="1830" xr:uid="{00000000-0005-0000-0000-000029030000}"/>
    <cellStyle name="1_DT972000" xfId="716" xr:uid="{00000000-0005-0000-0000-00002A030000}"/>
    <cellStyle name="1_dtCau Km3+429,21TL685" xfId="717" xr:uid="{00000000-0005-0000-0000-00002B030000}"/>
    <cellStyle name="1_Dtdchinh2397" xfId="718" xr:uid="{00000000-0005-0000-0000-00002C030000}"/>
    <cellStyle name="1_Du toan 558 (Km17+508.12 - Km 22)" xfId="720" xr:uid="{00000000-0005-0000-0000-00002D030000}"/>
    <cellStyle name="1_du toan lan 3" xfId="721" xr:uid="{00000000-0005-0000-0000-00002E030000}"/>
    <cellStyle name="1_Du thau" xfId="719" xr:uid="{00000000-0005-0000-0000-00002F030000}"/>
    <cellStyle name="1_Gia - Thanh An" xfId="722" xr:uid="{00000000-0005-0000-0000-000030030000}"/>
    <cellStyle name="1_Gia_VLQL48_duyet " xfId="723" xr:uid="{00000000-0005-0000-0000-000031030000}"/>
    <cellStyle name="1_GIA-DUTHAUsuaNS" xfId="724" xr:uid="{00000000-0005-0000-0000-000032030000}"/>
    <cellStyle name="1_KL km 0-km3+300 dieu chinh 4-2008" xfId="729" xr:uid="{00000000-0005-0000-0000-000033030000}"/>
    <cellStyle name="1_KLNM 1303" xfId="730" xr:uid="{00000000-0005-0000-0000-000034030000}"/>
    <cellStyle name="1_KlQdinhduyet" xfId="731" xr:uid="{00000000-0005-0000-0000-000035030000}"/>
    <cellStyle name="1_KH 2007 (theo doi)" xfId="725" xr:uid="{00000000-0005-0000-0000-000036030000}"/>
    <cellStyle name="1_KH 2007 (theo doi) 2" xfId="1831" xr:uid="{00000000-0005-0000-0000-000037030000}"/>
    <cellStyle name="1_KH 2007 (theo doi)_Bao cao doan cong tac cua Bo thang 4-2010" xfId="726" xr:uid="{00000000-0005-0000-0000-000038030000}"/>
    <cellStyle name="1_KH 2007 (theo doi)_Bao cao doan cong tac cua Bo thang 4-2010 2" xfId="1832" xr:uid="{00000000-0005-0000-0000-000039030000}"/>
    <cellStyle name="1_Kh ql62 (2010) 11-09" xfId="727" xr:uid="{00000000-0005-0000-0000-00003A030000}"/>
    <cellStyle name="1_khoiluongbdacdoa" xfId="728" xr:uid="{00000000-0005-0000-0000-00003B030000}"/>
    <cellStyle name="1_LuuNgay17-03-2009Đơn KN Cục thuế" xfId="732" xr:uid="{00000000-0005-0000-0000-00003C030000}"/>
    <cellStyle name="1_NTHOC" xfId="733" xr:uid="{00000000-0005-0000-0000-00003D030000}"/>
    <cellStyle name="1_NTHOC 2" xfId="1833" xr:uid="{00000000-0005-0000-0000-00003E030000}"/>
    <cellStyle name="1_NTHOC 2 2" xfId="2752" xr:uid="{00000000-0005-0000-0000-00003F030000}"/>
    <cellStyle name="1_NTHOC 2 3" xfId="2753" xr:uid="{00000000-0005-0000-0000-000040030000}"/>
    <cellStyle name="1_NTHOC 3" xfId="2754" xr:uid="{00000000-0005-0000-0000-000041030000}"/>
    <cellStyle name="1_NTHOC 4" xfId="2755" xr:uid="{00000000-0005-0000-0000-000042030000}"/>
    <cellStyle name="1_NTHOC_Tong hop theo doi von TPCP" xfId="734" xr:uid="{00000000-0005-0000-0000-000043030000}"/>
    <cellStyle name="1_NTHOC_Tong hop theo doi von TPCP 2" xfId="1834" xr:uid="{00000000-0005-0000-0000-000044030000}"/>
    <cellStyle name="1_NTHOC_Tong hop theo doi von TPCP 2 2" xfId="2756" xr:uid="{00000000-0005-0000-0000-000045030000}"/>
    <cellStyle name="1_NTHOC_Tong hop theo doi von TPCP 2 3" xfId="2757" xr:uid="{00000000-0005-0000-0000-000046030000}"/>
    <cellStyle name="1_NTHOC_Tong hop theo doi von TPCP 3" xfId="2758" xr:uid="{00000000-0005-0000-0000-000047030000}"/>
    <cellStyle name="1_NTHOC_Tong hop theo doi von TPCP 4" xfId="2759" xr:uid="{00000000-0005-0000-0000-000048030000}"/>
    <cellStyle name="1_NTHOC_Tong hop theo doi von TPCP_Bao cao kiem toan kh 2010" xfId="735" xr:uid="{00000000-0005-0000-0000-000049030000}"/>
    <cellStyle name="1_NTHOC_Tong hop theo doi von TPCP_Bao cao kiem toan kh 2010 2" xfId="1835" xr:uid="{00000000-0005-0000-0000-00004A030000}"/>
    <cellStyle name="1_NTHOC_Tong hop theo doi von TPCP_Bao cao kiem toan kh 2010 2 2" xfId="2760" xr:uid="{00000000-0005-0000-0000-00004B030000}"/>
    <cellStyle name="1_NTHOC_Tong hop theo doi von TPCP_Bao cao kiem toan kh 2010 2 3" xfId="2761" xr:uid="{00000000-0005-0000-0000-00004C030000}"/>
    <cellStyle name="1_NTHOC_Tong hop theo doi von TPCP_Bao cao kiem toan kh 2010 3" xfId="2762" xr:uid="{00000000-0005-0000-0000-00004D030000}"/>
    <cellStyle name="1_NTHOC_Tong hop theo doi von TPCP_Bao cao kiem toan kh 2010 4" xfId="2763" xr:uid="{00000000-0005-0000-0000-00004E030000}"/>
    <cellStyle name="1_NTHOC_Tong hop theo doi von TPCP_Ke hoach 2010 (theo doi)2" xfId="736" xr:uid="{00000000-0005-0000-0000-00004F030000}"/>
    <cellStyle name="1_NTHOC_Tong hop theo doi von TPCP_Ke hoach 2010 (theo doi)2 2" xfId="1836" xr:uid="{00000000-0005-0000-0000-000050030000}"/>
    <cellStyle name="1_NTHOC_Tong hop theo doi von TPCP_Ke hoach 2010 (theo doi)2 2 2" xfId="2764" xr:uid="{00000000-0005-0000-0000-000051030000}"/>
    <cellStyle name="1_NTHOC_Tong hop theo doi von TPCP_Ke hoach 2010 (theo doi)2 2 3" xfId="2765" xr:uid="{00000000-0005-0000-0000-000052030000}"/>
    <cellStyle name="1_NTHOC_Tong hop theo doi von TPCP_Ke hoach 2010 (theo doi)2 3" xfId="2766" xr:uid="{00000000-0005-0000-0000-000053030000}"/>
    <cellStyle name="1_NTHOC_Tong hop theo doi von TPCP_Ke hoach 2010 (theo doi)2 4" xfId="2767" xr:uid="{00000000-0005-0000-0000-000054030000}"/>
    <cellStyle name="1_NTHOC_Tong hop theo doi von TPCP_QD UBND tinh" xfId="737" xr:uid="{00000000-0005-0000-0000-000055030000}"/>
    <cellStyle name="1_NTHOC_Tong hop theo doi von TPCP_QD UBND tinh 2" xfId="1837" xr:uid="{00000000-0005-0000-0000-000056030000}"/>
    <cellStyle name="1_NTHOC_Tong hop theo doi von TPCP_QD UBND tinh 2 2" xfId="2768" xr:uid="{00000000-0005-0000-0000-000057030000}"/>
    <cellStyle name="1_NTHOC_Tong hop theo doi von TPCP_QD UBND tinh 2 3" xfId="2769" xr:uid="{00000000-0005-0000-0000-000058030000}"/>
    <cellStyle name="1_NTHOC_Tong hop theo doi von TPCP_QD UBND tinh 3" xfId="2770" xr:uid="{00000000-0005-0000-0000-000059030000}"/>
    <cellStyle name="1_NTHOC_Tong hop theo doi von TPCP_QD UBND tinh 4" xfId="2771" xr:uid="{00000000-0005-0000-0000-00005A030000}"/>
    <cellStyle name="1_NTHOC_Tong hop theo doi von TPCP_Worksheet in D: My Documents Luc Van ban xu ly Nam 2011 Bao cao ra soat tam ung TPCP" xfId="738" xr:uid="{00000000-0005-0000-0000-00005B030000}"/>
    <cellStyle name="1_NTHOC_Tong hop theo doi von TPCP_Worksheet in D: My Documents Luc Van ban xu ly Nam 2011 Bao cao ra soat tam ung TPCP 2" xfId="1838" xr:uid="{00000000-0005-0000-0000-00005C030000}"/>
    <cellStyle name="1_NTHOC_Tong hop theo doi von TPCP_Worksheet in D: My Documents Luc Van ban xu ly Nam 2011 Bao cao ra soat tam ung TPCP 2 2" xfId="2772" xr:uid="{00000000-0005-0000-0000-00005D030000}"/>
    <cellStyle name="1_NTHOC_Tong hop theo doi von TPCP_Worksheet in D: My Documents Luc Van ban xu ly Nam 2011 Bao cao ra soat tam ung TPCP 2 3" xfId="2773" xr:uid="{00000000-0005-0000-0000-00005E030000}"/>
    <cellStyle name="1_NTHOC_Tong hop theo doi von TPCP_Worksheet in D: My Documents Luc Van ban xu ly Nam 2011 Bao cao ra soat tam ung TPCP 3" xfId="2774" xr:uid="{00000000-0005-0000-0000-00005F030000}"/>
    <cellStyle name="1_NTHOC_Tong hop theo doi von TPCP_Worksheet in D: My Documents Luc Van ban xu ly Nam 2011 Bao cao ra soat tam ung TPCP 4" xfId="2775" xr:uid="{00000000-0005-0000-0000-000060030000}"/>
    <cellStyle name="1_QT Thue GTGT 2008" xfId="739" xr:uid="{00000000-0005-0000-0000-000061030000}"/>
    <cellStyle name="1_Ra soat Giai ngan 2007 (dang lam)" xfId="740" xr:uid="{00000000-0005-0000-0000-000062030000}"/>
    <cellStyle name="1_Ra soat Giai ngan 2007 (dang lam) 2" xfId="1839" xr:uid="{00000000-0005-0000-0000-000063030000}"/>
    <cellStyle name="1_TonghopKL_BOY-sual2" xfId="744" xr:uid="{00000000-0005-0000-0000-000064030000}"/>
    <cellStyle name="1_Theo doi von TPCP (dang lam)" xfId="741" xr:uid="{00000000-0005-0000-0000-000065030000}"/>
    <cellStyle name="1_Theo doi von TPCP (dang lam) 2" xfId="1840" xr:uid="{00000000-0005-0000-0000-000066030000}"/>
    <cellStyle name="1_Thong ke cong" xfId="742" xr:uid="{00000000-0005-0000-0000-000067030000}"/>
    <cellStyle name="1_thong ke giao dan sinh" xfId="743" xr:uid="{00000000-0005-0000-0000-000068030000}"/>
    <cellStyle name="1_TRUNG PMU 5" xfId="745" xr:uid="{00000000-0005-0000-0000-000069030000}"/>
    <cellStyle name="1_VBPL kiểm toán Đầu tư XDCB 2010" xfId="746" xr:uid="{00000000-0005-0000-0000-00006A030000}"/>
    <cellStyle name="1_ÿÿÿÿÿ" xfId="747" xr:uid="{00000000-0005-0000-0000-00006B030000}"/>
    <cellStyle name="1_ÿÿÿÿÿ 2" xfId="1841" xr:uid="{00000000-0005-0000-0000-00006C030000}"/>
    <cellStyle name="1_ÿÿÿÿÿ_Bieu tong hop nhu cau ung 2011 da chon loc -Mien nui" xfId="748" xr:uid="{00000000-0005-0000-0000-00006D030000}"/>
    <cellStyle name="1_ÿÿÿÿÿ_Bieu tong hop nhu cau ung 2011 da chon loc -Mien nui 2" xfId="1842" xr:uid="{00000000-0005-0000-0000-00006E030000}"/>
    <cellStyle name="1_ÿÿÿÿÿ_Bieu tong hop nhu cau ung 2011 da chon loc -Mien nui 2 2" xfId="2241" xr:uid="{00000000-0005-0000-0000-00006F030000}"/>
    <cellStyle name="1_ÿÿÿÿÿ_Bieu tong hop nhu cau ung 2011 da chon loc -Mien nui 2 3" xfId="2776" xr:uid="{00000000-0005-0000-0000-000070030000}"/>
    <cellStyle name="1_ÿÿÿÿÿ_Bieu tong hop nhu cau ung 2011 da chon loc -Mien nui 2 4" xfId="2777" xr:uid="{00000000-0005-0000-0000-000071030000}"/>
    <cellStyle name="1_ÿÿÿÿÿ_Bieu tong hop nhu cau ung 2011 da chon loc -Mien nui 3" xfId="2242" xr:uid="{00000000-0005-0000-0000-000072030000}"/>
    <cellStyle name="1_ÿÿÿÿÿ_Bieu tong hop nhu cau ung 2011 da chon loc -Mien nui 4" xfId="2778" xr:uid="{00000000-0005-0000-0000-000073030000}"/>
    <cellStyle name="1_ÿÿÿÿÿ_Bieu tong hop nhu cau ung 2011 da chon loc -Mien nui 5" xfId="2779" xr:uid="{00000000-0005-0000-0000-000074030000}"/>
    <cellStyle name="1_ÿÿÿÿÿ_Kh ql62 (2010) 11-09" xfId="749" xr:uid="{00000000-0005-0000-0000-000075030000}"/>
    <cellStyle name="1_ÿÿÿÿÿ_mau bieu doan giam sat 2010 (version 2)" xfId="750" xr:uid="{00000000-0005-0000-0000-000076030000}"/>
    <cellStyle name="1_ÿÿÿÿÿ_mau bieu doan giam sat 2010 (version 2) 2" xfId="1843" xr:uid="{00000000-0005-0000-0000-000077030000}"/>
    <cellStyle name="1_ÿÿÿÿÿ_mau bieu doan giam sat 2010 (version 2) 2 2" xfId="2243" xr:uid="{00000000-0005-0000-0000-000078030000}"/>
    <cellStyle name="1_ÿÿÿÿÿ_mau bieu doan giam sat 2010 (version 2) 2 3" xfId="2780" xr:uid="{00000000-0005-0000-0000-000079030000}"/>
    <cellStyle name="1_ÿÿÿÿÿ_mau bieu doan giam sat 2010 (version 2) 2 4" xfId="2781" xr:uid="{00000000-0005-0000-0000-00007A030000}"/>
    <cellStyle name="1_ÿÿÿÿÿ_mau bieu doan giam sat 2010 (version 2) 3" xfId="2244" xr:uid="{00000000-0005-0000-0000-00007B030000}"/>
    <cellStyle name="1_ÿÿÿÿÿ_mau bieu doan giam sat 2010 (version 2) 4" xfId="2782" xr:uid="{00000000-0005-0000-0000-00007C030000}"/>
    <cellStyle name="1_ÿÿÿÿÿ_mau bieu doan giam sat 2010 (version 2) 5" xfId="2783" xr:uid="{00000000-0005-0000-0000-00007D030000}"/>
    <cellStyle name="1_ÿÿÿÿÿ_VBPL kiểm toán Đầu tư XDCB 2010" xfId="751" xr:uid="{00000000-0005-0000-0000-00007E030000}"/>
    <cellStyle name="1_" xfId="752" xr:uid="{00000000-0005-0000-0000-00007F030000}"/>
    <cellStyle name="15" xfId="753" xr:uid="{00000000-0005-0000-0000-000080030000}"/>
    <cellStyle name="18" xfId="754" xr:uid="{00000000-0005-0000-0000-000081030000}"/>
    <cellStyle name="¹éºÐÀ²_      " xfId="755" xr:uid="{00000000-0005-0000-0000-000082030000}"/>
    <cellStyle name="2" xfId="756" xr:uid="{00000000-0005-0000-0000-000083030000}"/>
    <cellStyle name="2_7 noi 48 goi C5 9 vi na" xfId="757" xr:uid="{00000000-0005-0000-0000-000084030000}"/>
    <cellStyle name="2_BL vu" xfId="758" xr:uid="{00000000-0005-0000-0000-000085030000}"/>
    <cellStyle name="2_Book1" xfId="759" xr:uid="{00000000-0005-0000-0000-000086030000}"/>
    <cellStyle name="2_Book1 2" xfId="1844" xr:uid="{00000000-0005-0000-0000-000087030000}"/>
    <cellStyle name="2_Book1_1" xfId="760" xr:uid="{00000000-0005-0000-0000-000088030000}"/>
    <cellStyle name="2_Book1_Bao cao kiem toan kh 2010" xfId="761" xr:uid="{00000000-0005-0000-0000-000089030000}"/>
    <cellStyle name="2_Book1_Bao cao kiem toan kh 2010 2" xfId="1845" xr:uid="{00000000-0005-0000-0000-00008A030000}"/>
    <cellStyle name="2_Book1_Ke hoach 2010 (theo doi)2" xfId="762" xr:uid="{00000000-0005-0000-0000-00008B030000}"/>
    <cellStyle name="2_Book1_Ke hoach 2010 (theo doi)2 2" xfId="1846" xr:uid="{00000000-0005-0000-0000-00008C030000}"/>
    <cellStyle name="2_Book1_QD UBND tinh" xfId="763" xr:uid="{00000000-0005-0000-0000-00008D030000}"/>
    <cellStyle name="2_Book1_QD UBND tinh 2" xfId="1847" xr:uid="{00000000-0005-0000-0000-00008E030000}"/>
    <cellStyle name="2_Book1_VBPL kiểm toán Đầu tư XDCB 2010" xfId="764" xr:uid="{00000000-0005-0000-0000-00008F030000}"/>
    <cellStyle name="2_Book1_Worksheet in D: My Documents Luc Van ban xu ly Nam 2011 Bao cao ra soat tam ung TPCP" xfId="765" xr:uid="{00000000-0005-0000-0000-000090030000}"/>
    <cellStyle name="2_Book1_Worksheet in D: My Documents Luc Van ban xu ly Nam 2011 Bao cao ra soat tam ung TPCP 2" xfId="1848" xr:uid="{00000000-0005-0000-0000-000091030000}"/>
    <cellStyle name="2_Cau thuy dien Ban La (Cu Anh)" xfId="766" xr:uid="{00000000-0005-0000-0000-000092030000}"/>
    <cellStyle name="2_Dtdchinh2397" xfId="767" xr:uid="{00000000-0005-0000-0000-000093030000}"/>
    <cellStyle name="2_Du toan 558 (Km17+508.12 - Km 22)" xfId="768" xr:uid="{00000000-0005-0000-0000-000094030000}"/>
    <cellStyle name="2_Gia_VLQL48_duyet " xfId="769" xr:uid="{00000000-0005-0000-0000-000095030000}"/>
    <cellStyle name="2_KLNM 1303" xfId="770" xr:uid="{00000000-0005-0000-0000-000096030000}"/>
    <cellStyle name="2_KlQdinhduyet" xfId="771" xr:uid="{00000000-0005-0000-0000-000097030000}"/>
    <cellStyle name="2_NTHOC" xfId="772" xr:uid="{00000000-0005-0000-0000-000098030000}"/>
    <cellStyle name="2_NTHOC 2" xfId="1849" xr:uid="{00000000-0005-0000-0000-000099030000}"/>
    <cellStyle name="2_NTHOC_Tong hop theo doi von TPCP" xfId="773" xr:uid="{00000000-0005-0000-0000-00009A030000}"/>
    <cellStyle name="2_NTHOC_Tong hop theo doi von TPCP 2" xfId="1850" xr:uid="{00000000-0005-0000-0000-00009B030000}"/>
    <cellStyle name="2_NTHOC_Tong hop theo doi von TPCP_Bao cao kiem toan kh 2010" xfId="774" xr:uid="{00000000-0005-0000-0000-00009C030000}"/>
    <cellStyle name="2_NTHOC_Tong hop theo doi von TPCP_Bao cao kiem toan kh 2010 2" xfId="1851" xr:uid="{00000000-0005-0000-0000-00009D030000}"/>
    <cellStyle name="2_NTHOC_Tong hop theo doi von TPCP_Ke hoach 2010 (theo doi)2" xfId="775" xr:uid="{00000000-0005-0000-0000-00009E030000}"/>
    <cellStyle name="2_NTHOC_Tong hop theo doi von TPCP_Ke hoach 2010 (theo doi)2 2" xfId="1852" xr:uid="{00000000-0005-0000-0000-00009F030000}"/>
    <cellStyle name="2_NTHOC_Tong hop theo doi von TPCP_QD UBND tinh" xfId="776" xr:uid="{00000000-0005-0000-0000-0000A0030000}"/>
    <cellStyle name="2_NTHOC_Tong hop theo doi von TPCP_QD UBND tinh 2" xfId="1853" xr:uid="{00000000-0005-0000-0000-0000A1030000}"/>
    <cellStyle name="2_NTHOC_Tong hop theo doi von TPCP_Worksheet in D: My Documents Luc Van ban xu ly Nam 2011 Bao cao ra soat tam ung TPCP" xfId="777" xr:uid="{00000000-0005-0000-0000-0000A2030000}"/>
    <cellStyle name="2_NTHOC_Tong hop theo doi von TPCP_Worksheet in D: My Documents Luc Van ban xu ly Nam 2011 Bao cao ra soat tam ung TPCP 2" xfId="1854" xr:uid="{00000000-0005-0000-0000-0000A3030000}"/>
    <cellStyle name="2_Tong hop theo doi von TPCP" xfId="780" xr:uid="{00000000-0005-0000-0000-0000A4030000}"/>
    <cellStyle name="2_Tong hop theo doi von TPCP 2" xfId="1855" xr:uid="{00000000-0005-0000-0000-0000A5030000}"/>
    <cellStyle name="2_Tong hop theo doi von TPCP_Bao cao kiem toan kh 2010" xfId="781" xr:uid="{00000000-0005-0000-0000-0000A6030000}"/>
    <cellStyle name="2_Tong hop theo doi von TPCP_Bao cao kiem toan kh 2010 2" xfId="1856" xr:uid="{00000000-0005-0000-0000-0000A7030000}"/>
    <cellStyle name="2_Tong hop theo doi von TPCP_Ke hoach 2010 (theo doi)2" xfId="782" xr:uid="{00000000-0005-0000-0000-0000A8030000}"/>
    <cellStyle name="2_Tong hop theo doi von TPCP_Ke hoach 2010 (theo doi)2 2" xfId="1857" xr:uid="{00000000-0005-0000-0000-0000A9030000}"/>
    <cellStyle name="2_Tong hop theo doi von TPCP_QD UBND tinh" xfId="783" xr:uid="{00000000-0005-0000-0000-0000AA030000}"/>
    <cellStyle name="2_Tong hop theo doi von TPCP_QD UBND tinh 2" xfId="1858" xr:uid="{00000000-0005-0000-0000-0000AB030000}"/>
    <cellStyle name="2_Tong hop theo doi von TPCP_Worksheet in D: My Documents Luc Van ban xu ly Nam 2011 Bao cao ra soat tam ung TPCP" xfId="784" xr:uid="{00000000-0005-0000-0000-0000AC030000}"/>
    <cellStyle name="2_Tong hop theo doi von TPCP_Worksheet in D: My Documents Luc Van ban xu ly Nam 2011 Bao cao ra soat tam ung TPCP 2" xfId="1859" xr:uid="{00000000-0005-0000-0000-0000AD030000}"/>
    <cellStyle name="2_Thong ke cong" xfId="778" xr:uid="{00000000-0005-0000-0000-0000AE030000}"/>
    <cellStyle name="2_thong ke giao dan sinh" xfId="779" xr:uid="{00000000-0005-0000-0000-0000AF030000}"/>
    <cellStyle name="2_TRUNG PMU 5" xfId="785" xr:uid="{00000000-0005-0000-0000-0000B0030000}"/>
    <cellStyle name="2_VBPL kiểm toán Đầu tư XDCB 2010" xfId="786" xr:uid="{00000000-0005-0000-0000-0000B1030000}"/>
    <cellStyle name="2_ÿÿÿÿÿ" xfId="787" xr:uid="{00000000-0005-0000-0000-0000B2030000}"/>
    <cellStyle name="2_ÿÿÿÿÿ_Bieu tong hop nhu cau ung 2011 da chon loc -Mien nui" xfId="788" xr:uid="{00000000-0005-0000-0000-0000B3030000}"/>
    <cellStyle name="2_ÿÿÿÿÿ_Bieu tong hop nhu cau ung 2011 da chon loc -Mien nui 2" xfId="1860" xr:uid="{00000000-0005-0000-0000-0000B4030000}"/>
    <cellStyle name="2_ÿÿÿÿÿ_Bieu tong hop nhu cau ung 2011 da chon loc -Mien nui 2 2" xfId="2245" xr:uid="{00000000-0005-0000-0000-0000B5030000}"/>
    <cellStyle name="2_ÿÿÿÿÿ_Bieu tong hop nhu cau ung 2011 da chon loc -Mien nui 2 3" xfId="2784" xr:uid="{00000000-0005-0000-0000-0000B6030000}"/>
    <cellStyle name="2_ÿÿÿÿÿ_Bieu tong hop nhu cau ung 2011 da chon loc -Mien nui 2 4" xfId="2785" xr:uid="{00000000-0005-0000-0000-0000B7030000}"/>
    <cellStyle name="2_ÿÿÿÿÿ_Bieu tong hop nhu cau ung 2011 da chon loc -Mien nui 3" xfId="2246" xr:uid="{00000000-0005-0000-0000-0000B8030000}"/>
    <cellStyle name="2_ÿÿÿÿÿ_Bieu tong hop nhu cau ung 2011 da chon loc -Mien nui 4" xfId="2786" xr:uid="{00000000-0005-0000-0000-0000B9030000}"/>
    <cellStyle name="2_ÿÿÿÿÿ_Bieu tong hop nhu cau ung 2011 da chon loc -Mien nui 5" xfId="2787" xr:uid="{00000000-0005-0000-0000-0000BA030000}"/>
    <cellStyle name="2_ÿÿÿÿÿ_mau bieu doan giam sat 2010 (version 2)" xfId="789" xr:uid="{00000000-0005-0000-0000-0000BB030000}"/>
    <cellStyle name="2_ÿÿÿÿÿ_mau bieu doan giam sat 2010 (version 2) 2" xfId="1861" xr:uid="{00000000-0005-0000-0000-0000BC030000}"/>
    <cellStyle name="2_ÿÿÿÿÿ_mau bieu doan giam sat 2010 (version 2) 2 2" xfId="2247" xr:uid="{00000000-0005-0000-0000-0000BD030000}"/>
    <cellStyle name="2_ÿÿÿÿÿ_mau bieu doan giam sat 2010 (version 2) 2 3" xfId="2788" xr:uid="{00000000-0005-0000-0000-0000BE030000}"/>
    <cellStyle name="2_ÿÿÿÿÿ_mau bieu doan giam sat 2010 (version 2) 2 4" xfId="2789" xr:uid="{00000000-0005-0000-0000-0000BF030000}"/>
    <cellStyle name="2_ÿÿÿÿÿ_mau bieu doan giam sat 2010 (version 2) 3" xfId="2248" xr:uid="{00000000-0005-0000-0000-0000C0030000}"/>
    <cellStyle name="2_ÿÿÿÿÿ_mau bieu doan giam sat 2010 (version 2) 4" xfId="2790" xr:uid="{00000000-0005-0000-0000-0000C1030000}"/>
    <cellStyle name="2_ÿÿÿÿÿ_mau bieu doan giam sat 2010 (version 2) 5" xfId="2791" xr:uid="{00000000-0005-0000-0000-0000C2030000}"/>
    <cellStyle name="20" xfId="790" xr:uid="{00000000-0005-0000-0000-0000C3030000}"/>
    <cellStyle name="20% - Accent1 2" xfId="791" xr:uid="{00000000-0005-0000-0000-0000C4030000}"/>
    <cellStyle name="20% - Accent1 3" xfId="1862" xr:uid="{00000000-0005-0000-0000-0000C5030000}"/>
    <cellStyle name="20% - Accent2 2" xfId="792" xr:uid="{00000000-0005-0000-0000-0000C6030000}"/>
    <cellStyle name="20% - Accent2 3" xfId="1863" xr:uid="{00000000-0005-0000-0000-0000C7030000}"/>
    <cellStyle name="20% - Accent3 2" xfId="793" xr:uid="{00000000-0005-0000-0000-0000C8030000}"/>
    <cellStyle name="20% - Accent3 3" xfId="1864" xr:uid="{00000000-0005-0000-0000-0000C9030000}"/>
    <cellStyle name="20% - Accent4 2" xfId="794" xr:uid="{00000000-0005-0000-0000-0000CA030000}"/>
    <cellStyle name="20% - Accent4 3" xfId="1865" xr:uid="{00000000-0005-0000-0000-0000CB030000}"/>
    <cellStyle name="20% - Accent5 2" xfId="795" xr:uid="{00000000-0005-0000-0000-0000CC030000}"/>
    <cellStyle name="20% - Accent5 3" xfId="1866" xr:uid="{00000000-0005-0000-0000-0000CD030000}"/>
    <cellStyle name="20% - Accent6 2" xfId="796" xr:uid="{00000000-0005-0000-0000-0000CE030000}"/>
    <cellStyle name="20% - Accent6 3" xfId="1867" xr:uid="{00000000-0005-0000-0000-0000CF030000}"/>
    <cellStyle name="20% - Nhấn1" xfId="797" xr:uid="{00000000-0005-0000-0000-0000D0030000}"/>
    <cellStyle name="20% - Nhấn2" xfId="798" xr:uid="{00000000-0005-0000-0000-0000D1030000}"/>
    <cellStyle name="20% - Nhấn3" xfId="799" xr:uid="{00000000-0005-0000-0000-0000D2030000}"/>
    <cellStyle name="20% - Nhấn4" xfId="800" xr:uid="{00000000-0005-0000-0000-0000D3030000}"/>
    <cellStyle name="20% - Nhấn5" xfId="801" xr:uid="{00000000-0005-0000-0000-0000D4030000}"/>
    <cellStyle name="20% - Nhấn6" xfId="802" xr:uid="{00000000-0005-0000-0000-0000D5030000}"/>
    <cellStyle name="-2001" xfId="803" xr:uid="{00000000-0005-0000-0000-0000D6030000}"/>
    <cellStyle name="3" xfId="804" xr:uid="{00000000-0005-0000-0000-0000D7030000}"/>
    <cellStyle name="3_7 noi 48 goi C5 9 vi na" xfId="805" xr:uid="{00000000-0005-0000-0000-0000D8030000}"/>
    <cellStyle name="3_Book1" xfId="806" xr:uid="{00000000-0005-0000-0000-0000D9030000}"/>
    <cellStyle name="3_Book1_1" xfId="807" xr:uid="{00000000-0005-0000-0000-0000DA030000}"/>
    <cellStyle name="3_Cau thuy dien Ban La (Cu Anh)" xfId="808" xr:uid="{00000000-0005-0000-0000-0000DB030000}"/>
    <cellStyle name="3_Dtdchinh2397" xfId="809" xr:uid="{00000000-0005-0000-0000-0000DC030000}"/>
    <cellStyle name="3_Du toan 558 (Km17+508.12 - Km 22)" xfId="810" xr:uid="{00000000-0005-0000-0000-0000DD030000}"/>
    <cellStyle name="3_Gia_VLQL48_duyet " xfId="811" xr:uid="{00000000-0005-0000-0000-0000DE030000}"/>
    <cellStyle name="3_KLNM 1303" xfId="812" xr:uid="{00000000-0005-0000-0000-0000DF030000}"/>
    <cellStyle name="3_KlQdinhduyet" xfId="813" xr:uid="{00000000-0005-0000-0000-0000E0030000}"/>
    <cellStyle name="3_Thong ke cong" xfId="814" xr:uid="{00000000-0005-0000-0000-0000E1030000}"/>
    <cellStyle name="3_thong ke giao dan sinh" xfId="815" xr:uid="{00000000-0005-0000-0000-0000E2030000}"/>
    <cellStyle name="3_VBPL kiểm toán Đầu tư XDCB 2010" xfId="816" xr:uid="{00000000-0005-0000-0000-0000E3030000}"/>
    <cellStyle name="3_ÿÿÿÿÿ" xfId="817" xr:uid="{00000000-0005-0000-0000-0000E4030000}"/>
    <cellStyle name="4" xfId="818" xr:uid="{00000000-0005-0000-0000-0000E5030000}"/>
    <cellStyle name="4_7 noi 48 goi C5 9 vi na" xfId="819" xr:uid="{00000000-0005-0000-0000-0000E6030000}"/>
    <cellStyle name="4_Book1" xfId="820" xr:uid="{00000000-0005-0000-0000-0000E7030000}"/>
    <cellStyle name="4_Book1_1" xfId="821" xr:uid="{00000000-0005-0000-0000-0000E8030000}"/>
    <cellStyle name="4_Cau thuy dien Ban La (Cu Anh)" xfId="822" xr:uid="{00000000-0005-0000-0000-0000E9030000}"/>
    <cellStyle name="4_Dtdchinh2397" xfId="823" xr:uid="{00000000-0005-0000-0000-0000EA030000}"/>
    <cellStyle name="4_Du toan 558 (Km17+508.12 - Km 22)" xfId="824" xr:uid="{00000000-0005-0000-0000-0000EB030000}"/>
    <cellStyle name="4_Gia_VLQL48_duyet " xfId="825" xr:uid="{00000000-0005-0000-0000-0000EC030000}"/>
    <cellStyle name="4_KLNM 1303" xfId="826" xr:uid="{00000000-0005-0000-0000-0000ED030000}"/>
    <cellStyle name="4_KlQdinhduyet" xfId="827" xr:uid="{00000000-0005-0000-0000-0000EE030000}"/>
    <cellStyle name="4_Thong ke cong" xfId="828" xr:uid="{00000000-0005-0000-0000-0000EF030000}"/>
    <cellStyle name="4_thong ke giao dan sinh" xfId="829" xr:uid="{00000000-0005-0000-0000-0000F0030000}"/>
    <cellStyle name="4_ÿÿÿÿÿ" xfId="830" xr:uid="{00000000-0005-0000-0000-0000F1030000}"/>
    <cellStyle name="40% - Accent1 2" xfId="831" xr:uid="{00000000-0005-0000-0000-0000F2030000}"/>
    <cellStyle name="40% - Accent1 3" xfId="1868" xr:uid="{00000000-0005-0000-0000-0000F3030000}"/>
    <cellStyle name="40% - Accent2 2" xfId="832" xr:uid="{00000000-0005-0000-0000-0000F4030000}"/>
    <cellStyle name="40% - Accent2 3" xfId="1869" xr:uid="{00000000-0005-0000-0000-0000F5030000}"/>
    <cellStyle name="40% - Accent3 2" xfId="833" xr:uid="{00000000-0005-0000-0000-0000F6030000}"/>
    <cellStyle name="40% - Accent3 3" xfId="1870" xr:uid="{00000000-0005-0000-0000-0000F7030000}"/>
    <cellStyle name="40% - Accent4 2" xfId="834" xr:uid="{00000000-0005-0000-0000-0000F8030000}"/>
    <cellStyle name="40% - Accent4 3" xfId="1871" xr:uid="{00000000-0005-0000-0000-0000F9030000}"/>
    <cellStyle name="40% - Accent5 2" xfId="835" xr:uid="{00000000-0005-0000-0000-0000FA030000}"/>
    <cellStyle name="40% - Accent5 3" xfId="1872" xr:uid="{00000000-0005-0000-0000-0000FB030000}"/>
    <cellStyle name="40% - Accent6 2" xfId="836" xr:uid="{00000000-0005-0000-0000-0000FC030000}"/>
    <cellStyle name="40% - Accent6 3" xfId="1873" xr:uid="{00000000-0005-0000-0000-0000FD030000}"/>
    <cellStyle name="40% - Nhấn1" xfId="837" xr:uid="{00000000-0005-0000-0000-0000FE030000}"/>
    <cellStyle name="40% - Nhấn2" xfId="838" xr:uid="{00000000-0005-0000-0000-0000FF030000}"/>
    <cellStyle name="40% - Nhấn3" xfId="839" xr:uid="{00000000-0005-0000-0000-000000040000}"/>
    <cellStyle name="40% - Nhấn4" xfId="840" xr:uid="{00000000-0005-0000-0000-000001040000}"/>
    <cellStyle name="40% - Nhấn5" xfId="841" xr:uid="{00000000-0005-0000-0000-000002040000}"/>
    <cellStyle name="40% - Nhấn6" xfId="842" xr:uid="{00000000-0005-0000-0000-000003040000}"/>
    <cellStyle name="6" xfId="843" xr:uid="{00000000-0005-0000-0000-000004040000}"/>
    <cellStyle name="6_Bieu mau ung 2011-Mien Trung-TPCP-11-6" xfId="844" xr:uid="{00000000-0005-0000-0000-000005040000}"/>
    <cellStyle name="6_Copy of ghep 3 bieu trinh LD BO 28-6 (TPCP)" xfId="845" xr:uid="{00000000-0005-0000-0000-000006040000}"/>
    <cellStyle name="6_DTDuong dong tien -sua tham tra 2009 - luong 650" xfId="846" xr:uid="{00000000-0005-0000-0000-000007040000}"/>
    <cellStyle name="6_Nhu cau tam ung NSNN&amp;TPCP&amp;ODA theo tieu chi cua Bo (CV410_BKH-TH)_vung Tay Nguyen (11.6.2010)" xfId="847" xr:uid="{00000000-0005-0000-0000-000008040000}"/>
    <cellStyle name="60% - Accent1 2" xfId="848" xr:uid="{00000000-0005-0000-0000-000009040000}"/>
    <cellStyle name="60% - Accent1 3" xfId="1874" xr:uid="{00000000-0005-0000-0000-00000A040000}"/>
    <cellStyle name="60% - Accent2 2" xfId="849" xr:uid="{00000000-0005-0000-0000-00000B040000}"/>
    <cellStyle name="60% - Accent2 3" xfId="1875" xr:uid="{00000000-0005-0000-0000-00000C040000}"/>
    <cellStyle name="60% - Accent3 2" xfId="850" xr:uid="{00000000-0005-0000-0000-00000D040000}"/>
    <cellStyle name="60% - Accent3 3" xfId="1876" xr:uid="{00000000-0005-0000-0000-00000E040000}"/>
    <cellStyle name="60% - Accent4 2" xfId="851" xr:uid="{00000000-0005-0000-0000-00000F040000}"/>
    <cellStyle name="60% - Accent4 3" xfId="1877" xr:uid="{00000000-0005-0000-0000-000010040000}"/>
    <cellStyle name="60% - Accent5 2" xfId="852" xr:uid="{00000000-0005-0000-0000-000011040000}"/>
    <cellStyle name="60% - Accent5 3" xfId="1878" xr:uid="{00000000-0005-0000-0000-000012040000}"/>
    <cellStyle name="60% - Accent6 2" xfId="853" xr:uid="{00000000-0005-0000-0000-000013040000}"/>
    <cellStyle name="60% - Accent6 3" xfId="1879" xr:uid="{00000000-0005-0000-0000-000014040000}"/>
    <cellStyle name="60% - Nhấn1" xfId="854" xr:uid="{00000000-0005-0000-0000-000015040000}"/>
    <cellStyle name="60% - Nhấn2" xfId="855" xr:uid="{00000000-0005-0000-0000-000016040000}"/>
    <cellStyle name="60% - Nhấn3" xfId="856" xr:uid="{00000000-0005-0000-0000-000017040000}"/>
    <cellStyle name="60% - Nhấn4" xfId="857" xr:uid="{00000000-0005-0000-0000-000018040000}"/>
    <cellStyle name="60% - Nhấn5" xfId="858" xr:uid="{00000000-0005-0000-0000-000019040000}"/>
    <cellStyle name="60% - Nhấn6" xfId="859" xr:uid="{00000000-0005-0000-0000-00001A040000}"/>
    <cellStyle name="9" xfId="860" xr:uid="{00000000-0005-0000-0000-00001B040000}"/>
    <cellStyle name="Accent1 2" xfId="861" xr:uid="{00000000-0005-0000-0000-00001C040000}"/>
    <cellStyle name="Accent1 3" xfId="1880" xr:uid="{00000000-0005-0000-0000-00001D040000}"/>
    <cellStyle name="Accent2 2" xfId="862" xr:uid="{00000000-0005-0000-0000-00001E040000}"/>
    <cellStyle name="Accent2 3" xfId="1881" xr:uid="{00000000-0005-0000-0000-00001F040000}"/>
    <cellStyle name="Accent3 2" xfId="863" xr:uid="{00000000-0005-0000-0000-000020040000}"/>
    <cellStyle name="Accent3 3" xfId="1882" xr:uid="{00000000-0005-0000-0000-000021040000}"/>
    <cellStyle name="Accent4 2" xfId="864" xr:uid="{00000000-0005-0000-0000-000022040000}"/>
    <cellStyle name="Accent4 3" xfId="1883" xr:uid="{00000000-0005-0000-0000-000023040000}"/>
    <cellStyle name="Accent5 2" xfId="865" xr:uid="{00000000-0005-0000-0000-000024040000}"/>
    <cellStyle name="Accent5 3" xfId="1884" xr:uid="{00000000-0005-0000-0000-000025040000}"/>
    <cellStyle name="Accent6 2" xfId="866" xr:uid="{00000000-0005-0000-0000-000026040000}"/>
    <cellStyle name="Accent6 3" xfId="1885" xr:uid="{00000000-0005-0000-0000-000027040000}"/>
    <cellStyle name="ÅëÈ­ [0]_      " xfId="867" xr:uid="{00000000-0005-0000-0000-000028040000}"/>
    <cellStyle name="AeE­ [0]_INQUIRY ¿?¾÷AßAø " xfId="868" xr:uid="{00000000-0005-0000-0000-000029040000}"/>
    <cellStyle name="ÅëÈ­ [0]_L601CPT" xfId="869" xr:uid="{00000000-0005-0000-0000-00002A040000}"/>
    <cellStyle name="ÅëÈ­_      " xfId="870" xr:uid="{00000000-0005-0000-0000-00002B040000}"/>
    <cellStyle name="AeE­_INQUIRY ¿?¾÷AßAø " xfId="871" xr:uid="{00000000-0005-0000-0000-00002C040000}"/>
    <cellStyle name="ÅëÈ­_L601CPT" xfId="872" xr:uid="{00000000-0005-0000-0000-00002D040000}"/>
    <cellStyle name="args.style" xfId="873" xr:uid="{00000000-0005-0000-0000-00002E040000}"/>
    <cellStyle name="at" xfId="874" xr:uid="{00000000-0005-0000-0000-00002F040000}"/>
    <cellStyle name="ÄÞ¸¶ [0]_      " xfId="875" xr:uid="{00000000-0005-0000-0000-000030040000}"/>
    <cellStyle name="AÞ¸¶ [0]_INQUIRY ¿?¾÷AßAø " xfId="876" xr:uid="{00000000-0005-0000-0000-000031040000}"/>
    <cellStyle name="ÄÞ¸¶ [0]_L601CPT" xfId="877" xr:uid="{00000000-0005-0000-0000-000032040000}"/>
    <cellStyle name="ÄÞ¸¶_      " xfId="878" xr:uid="{00000000-0005-0000-0000-000033040000}"/>
    <cellStyle name="AÞ¸¶_INQUIRY ¿?¾÷AßAø " xfId="879" xr:uid="{00000000-0005-0000-0000-000034040000}"/>
    <cellStyle name="ÄÞ¸¶_L601CPT" xfId="880" xr:uid="{00000000-0005-0000-0000-000035040000}"/>
    <cellStyle name="AutoFormat Options" xfId="881" xr:uid="{00000000-0005-0000-0000-000036040000}"/>
    <cellStyle name="AutoFormat-Optionen" xfId="882" xr:uid="{00000000-0005-0000-0000-000037040000}"/>
    <cellStyle name="AutoFormat-Optionen 2" xfId="2" xr:uid="{00000000-0005-0000-0000-000038040000}"/>
    <cellStyle name="AutoFormat-Optionen 2 2" xfId="8" xr:uid="{00000000-0005-0000-0000-000039040000}"/>
    <cellStyle name="AutoFormat-Optionen 3" xfId="883" xr:uid="{00000000-0005-0000-0000-00003A040000}"/>
    <cellStyle name="AutoFormat-Optionen_2. Du toan chi tiet nam 2018" xfId="2232" xr:uid="{00000000-0005-0000-0000-00003B040000}"/>
    <cellStyle name="Bad 2" xfId="884" xr:uid="{00000000-0005-0000-0000-00003C040000}"/>
    <cellStyle name="Bad 3" xfId="1886" xr:uid="{00000000-0005-0000-0000-00003D040000}"/>
    <cellStyle name="Body" xfId="885" xr:uid="{00000000-0005-0000-0000-00003E040000}"/>
    <cellStyle name="C?AØ_¿?¾÷CoE² " xfId="886" xr:uid="{00000000-0005-0000-0000-00003F040000}"/>
    <cellStyle name="C~1" xfId="887" xr:uid="{00000000-0005-0000-0000-000040040000}"/>
    <cellStyle name="Ç¥ÁØ_      " xfId="888" xr:uid="{00000000-0005-0000-0000-000041040000}"/>
    <cellStyle name="C￥AØ_¿μ¾÷CoE² " xfId="889" xr:uid="{00000000-0005-0000-0000-000042040000}"/>
    <cellStyle name="Ç¥ÁØ_±¸¹Ì´ëÃ¥" xfId="890" xr:uid="{00000000-0005-0000-0000-000043040000}"/>
    <cellStyle name="C￥AØ_Sheet1_¿μ¾÷CoE² " xfId="891" xr:uid="{00000000-0005-0000-0000-000044040000}"/>
    <cellStyle name="Ç¥ÁØ_ÿÿÿÿÿÿ_4_ÃÑÇÕ°è " xfId="892" xr:uid="{00000000-0005-0000-0000-000045040000}"/>
    <cellStyle name="Calc Currency (0)" xfId="893" xr:uid="{00000000-0005-0000-0000-000046040000}"/>
    <cellStyle name="Calc Currency (2)" xfId="894" xr:uid="{00000000-0005-0000-0000-000047040000}"/>
    <cellStyle name="Calc Percent (0)" xfId="895" xr:uid="{00000000-0005-0000-0000-000048040000}"/>
    <cellStyle name="Calc Percent (1)" xfId="896" xr:uid="{00000000-0005-0000-0000-000049040000}"/>
    <cellStyle name="Calc Percent (2)" xfId="897" xr:uid="{00000000-0005-0000-0000-00004A040000}"/>
    <cellStyle name="Calc Units (0)" xfId="898" xr:uid="{00000000-0005-0000-0000-00004B040000}"/>
    <cellStyle name="Calc Units (1)" xfId="899" xr:uid="{00000000-0005-0000-0000-00004C040000}"/>
    <cellStyle name="Calc Units (2)" xfId="900" xr:uid="{00000000-0005-0000-0000-00004D040000}"/>
    <cellStyle name="Calculation 2" xfId="901" xr:uid="{00000000-0005-0000-0000-00004E040000}"/>
    <cellStyle name="Calculation 2 2" xfId="1887" xr:uid="{00000000-0005-0000-0000-00004F040000}"/>
    <cellStyle name="Calculation 2 2 2" xfId="2249" xr:uid="{00000000-0005-0000-0000-000050040000}"/>
    <cellStyle name="Calculation 2 2 3" xfId="2792" xr:uid="{00000000-0005-0000-0000-000051040000}"/>
    <cellStyle name="Calculation 2 3" xfId="2250" xr:uid="{00000000-0005-0000-0000-000052040000}"/>
    <cellStyle name="Calculation 2 4" xfId="2793" xr:uid="{00000000-0005-0000-0000-000053040000}"/>
    <cellStyle name="Calculation 3" xfId="1888" xr:uid="{00000000-0005-0000-0000-000054040000}"/>
    <cellStyle name="Calculation 3 2" xfId="2251" xr:uid="{00000000-0005-0000-0000-000055040000}"/>
    <cellStyle name="Calculation 3 3" xfId="2794" xr:uid="{00000000-0005-0000-0000-000056040000}"/>
    <cellStyle name="category" xfId="902" xr:uid="{00000000-0005-0000-0000-000057040000}"/>
    <cellStyle name="Cerrency_Sheet2_XANGDAU" xfId="903" xr:uid="{00000000-0005-0000-0000-000058040000}"/>
    <cellStyle name="Co?ma_Sheet1" xfId="908" xr:uid="{00000000-0005-0000-0000-000059040000}"/>
    <cellStyle name="Comma" xfId="1" builtinId="3"/>
    <cellStyle name="Comma  - Style1" xfId="909" xr:uid="{00000000-0005-0000-0000-00005B040000}"/>
    <cellStyle name="Comma  - Style2" xfId="910" xr:uid="{00000000-0005-0000-0000-00005C040000}"/>
    <cellStyle name="Comma  - Style3" xfId="911" xr:uid="{00000000-0005-0000-0000-00005D040000}"/>
    <cellStyle name="Comma  - Style4" xfId="912" xr:uid="{00000000-0005-0000-0000-00005E040000}"/>
    <cellStyle name="Comma  - Style5" xfId="913" xr:uid="{00000000-0005-0000-0000-00005F040000}"/>
    <cellStyle name="Comma  - Style6" xfId="914" xr:uid="{00000000-0005-0000-0000-000060040000}"/>
    <cellStyle name="Comma  - Style7" xfId="915" xr:uid="{00000000-0005-0000-0000-000061040000}"/>
    <cellStyle name="Comma  - Style8" xfId="916" xr:uid="{00000000-0005-0000-0000-000062040000}"/>
    <cellStyle name="Comma [0] 2" xfId="917" xr:uid="{00000000-0005-0000-0000-000063040000}"/>
    <cellStyle name="Comma [0] 3" xfId="918" xr:uid="{00000000-0005-0000-0000-000064040000}"/>
    <cellStyle name="Comma [0] 4" xfId="919" xr:uid="{00000000-0005-0000-0000-000065040000}"/>
    <cellStyle name="Comma [0] 5" xfId="920" xr:uid="{00000000-0005-0000-0000-000066040000}"/>
    <cellStyle name="Comma [00]" xfId="921" xr:uid="{00000000-0005-0000-0000-000067040000}"/>
    <cellStyle name="Comma 10" xfId="922" xr:uid="{00000000-0005-0000-0000-000068040000}"/>
    <cellStyle name="Comma 10 10" xfId="1889" xr:uid="{00000000-0005-0000-0000-000069040000}"/>
    <cellStyle name="Comma 10 2" xfId="5" xr:uid="{00000000-0005-0000-0000-00006A040000}"/>
    <cellStyle name="Comma 10 2 2" xfId="1890" xr:uid="{00000000-0005-0000-0000-00006B040000}"/>
    <cellStyle name="Comma 10 3" xfId="9" xr:uid="{00000000-0005-0000-0000-00006C040000}"/>
    <cellStyle name="Comma 11" xfId="923" xr:uid="{00000000-0005-0000-0000-00006D040000}"/>
    <cellStyle name="Comma 12" xfId="924" xr:uid="{00000000-0005-0000-0000-00006E040000}"/>
    <cellStyle name="Comma 13" xfId="925" xr:uid="{00000000-0005-0000-0000-00006F040000}"/>
    <cellStyle name="Comma 14" xfId="3" xr:uid="{00000000-0005-0000-0000-000070040000}"/>
    <cellStyle name="Comma 15" xfId="926" xr:uid="{00000000-0005-0000-0000-000071040000}"/>
    <cellStyle name="Comma 16" xfId="927" xr:uid="{00000000-0005-0000-0000-000072040000}"/>
    <cellStyle name="Comma 16 2" xfId="1891" xr:uid="{00000000-0005-0000-0000-000073040000}"/>
    <cellStyle name="Comma 17" xfId="928" xr:uid="{00000000-0005-0000-0000-000074040000}"/>
    <cellStyle name="Comma 18" xfId="929" xr:uid="{00000000-0005-0000-0000-000075040000}"/>
    <cellStyle name="Comma 19" xfId="930" xr:uid="{00000000-0005-0000-0000-000076040000}"/>
    <cellStyle name="Comma 2" xfId="931" xr:uid="{00000000-0005-0000-0000-000077040000}"/>
    <cellStyle name="Comma 2 2" xfId="932" xr:uid="{00000000-0005-0000-0000-000078040000}"/>
    <cellStyle name="Comma 2 28" xfId="1892" xr:uid="{00000000-0005-0000-0000-000079040000}"/>
    <cellStyle name="Comma 2 3" xfId="933" xr:uid="{00000000-0005-0000-0000-00007A040000}"/>
    <cellStyle name="Comma 2 3 2" xfId="934" xr:uid="{00000000-0005-0000-0000-00007B040000}"/>
    <cellStyle name="Comma 2 3 3" xfId="1893" xr:uid="{00000000-0005-0000-0000-00007C040000}"/>
    <cellStyle name="Comma 2 4" xfId="935" xr:uid="{00000000-0005-0000-0000-00007D040000}"/>
    <cellStyle name="Comma 2 5" xfId="936" xr:uid="{00000000-0005-0000-0000-00007E040000}"/>
    <cellStyle name="Comma 2_bieu 1" xfId="1894" xr:uid="{00000000-0005-0000-0000-00007F040000}"/>
    <cellStyle name="Comma 20" xfId="937" xr:uid="{00000000-0005-0000-0000-000080040000}"/>
    <cellStyle name="Comma 20 2" xfId="1895" xr:uid="{00000000-0005-0000-0000-000081040000}"/>
    <cellStyle name="Comma 20 2 2" xfId="2795" xr:uid="{00000000-0005-0000-0000-000082040000}"/>
    <cellStyle name="Comma 20 3" xfId="2252" xr:uid="{00000000-0005-0000-0000-000083040000}"/>
    <cellStyle name="Comma 21" xfId="6" xr:uid="{00000000-0005-0000-0000-000084040000}"/>
    <cellStyle name="Comma 21 2" xfId="938" xr:uid="{00000000-0005-0000-0000-000085040000}"/>
    <cellStyle name="Comma 21 2 2" xfId="1896" xr:uid="{00000000-0005-0000-0000-000086040000}"/>
    <cellStyle name="Comma 21 3" xfId="939" xr:uid="{00000000-0005-0000-0000-000087040000}"/>
    <cellStyle name="Comma 21 3 2" xfId="1897" xr:uid="{00000000-0005-0000-0000-000088040000}"/>
    <cellStyle name="Comma 21 4" xfId="940" xr:uid="{00000000-0005-0000-0000-000089040000}"/>
    <cellStyle name="Comma 21 4 2" xfId="1898" xr:uid="{00000000-0005-0000-0000-00008A040000}"/>
    <cellStyle name="Comma 21 5" xfId="1899" xr:uid="{00000000-0005-0000-0000-00008B040000}"/>
    <cellStyle name="Comma 21 5 2" xfId="2253" xr:uid="{00000000-0005-0000-0000-00008C040000}"/>
    <cellStyle name="Comma 21 6" xfId="1900" xr:uid="{00000000-0005-0000-0000-00008D040000}"/>
    <cellStyle name="Comma 21 6 2" xfId="2254" xr:uid="{00000000-0005-0000-0000-00008E040000}"/>
    <cellStyle name="Comma 21 7" xfId="2255" xr:uid="{00000000-0005-0000-0000-00008F040000}"/>
    <cellStyle name="Comma 22" xfId="941" xr:uid="{00000000-0005-0000-0000-000090040000}"/>
    <cellStyle name="Comma 22 2" xfId="942" xr:uid="{00000000-0005-0000-0000-000091040000}"/>
    <cellStyle name="Comma 22 2 2" xfId="2796" xr:uid="{00000000-0005-0000-0000-000092040000}"/>
    <cellStyle name="Comma 22 3" xfId="1901" xr:uid="{00000000-0005-0000-0000-000093040000}"/>
    <cellStyle name="Comma 22 3 2" xfId="2256" xr:uid="{00000000-0005-0000-0000-000094040000}"/>
    <cellStyle name="Comma 22 4" xfId="2257" xr:uid="{00000000-0005-0000-0000-000095040000}"/>
    <cellStyle name="Comma 23" xfId="11" xr:uid="{00000000-0005-0000-0000-000096040000}"/>
    <cellStyle name="Comma 23 2" xfId="10" xr:uid="{00000000-0005-0000-0000-000097040000}"/>
    <cellStyle name="Comma 24" xfId="943" xr:uid="{00000000-0005-0000-0000-000098040000}"/>
    <cellStyle name="Comma 25" xfId="1902" xr:uid="{00000000-0005-0000-0000-000099040000}"/>
    <cellStyle name="Comma 25 2" xfId="1903" xr:uid="{00000000-0005-0000-0000-00009A040000}"/>
    <cellStyle name="Comma 25 2 2" xfId="2857" xr:uid="{00000000-0005-0000-0000-00009B040000}"/>
    <cellStyle name="Comma 26" xfId="1904" xr:uid="{00000000-0005-0000-0000-00009C040000}"/>
    <cellStyle name="Comma 26 2" xfId="2258" xr:uid="{00000000-0005-0000-0000-00009D040000}"/>
    <cellStyle name="Comma 27" xfId="1905" xr:uid="{00000000-0005-0000-0000-00009E040000}"/>
    <cellStyle name="Comma 27 2" xfId="2259" xr:uid="{00000000-0005-0000-0000-00009F040000}"/>
    <cellStyle name="Comma 27 3" xfId="2797" xr:uid="{00000000-0005-0000-0000-0000A0040000}"/>
    <cellStyle name="Comma 28" xfId="1906" xr:uid="{00000000-0005-0000-0000-0000A1040000}"/>
    <cellStyle name="Comma 28 2" xfId="2798" xr:uid="{00000000-0005-0000-0000-0000A2040000}"/>
    <cellStyle name="Comma 29" xfId="1907" xr:uid="{00000000-0005-0000-0000-0000A3040000}"/>
    <cellStyle name="Comma 3" xfId="944" xr:uid="{00000000-0005-0000-0000-0000A4040000}"/>
    <cellStyle name="Comma 3 2" xfId="945" xr:uid="{00000000-0005-0000-0000-0000A5040000}"/>
    <cellStyle name="Comma 3 3" xfId="946" xr:uid="{00000000-0005-0000-0000-0000A6040000}"/>
    <cellStyle name="Comma 3_VBPL kiểm toán Đầu tư XDCB 2010" xfId="947" xr:uid="{00000000-0005-0000-0000-0000A7040000}"/>
    <cellStyle name="Comma 30" xfId="2260" xr:uid="{00000000-0005-0000-0000-0000A8040000}"/>
    <cellStyle name="Comma 31" xfId="2799" xr:uid="{00000000-0005-0000-0000-0000A9040000}"/>
    <cellStyle name="Comma 32" xfId="2800" xr:uid="{00000000-0005-0000-0000-0000AA040000}"/>
    <cellStyle name="Comma 33" xfId="2858" xr:uid="{00000000-0005-0000-0000-0000AB040000}"/>
    <cellStyle name="Comma 4" xfId="948" xr:uid="{00000000-0005-0000-0000-0000AC040000}"/>
    <cellStyle name="Comma 4 2" xfId="949" xr:uid="{00000000-0005-0000-0000-0000AD040000}"/>
    <cellStyle name="Comma 4 20" xfId="1908" xr:uid="{00000000-0005-0000-0000-0000AE040000}"/>
    <cellStyle name="Comma 4_Bieu mau KH 2011 (gui Vu DP)" xfId="950" xr:uid="{00000000-0005-0000-0000-0000AF040000}"/>
    <cellStyle name="Comma 5" xfId="951" xr:uid="{00000000-0005-0000-0000-0000B0040000}"/>
    <cellStyle name="Comma 5 2" xfId="1909" xr:uid="{00000000-0005-0000-0000-0000B1040000}"/>
    <cellStyle name="Comma 6" xfId="952" xr:uid="{00000000-0005-0000-0000-0000B2040000}"/>
    <cellStyle name="Comma 6 2" xfId="1910" xr:uid="{00000000-0005-0000-0000-0000B3040000}"/>
    <cellStyle name="Comma 7" xfId="953" xr:uid="{00000000-0005-0000-0000-0000B4040000}"/>
    <cellStyle name="Comma 8" xfId="954" xr:uid="{00000000-0005-0000-0000-0000B5040000}"/>
    <cellStyle name="Comma 8 2" xfId="955" xr:uid="{00000000-0005-0000-0000-0000B6040000}"/>
    <cellStyle name="Comma 9" xfId="956" xr:uid="{00000000-0005-0000-0000-0000B7040000}"/>
    <cellStyle name="comma zerodec" xfId="957" xr:uid="{00000000-0005-0000-0000-0000B8040000}"/>
    <cellStyle name="Comma_DT 2013 Bieu kem NQ (11-12)" xfId="4" xr:uid="{00000000-0005-0000-0000-0000B9040000}"/>
    <cellStyle name="Comma0" xfId="958" xr:uid="{00000000-0005-0000-0000-0000BA040000}"/>
    <cellStyle name="Comma0 - Modelo1" xfId="959" xr:uid="{00000000-0005-0000-0000-0000BB040000}"/>
    <cellStyle name="Comma0 - Style1" xfId="960" xr:uid="{00000000-0005-0000-0000-0000BC040000}"/>
    <cellStyle name="Comma0 2" xfId="961" xr:uid="{00000000-0005-0000-0000-0000BD040000}"/>
    <cellStyle name="Comma0 3" xfId="1911" xr:uid="{00000000-0005-0000-0000-0000BE040000}"/>
    <cellStyle name="Comma0 4" xfId="1912" xr:uid="{00000000-0005-0000-0000-0000BF040000}"/>
    <cellStyle name="Comma0 5" xfId="2261" xr:uid="{00000000-0005-0000-0000-0000C0040000}"/>
    <cellStyle name="Comma0_Book1" xfId="962" xr:uid="{00000000-0005-0000-0000-0000C1040000}"/>
    <cellStyle name="Comma1 - Modelo2" xfId="963" xr:uid="{00000000-0005-0000-0000-0000C2040000}"/>
    <cellStyle name="Comma1 - Style2" xfId="964" xr:uid="{00000000-0005-0000-0000-0000C3040000}"/>
    <cellStyle name="cong" xfId="965" xr:uid="{00000000-0005-0000-0000-0000C4040000}"/>
    <cellStyle name="Copied" xfId="966" xr:uid="{00000000-0005-0000-0000-0000C5040000}"/>
    <cellStyle name="Cࡵrrency_Sheet1_PRODUCTĠ" xfId="967" xr:uid="{00000000-0005-0000-0000-0000C6040000}"/>
    <cellStyle name="Currency [00]" xfId="968" xr:uid="{00000000-0005-0000-0000-0000C7040000}"/>
    <cellStyle name="Currency 2" xfId="969" xr:uid="{00000000-0005-0000-0000-0000C8040000}"/>
    <cellStyle name="Currency 3" xfId="970" xr:uid="{00000000-0005-0000-0000-0000C9040000}"/>
    <cellStyle name="Currency0" xfId="971" xr:uid="{00000000-0005-0000-0000-0000CA040000}"/>
    <cellStyle name="Currency0 2" xfId="972" xr:uid="{00000000-0005-0000-0000-0000CB040000}"/>
    <cellStyle name="Currency0 2 2" xfId="973" xr:uid="{00000000-0005-0000-0000-0000CC040000}"/>
    <cellStyle name="Currency0 2 3" xfId="974" xr:uid="{00000000-0005-0000-0000-0000CD040000}"/>
    <cellStyle name="Currency0 2 4" xfId="975" xr:uid="{00000000-0005-0000-0000-0000CE040000}"/>
    <cellStyle name="Currency0 2_Khoi cong moi 1" xfId="976" xr:uid="{00000000-0005-0000-0000-0000CF040000}"/>
    <cellStyle name="Currency0 3" xfId="977" xr:uid="{00000000-0005-0000-0000-0000D0040000}"/>
    <cellStyle name="Currency0 4" xfId="978" xr:uid="{00000000-0005-0000-0000-0000D1040000}"/>
    <cellStyle name="Currency0 5" xfId="1913" xr:uid="{00000000-0005-0000-0000-0000D2040000}"/>
    <cellStyle name="Currency0 6" xfId="1914" xr:uid="{00000000-0005-0000-0000-0000D3040000}"/>
    <cellStyle name="Currency0 7" xfId="2262" xr:uid="{00000000-0005-0000-0000-0000D4040000}"/>
    <cellStyle name="Currency0_Book1" xfId="979" xr:uid="{00000000-0005-0000-0000-0000D5040000}"/>
    <cellStyle name="Currency1" xfId="980" xr:uid="{00000000-0005-0000-0000-0000D6040000}"/>
    <cellStyle name="Check Cell 2" xfId="904" xr:uid="{00000000-0005-0000-0000-0000D7040000}"/>
    <cellStyle name="Check Cell 3" xfId="1915" xr:uid="{00000000-0005-0000-0000-0000D8040000}"/>
    <cellStyle name="Chi phÝ kh¸c_Book1" xfId="905" xr:uid="{00000000-0005-0000-0000-0000D9040000}"/>
    <cellStyle name="chu" xfId="906" xr:uid="{00000000-0005-0000-0000-0000DA040000}"/>
    <cellStyle name="CHUONG" xfId="907" xr:uid="{00000000-0005-0000-0000-0000DB040000}"/>
    <cellStyle name="CHUONG 2" xfId="1916" xr:uid="{00000000-0005-0000-0000-0000DC040000}"/>
    <cellStyle name="CHUONG 2 2" xfId="2229" xr:uid="{00000000-0005-0000-0000-0000DD040000}"/>
    <cellStyle name="CHUONG 2 3" xfId="2801" xr:uid="{00000000-0005-0000-0000-0000DE040000}"/>
    <cellStyle name="CHUONG 3" xfId="2220" xr:uid="{00000000-0005-0000-0000-0000DF040000}"/>
    <cellStyle name="CHUONG 4" xfId="2802" xr:uid="{00000000-0005-0000-0000-0000E0040000}"/>
    <cellStyle name="D1" xfId="981" xr:uid="{00000000-0005-0000-0000-0000E1040000}"/>
    <cellStyle name="Date" xfId="982" xr:uid="{00000000-0005-0000-0000-0000E2040000}"/>
    <cellStyle name="Date 2" xfId="983" xr:uid="{00000000-0005-0000-0000-0000E3040000}"/>
    <cellStyle name="Date 3" xfId="1917" xr:uid="{00000000-0005-0000-0000-0000E4040000}"/>
    <cellStyle name="Date Short" xfId="984" xr:uid="{00000000-0005-0000-0000-0000E5040000}"/>
    <cellStyle name="Date_17 bieu (hung cap nhap)" xfId="985" xr:uid="{00000000-0005-0000-0000-0000E6040000}"/>
    <cellStyle name="DAUDE" xfId="988" xr:uid="{00000000-0005-0000-0000-0000E7040000}"/>
    <cellStyle name="Decimal" xfId="993" xr:uid="{00000000-0005-0000-0000-0000E8040000}"/>
    <cellStyle name="Decimal 2" xfId="994" xr:uid="{00000000-0005-0000-0000-0000E9040000}"/>
    <cellStyle name="Decimal 3" xfId="995" xr:uid="{00000000-0005-0000-0000-0000EA040000}"/>
    <cellStyle name="Decimal 4" xfId="996" xr:uid="{00000000-0005-0000-0000-0000EB040000}"/>
    <cellStyle name="DELTA" xfId="997" xr:uid="{00000000-0005-0000-0000-0000EC040000}"/>
    <cellStyle name="Dezimal [0]_35ERI8T2gbIEMixb4v26icuOo" xfId="998" xr:uid="{00000000-0005-0000-0000-0000ED040000}"/>
    <cellStyle name="Dezimal_35ERI8T2gbIEMixb4v26icuOo" xfId="999" xr:uid="{00000000-0005-0000-0000-0000EE040000}"/>
    <cellStyle name="Dg" xfId="1000" xr:uid="{00000000-0005-0000-0000-0000EF040000}"/>
    <cellStyle name="Dgia" xfId="1001" xr:uid="{00000000-0005-0000-0000-0000F0040000}"/>
    <cellStyle name="Dgia 2" xfId="1918" xr:uid="{00000000-0005-0000-0000-0000F1040000}"/>
    <cellStyle name="Dgia 2 2" xfId="2803" xr:uid="{00000000-0005-0000-0000-0000F2040000}"/>
    <cellStyle name="Dgia 2 3" xfId="2804" xr:uid="{00000000-0005-0000-0000-0000F3040000}"/>
    <cellStyle name="Dgia 3" xfId="2805" xr:uid="{00000000-0005-0000-0000-0000F4040000}"/>
    <cellStyle name="Dgia 4" xfId="2806" xr:uid="{00000000-0005-0000-0000-0000F5040000}"/>
    <cellStyle name="Dia" xfId="1002" xr:uid="{00000000-0005-0000-0000-0000F6040000}"/>
    <cellStyle name="Dollar (zero dec)" xfId="1003" xr:uid="{00000000-0005-0000-0000-0000F7040000}"/>
    <cellStyle name="Don gia" xfId="1004" xr:uid="{00000000-0005-0000-0000-0000F8040000}"/>
    <cellStyle name="DuToanBXD" xfId="1005" xr:uid="{00000000-0005-0000-0000-0000F9040000}"/>
    <cellStyle name="DuToanBXD 2" xfId="1919" xr:uid="{00000000-0005-0000-0000-0000FA040000}"/>
    <cellStyle name="DuToanBXD 2 2" xfId="2263" xr:uid="{00000000-0005-0000-0000-0000FB040000}"/>
    <cellStyle name="Dziesi?tny [0]_Invoices2001Slovakia" xfId="1006" xr:uid="{00000000-0005-0000-0000-0000FC040000}"/>
    <cellStyle name="Dziesi?tny_Invoices2001Slovakia" xfId="1007" xr:uid="{00000000-0005-0000-0000-0000FD040000}"/>
    <cellStyle name="Dziesietny [0]_Invoices2001Slovakia" xfId="1008" xr:uid="{00000000-0005-0000-0000-0000FE040000}"/>
    <cellStyle name="Dziesiętny [0]_Invoices2001Slovakia" xfId="1009" xr:uid="{00000000-0005-0000-0000-0000FF040000}"/>
    <cellStyle name="Dziesietny [0]_Invoices2001Slovakia_01_Nha so 1_Dien" xfId="1010" xr:uid="{00000000-0005-0000-0000-000000050000}"/>
    <cellStyle name="Dziesiętny [0]_Invoices2001Slovakia_01_Nha so 1_Dien" xfId="1011" xr:uid="{00000000-0005-0000-0000-000001050000}"/>
    <cellStyle name="Dziesietny [0]_Invoices2001Slovakia_10_Nha so 10_Dien1" xfId="1012" xr:uid="{00000000-0005-0000-0000-000002050000}"/>
    <cellStyle name="Dziesiętny [0]_Invoices2001Slovakia_10_Nha so 10_Dien1" xfId="1013" xr:uid="{00000000-0005-0000-0000-000003050000}"/>
    <cellStyle name="Dziesietny [0]_Invoices2001Slovakia_Book1" xfId="1014" xr:uid="{00000000-0005-0000-0000-000004050000}"/>
    <cellStyle name="Dziesiętny [0]_Invoices2001Slovakia_Book1" xfId="1015" xr:uid="{00000000-0005-0000-0000-000005050000}"/>
    <cellStyle name="Dziesietny [0]_Invoices2001Slovakia_Book1_1" xfId="1016" xr:uid="{00000000-0005-0000-0000-000006050000}"/>
    <cellStyle name="Dziesiętny [0]_Invoices2001Slovakia_Book1_1" xfId="1017" xr:uid="{00000000-0005-0000-0000-000007050000}"/>
    <cellStyle name="Dziesietny [0]_Invoices2001Slovakia_Book1_1_Book1" xfId="1018" xr:uid="{00000000-0005-0000-0000-000008050000}"/>
    <cellStyle name="Dziesiętny [0]_Invoices2001Slovakia_Book1_1_Book1" xfId="1019" xr:uid="{00000000-0005-0000-0000-000009050000}"/>
    <cellStyle name="Dziesietny [0]_Invoices2001Slovakia_Book1_2" xfId="1020" xr:uid="{00000000-0005-0000-0000-00000A050000}"/>
    <cellStyle name="Dziesiętny [0]_Invoices2001Slovakia_Book1_2" xfId="1021" xr:uid="{00000000-0005-0000-0000-00000B050000}"/>
    <cellStyle name="Dziesietny [0]_Invoices2001Slovakia_Book1_Nhu cau von ung truoc 2011 Tha h Hoa + Nge An gui TW" xfId="1022" xr:uid="{00000000-0005-0000-0000-00000C050000}"/>
    <cellStyle name="Dziesiętny [0]_Invoices2001Slovakia_Book1_Nhu cau von ung truoc 2011 Tha h Hoa + Nge An gui TW" xfId="1023" xr:uid="{00000000-0005-0000-0000-00000D050000}"/>
    <cellStyle name="Dziesietny [0]_Invoices2001Slovakia_Book1_Tong hop Cac tuyen(9-1-06)" xfId="1024" xr:uid="{00000000-0005-0000-0000-00000E050000}"/>
    <cellStyle name="Dziesiętny [0]_Invoices2001Slovakia_Book1_Tong hop Cac tuyen(9-1-06)" xfId="1025" xr:uid="{00000000-0005-0000-0000-00000F050000}"/>
    <cellStyle name="Dziesietny [0]_Invoices2001Slovakia_Book1_ung 2011 - 11-6-Thanh hoa-Nghe an" xfId="1026" xr:uid="{00000000-0005-0000-0000-000010050000}"/>
    <cellStyle name="Dziesiętny [0]_Invoices2001Slovakia_Book1_ung 2011 - 11-6-Thanh hoa-Nghe an" xfId="1027" xr:uid="{00000000-0005-0000-0000-000011050000}"/>
    <cellStyle name="Dziesietny [0]_Invoices2001Slovakia_Book1_ung truoc 2011 NSTW Thanh Hoa + Nge An gui Thu 12-5" xfId="1028" xr:uid="{00000000-0005-0000-0000-000012050000}"/>
    <cellStyle name="Dziesiętny [0]_Invoices2001Slovakia_Book1_ung truoc 2011 NSTW Thanh Hoa + Nge An gui Thu 12-5" xfId="1029" xr:uid="{00000000-0005-0000-0000-000013050000}"/>
    <cellStyle name="Dziesietny [0]_Invoices2001Slovakia_d-uong+TDT" xfId="1030" xr:uid="{00000000-0005-0000-0000-000014050000}"/>
    <cellStyle name="Dziesiętny [0]_Invoices2001Slovakia_Nhµ ®Ó xe" xfId="1031" xr:uid="{00000000-0005-0000-0000-000015050000}"/>
    <cellStyle name="Dziesietny [0]_Invoices2001Slovakia_Nha bao ve(28-7-05)" xfId="1032" xr:uid="{00000000-0005-0000-0000-000016050000}"/>
    <cellStyle name="Dziesiętny [0]_Invoices2001Slovakia_Nha bao ve(28-7-05)" xfId="1033" xr:uid="{00000000-0005-0000-0000-000017050000}"/>
    <cellStyle name="Dziesietny [0]_Invoices2001Slovakia_NHA de xe nguyen du" xfId="1034" xr:uid="{00000000-0005-0000-0000-000018050000}"/>
    <cellStyle name="Dziesiętny [0]_Invoices2001Slovakia_NHA de xe nguyen du" xfId="1035" xr:uid="{00000000-0005-0000-0000-000019050000}"/>
    <cellStyle name="Dziesietny [0]_Invoices2001Slovakia_Nhalamviec VTC(25-1-05)" xfId="1036" xr:uid="{00000000-0005-0000-0000-00001A050000}"/>
    <cellStyle name="Dziesiętny [0]_Invoices2001Slovakia_Nhalamviec VTC(25-1-05)" xfId="1037" xr:uid="{00000000-0005-0000-0000-00001B050000}"/>
    <cellStyle name="Dziesietny [0]_Invoices2001Slovakia_Nhu cau von ung truoc 2011 Tha h Hoa + Nge An gui TW" xfId="1038" xr:uid="{00000000-0005-0000-0000-00001C050000}"/>
    <cellStyle name="Dziesiętny [0]_Invoices2001Slovakia_TDT KHANH HOA" xfId="1039" xr:uid="{00000000-0005-0000-0000-00001D050000}"/>
    <cellStyle name="Dziesietny [0]_Invoices2001Slovakia_TDT KHANH HOA_Tong hop Cac tuyen(9-1-06)" xfId="1040" xr:uid="{00000000-0005-0000-0000-00001E050000}"/>
    <cellStyle name="Dziesiętny [0]_Invoices2001Slovakia_TDT KHANH HOA_Tong hop Cac tuyen(9-1-06)" xfId="1041" xr:uid="{00000000-0005-0000-0000-00001F050000}"/>
    <cellStyle name="Dziesietny [0]_Invoices2001Slovakia_TDT quangngai" xfId="1042" xr:uid="{00000000-0005-0000-0000-000020050000}"/>
    <cellStyle name="Dziesiętny [0]_Invoices2001Slovakia_TDT quangngai" xfId="1043" xr:uid="{00000000-0005-0000-0000-000021050000}"/>
    <cellStyle name="Dziesietny [0]_Invoices2001Slovakia_TMDT(10-5-06)" xfId="1044" xr:uid="{00000000-0005-0000-0000-000022050000}"/>
    <cellStyle name="Dziesietny_Invoices2001Slovakia" xfId="1045" xr:uid="{00000000-0005-0000-0000-000023050000}"/>
    <cellStyle name="Dziesiętny_Invoices2001Slovakia" xfId="1046" xr:uid="{00000000-0005-0000-0000-000024050000}"/>
    <cellStyle name="Dziesietny_Invoices2001Slovakia_01_Nha so 1_Dien" xfId="1047" xr:uid="{00000000-0005-0000-0000-000025050000}"/>
    <cellStyle name="Dziesiętny_Invoices2001Slovakia_01_Nha so 1_Dien" xfId="1048" xr:uid="{00000000-0005-0000-0000-000026050000}"/>
    <cellStyle name="Dziesietny_Invoices2001Slovakia_10_Nha so 10_Dien1" xfId="1049" xr:uid="{00000000-0005-0000-0000-000027050000}"/>
    <cellStyle name="Dziesiętny_Invoices2001Slovakia_10_Nha so 10_Dien1" xfId="1050" xr:uid="{00000000-0005-0000-0000-000028050000}"/>
    <cellStyle name="Dziesietny_Invoices2001Slovakia_Book1" xfId="1051" xr:uid="{00000000-0005-0000-0000-000029050000}"/>
    <cellStyle name="Dziesiętny_Invoices2001Slovakia_Book1" xfId="1052" xr:uid="{00000000-0005-0000-0000-00002A050000}"/>
    <cellStyle name="Dziesietny_Invoices2001Slovakia_Book1_1" xfId="1053" xr:uid="{00000000-0005-0000-0000-00002B050000}"/>
    <cellStyle name="Dziesiętny_Invoices2001Slovakia_Book1_1" xfId="1054" xr:uid="{00000000-0005-0000-0000-00002C050000}"/>
    <cellStyle name="Dziesietny_Invoices2001Slovakia_Book1_1_Book1" xfId="1055" xr:uid="{00000000-0005-0000-0000-00002D050000}"/>
    <cellStyle name="Dziesiętny_Invoices2001Slovakia_Book1_1_Book1" xfId="1056" xr:uid="{00000000-0005-0000-0000-00002E050000}"/>
    <cellStyle name="Dziesietny_Invoices2001Slovakia_Book1_2" xfId="1057" xr:uid="{00000000-0005-0000-0000-00002F050000}"/>
    <cellStyle name="Dziesiętny_Invoices2001Slovakia_Book1_2" xfId="1058" xr:uid="{00000000-0005-0000-0000-000030050000}"/>
    <cellStyle name="Dziesietny_Invoices2001Slovakia_Book1_Nhu cau von ung truoc 2011 Tha h Hoa + Nge An gui TW" xfId="1059" xr:uid="{00000000-0005-0000-0000-000031050000}"/>
    <cellStyle name="Dziesiętny_Invoices2001Slovakia_Book1_Nhu cau von ung truoc 2011 Tha h Hoa + Nge An gui TW" xfId="1060" xr:uid="{00000000-0005-0000-0000-000032050000}"/>
    <cellStyle name="Dziesietny_Invoices2001Slovakia_Book1_Tong hop Cac tuyen(9-1-06)" xfId="1061" xr:uid="{00000000-0005-0000-0000-000033050000}"/>
    <cellStyle name="Dziesiętny_Invoices2001Slovakia_Book1_Tong hop Cac tuyen(9-1-06)" xfId="1062" xr:uid="{00000000-0005-0000-0000-000034050000}"/>
    <cellStyle name="Dziesietny_Invoices2001Slovakia_Book1_ung 2011 - 11-6-Thanh hoa-Nghe an" xfId="1063" xr:uid="{00000000-0005-0000-0000-000035050000}"/>
    <cellStyle name="Dziesiętny_Invoices2001Slovakia_Book1_ung 2011 - 11-6-Thanh hoa-Nghe an" xfId="1064" xr:uid="{00000000-0005-0000-0000-000036050000}"/>
    <cellStyle name="Dziesietny_Invoices2001Slovakia_Book1_ung truoc 2011 NSTW Thanh Hoa + Nge An gui Thu 12-5" xfId="1065" xr:uid="{00000000-0005-0000-0000-000037050000}"/>
    <cellStyle name="Dziesiętny_Invoices2001Slovakia_Book1_ung truoc 2011 NSTW Thanh Hoa + Nge An gui Thu 12-5" xfId="1066" xr:uid="{00000000-0005-0000-0000-000038050000}"/>
    <cellStyle name="Dziesietny_Invoices2001Slovakia_d-uong+TDT" xfId="1067" xr:uid="{00000000-0005-0000-0000-000039050000}"/>
    <cellStyle name="Dziesiętny_Invoices2001Slovakia_Nhµ ®Ó xe" xfId="1068" xr:uid="{00000000-0005-0000-0000-00003A050000}"/>
    <cellStyle name="Dziesietny_Invoices2001Slovakia_Nha bao ve(28-7-05)" xfId="1069" xr:uid="{00000000-0005-0000-0000-00003B050000}"/>
    <cellStyle name="Dziesiętny_Invoices2001Slovakia_Nha bao ve(28-7-05)" xfId="1070" xr:uid="{00000000-0005-0000-0000-00003C050000}"/>
    <cellStyle name="Dziesietny_Invoices2001Slovakia_NHA de xe nguyen du" xfId="1071" xr:uid="{00000000-0005-0000-0000-00003D050000}"/>
    <cellStyle name="Dziesiętny_Invoices2001Slovakia_NHA de xe nguyen du" xfId="1072" xr:uid="{00000000-0005-0000-0000-00003E050000}"/>
    <cellStyle name="Dziesietny_Invoices2001Slovakia_Nhalamviec VTC(25-1-05)" xfId="1073" xr:uid="{00000000-0005-0000-0000-00003F050000}"/>
    <cellStyle name="Dziesiętny_Invoices2001Slovakia_Nhalamviec VTC(25-1-05)" xfId="1074" xr:uid="{00000000-0005-0000-0000-000040050000}"/>
    <cellStyle name="Dziesietny_Invoices2001Slovakia_Nhu cau von ung truoc 2011 Tha h Hoa + Nge An gui TW" xfId="1075" xr:uid="{00000000-0005-0000-0000-000041050000}"/>
    <cellStyle name="Dziesiętny_Invoices2001Slovakia_TDT KHANH HOA" xfId="1076" xr:uid="{00000000-0005-0000-0000-000042050000}"/>
    <cellStyle name="Dziesietny_Invoices2001Slovakia_TDT KHANH HOA_Tong hop Cac tuyen(9-1-06)" xfId="1077" xr:uid="{00000000-0005-0000-0000-000043050000}"/>
    <cellStyle name="Dziesiętny_Invoices2001Slovakia_TDT KHANH HOA_Tong hop Cac tuyen(9-1-06)" xfId="1078" xr:uid="{00000000-0005-0000-0000-000044050000}"/>
    <cellStyle name="Dziesietny_Invoices2001Slovakia_TDT quangngai" xfId="1079" xr:uid="{00000000-0005-0000-0000-000045050000}"/>
    <cellStyle name="Dziesiętny_Invoices2001Slovakia_TDT quangngai" xfId="1080" xr:uid="{00000000-0005-0000-0000-000046050000}"/>
    <cellStyle name="Dziesietny_Invoices2001Slovakia_TMDT(10-5-06)" xfId="1081" xr:uid="{00000000-0005-0000-0000-000047050000}"/>
    <cellStyle name="Đầu ra" xfId="986" xr:uid="{00000000-0005-0000-0000-000048050000}"/>
    <cellStyle name="Đầu ra 2" xfId="1920" xr:uid="{00000000-0005-0000-0000-000049050000}"/>
    <cellStyle name="Đầu ra 2 2" xfId="2264" xr:uid="{00000000-0005-0000-0000-00004A050000}"/>
    <cellStyle name="Đầu ra 2 3" xfId="2807" xr:uid="{00000000-0005-0000-0000-00004B050000}"/>
    <cellStyle name="Đầu ra 3" xfId="2265" xr:uid="{00000000-0005-0000-0000-00004C050000}"/>
    <cellStyle name="Đầu ra 4" xfId="2808" xr:uid="{00000000-0005-0000-0000-00004D050000}"/>
    <cellStyle name="Đầu vào" xfId="987" xr:uid="{00000000-0005-0000-0000-00004E050000}"/>
    <cellStyle name="Đầu vào 2" xfId="1921" xr:uid="{00000000-0005-0000-0000-00004F050000}"/>
    <cellStyle name="Đầu vào 2 2" xfId="2266" xr:uid="{00000000-0005-0000-0000-000050050000}"/>
    <cellStyle name="Đầu vào 2 3" xfId="2809" xr:uid="{00000000-0005-0000-0000-000051050000}"/>
    <cellStyle name="Đầu vào 3" xfId="2267" xr:uid="{00000000-0005-0000-0000-000052050000}"/>
    <cellStyle name="Đầu vào 4" xfId="2810" xr:uid="{00000000-0005-0000-0000-000053050000}"/>
    <cellStyle name="Đề mục 1" xfId="989" xr:uid="{00000000-0005-0000-0000-000054050000}"/>
    <cellStyle name="Đề mục 2" xfId="990" xr:uid="{00000000-0005-0000-0000-000055050000}"/>
    <cellStyle name="Đề mục 3" xfId="991" xr:uid="{00000000-0005-0000-0000-000056050000}"/>
    <cellStyle name="Đề mục 4" xfId="992" xr:uid="{00000000-0005-0000-0000-000057050000}"/>
    <cellStyle name="e" xfId="1082" xr:uid="{00000000-0005-0000-0000-000058050000}"/>
    <cellStyle name="Encabez1" xfId="1083" xr:uid="{00000000-0005-0000-0000-000059050000}"/>
    <cellStyle name="Encabez2" xfId="1084" xr:uid="{00000000-0005-0000-0000-00005A050000}"/>
    <cellStyle name="Enter Currency (0)" xfId="1085" xr:uid="{00000000-0005-0000-0000-00005B050000}"/>
    <cellStyle name="Enter Currency (2)" xfId="1086" xr:uid="{00000000-0005-0000-0000-00005C050000}"/>
    <cellStyle name="Enter Units (0)" xfId="1087" xr:uid="{00000000-0005-0000-0000-00005D050000}"/>
    <cellStyle name="Enter Units (1)" xfId="1088" xr:uid="{00000000-0005-0000-0000-00005E050000}"/>
    <cellStyle name="Enter Units (2)" xfId="1089" xr:uid="{00000000-0005-0000-0000-00005F050000}"/>
    <cellStyle name="Entered" xfId="1090" xr:uid="{00000000-0005-0000-0000-000060050000}"/>
    <cellStyle name="En-tete1" xfId="1091" xr:uid="{00000000-0005-0000-0000-000061050000}"/>
    <cellStyle name="En-tete1 2" xfId="1922" xr:uid="{00000000-0005-0000-0000-000062050000}"/>
    <cellStyle name="En-tete1 2 2" xfId="2268" xr:uid="{00000000-0005-0000-0000-000063050000}"/>
    <cellStyle name="En-tete2" xfId="1092" xr:uid="{00000000-0005-0000-0000-000064050000}"/>
    <cellStyle name="En-tete2 2" xfId="1923" xr:uid="{00000000-0005-0000-0000-000065050000}"/>
    <cellStyle name="En-tete2 2 2" xfId="2269" xr:uid="{00000000-0005-0000-0000-000066050000}"/>
    <cellStyle name="Euro" xfId="1093" xr:uid="{00000000-0005-0000-0000-000067050000}"/>
    <cellStyle name="Explanatory Text 2" xfId="1094" xr:uid="{00000000-0005-0000-0000-000068050000}"/>
    <cellStyle name="Explanatory Text 3" xfId="1924" xr:uid="{00000000-0005-0000-0000-000069050000}"/>
    <cellStyle name="f" xfId="1095" xr:uid="{00000000-0005-0000-0000-00006A050000}"/>
    <cellStyle name="F2" xfId="1096" xr:uid="{00000000-0005-0000-0000-00006B050000}"/>
    <cellStyle name="F3" xfId="1097" xr:uid="{00000000-0005-0000-0000-00006C050000}"/>
    <cellStyle name="F4" xfId="1098" xr:uid="{00000000-0005-0000-0000-00006D050000}"/>
    <cellStyle name="F5" xfId="1099" xr:uid="{00000000-0005-0000-0000-00006E050000}"/>
    <cellStyle name="F6" xfId="1100" xr:uid="{00000000-0005-0000-0000-00006F050000}"/>
    <cellStyle name="F7" xfId="1101" xr:uid="{00000000-0005-0000-0000-000070050000}"/>
    <cellStyle name="F8" xfId="1102" xr:uid="{00000000-0005-0000-0000-000071050000}"/>
    <cellStyle name="Fijo" xfId="1103" xr:uid="{00000000-0005-0000-0000-000072050000}"/>
    <cellStyle name="Financier" xfId="1104" xr:uid="{00000000-0005-0000-0000-000073050000}"/>
    <cellStyle name="Financiero" xfId="1105" xr:uid="{00000000-0005-0000-0000-000074050000}"/>
    <cellStyle name="Fixe" xfId="1106" xr:uid="{00000000-0005-0000-0000-000075050000}"/>
    <cellStyle name="Fixed" xfId="1107" xr:uid="{00000000-0005-0000-0000-000076050000}"/>
    <cellStyle name="Fixed 2" xfId="1108" xr:uid="{00000000-0005-0000-0000-000077050000}"/>
    <cellStyle name="Fixed 3" xfId="1925" xr:uid="{00000000-0005-0000-0000-000078050000}"/>
    <cellStyle name="Font Britannic16" xfId="1109" xr:uid="{00000000-0005-0000-0000-000079050000}"/>
    <cellStyle name="Font Britannic18" xfId="1110" xr:uid="{00000000-0005-0000-0000-00007A050000}"/>
    <cellStyle name="Font CenturyCond 18" xfId="1111" xr:uid="{00000000-0005-0000-0000-00007B050000}"/>
    <cellStyle name="Font Cond20" xfId="1112" xr:uid="{00000000-0005-0000-0000-00007C050000}"/>
    <cellStyle name="Font LucidaSans16" xfId="1113" xr:uid="{00000000-0005-0000-0000-00007D050000}"/>
    <cellStyle name="Font NewCenturyCond18" xfId="1114" xr:uid="{00000000-0005-0000-0000-00007E050000}"/>
    <cellStyle name="Font Ottawa14" xfId="1115" xr:uid="{00000000-0005-0000-0000-00007F050000}"/>
    <cellStyle name="Font Ottawa14 2" xfId="1926" xr:uid="{00000000-0005-0000-0000-000080050000}"/>
    <cellStyle name="Font Ottawa14 2 2" xfId="2270" xr:uid="{00000000-0005-0000-0000-000081050000}"/>
    <cellStyle name="Font Ottawa16" xfId="1116" xr:uid="{00000000-0005-0000-0000-000082050000}"/>
    <cellStyle name="Formulas" xfId="1117" xr:uid="{00000000-0005-0000-0000-000083050000}"/>
    <cellStyle name="Formulas 2" xfId="1927" xr:uid="{00000000-0005-0000-0000-000084050000}"/>
    <cellStyle name="Formulas 2 2" xfId="2230" xr:uid="{00000000-0005-0000-0000-000085050000}"/>
    <cellStyle name="Ghi chú" xfId="1118" xr:uid="{00000000-0005-0000-0000-000086050000}"/>
    <cellStyle name="Ghi chú 2" xfId="1928" xr:uid="{00000000-0005-0000-0000-000087050000}"/>
    <cellStyle name="Ghi chú 2 2" xfId="2271" xr:uid="{00000000-0005-0000-0000-000088050000}"/>
    <cellStyle name="Ghi chú 2 3" xfId="2811" xr:uid="{00000000-0005-0000-0000-000089050000}"/>
    <cellStyle name="Ghi chú 3" xfId="2272" xr:uid="{00000000-0005-0000-0000-00008A050000}"/>
    <cellStyle name="Ghi chú 4" xfId="2812" xr:uid="{00000000-0005-0000-0000-00008B050000}"/>
    <cellStyle name="Good 2" xfId="1120" xr:uid="{00000000-0005-0000-0000-00008C050000}"/>
    <cellStyle name="Good 3" xfId="1929" xr:uid="{00000000-0005-0000-0000-00008D050000}"/>
    <cellStyle name="Grey" xfId="1121" xr:uid="{00000000-0005-0000-0000-00008E050000}"/>
    <cellStyle name="Group" xfId="1122" xr:uid="{00000000-0005-0000-0000-00008F050000}"/>
    <cellStyle name="gia" xfId="1119" xr:uid="{00000000-0005-0000-0000-000090050000}"/>
    <cellStyle name="H" xfId="1123" xr:uid="{00000000-0005-0000-0000-000091050000}"/>
    <cellStyle name="ha" xfId="1124" xr:uid="{00000000-0005-0000-0000-000092050000}"/>
    <cellStyle name="hai" xfId="1930" xr:uid="{00000000-0005-0000-0000-000093050000}"/>
    <cellStyle name="Head 1" xfId="1125" xr:uid="{00000000-0005-0000-0000-000094050000}"/>
    <cellStyle name="HEADER" xfId="1126" xr:uid="{00000000-0005-0000-0000-000095050000}"/>
    <cellStyle name="Header1" xfId="1127" xr:uid="{00000000-0005-0000-0000-000096050000}"/>
    <cellStyle name="Header2" xfId="1128" xr:uid="{00000000-0005-0000-0000-000097050000}"/>
    <cellStyle name="Header2 2" xfId="1931" xr:uid="{00000000-0005-0000-0000-000098050000}"/>
    <cellStyle name="Header2 2 2" xfId="2273" xr:uid="{00000000-0005-0000-0000-000099050000}"/>
    <cellStyle name="Header2 3" xfId="2274" xr:uid="{00000000-0005-0000-0000-00009A050000}"/>
    <cellStyle name="Heading 1 2" xfId="1129" xr:uid="{00000000-0005-0000-0000-00009B050000}"/>
    <cellStyle name="Heading 1 3" xfId="1130" xr:uid="{00000000-0005-0000-0000-00009C050000}"/>
    <cellStyle name="Heading 1 4" xfId="1932" xr:uid="{00000000-0005-0000-0000-00009D050000}"/>
    <cellStyle name="Heading 2 2" xfId="1131" xr:uid="{00000000-0005-0000-0000-00009E050000}"/>
    <cellStyle name="Heading 2 3" xfId="1132" xr:uid="{00000000-0005-0000-0000-00009F050000}"/>
    <cellStyle name="Heading 2 4" xfId="1933" xr:uid="{00000000-0005-0000-0000-0000A0050000}"/>
    <cellStyle name="Heading 3 2" xfId="1133" xr:uid="{00000000-0005-0000-0000-0000A1050000}"/>
    <cellStyle name="Heading 3 3" xfId="1934" xr:uid="{00000000-0005-0000-0000-0000A2050000}"/>
    <cellStyle name="Heading 4 2" xfId="1134" xr:uid="{00000000-0005-0000-0000-0000A3050000}"/>
    <cellStyle name="Heading 4 3" xfId="1935" xr:uid="{00000000-0005-0000-0000-0000A4050000}"/>
    <cellStyle name="Heading1" xfId="1135" xr:uid="{00000000-0005-0000-0000-0000A5050000}"/>
    <cellStyle name="Heading2" xfId="1136" xr:uid="{00000000-0005-0000-0000-0000A6050000}"/>
    <cellStyle name="HEADINGS" xfId="1137" xr:uid="{00000000-0005-0000-0000-0000A7050000}"/>
    <cellStyle name="HEADINGSTOP" xfId="1138" xr:uid="{00000000-0005-0000-0000-0000A8050000}"/>
    <cellStyle name="headoption" xfId="1139" xr:uid="{00000000-0005-0000-0000-0000A9050000}"/>
    <cellStyle name="headoption 2" xfId="1936" xr:uid="{00000000-0005-0000-0000-0000AA050000}"/>
    <cellStyle name="headoption 2 2" xfId="2275" xr:uid="{00000000-0005-0000-0000-0000AB050000}"/>
    <cellStyle name="headoption 2 3" xfId="2813" xr:uid="{00000000-0005-0000-0000-0000AC050000}"/>
    <cellStyle name="headoption 2 4" xfId="2814" xr:uid="{00000000-0005-0000-0000-0000AD050000}"/>
    <cellStyle name="headoption 3" xfId="2276" xr:uid="{00000000-0005-0000-0000-0000AE050000}"/>
    <cellStyle name="headoption 4" xfId="2815" xr:uid="{00000000-0005-0000-0000-0000AF050000}"/>
    <cellStyle name="headoption 5" xfId="2816" xr:uid="{00000000-0005-0000-0000-0000B0050000}"/>
    <cellStyle name="hoa" xfId="1140" xr:uid="{00000000-0005-0000-0000-0000B1050000}"/>
    <cellStyle name="Hoa-Scholl" xfId="1141" xr:uid="{00000000-0005-0000-0000-0000B2050000}"/>
    <cellStyle name="Hoa-Scholl 2" xfId="1937" xr:uid="{00000000-0005-0000-0000-0000B3050000}"/>
    <cellStyle name="Hoa-Scholl 2 2" xfId="2277" xr:uid="{00000000-0005-0000-0000-0000B4050000}"/>
    <cellStyle name="Hoa-Scholl 2 3" xfId="2817" xr:uid="{00000000-0005-0000-0000-0000B5050000}"/>
    <cellStyle name="Hoa-Scholl 2 4" xfId="2818" xr:uid="{00000000-0005-0000-0000-0000B6050000}"/>
    <cellStyle name="Hoa-Scholl 3" xfId="2278" xr:uid="{00000000-0005-0000-0000-0000B7050000}"/>
    <cellStyle name="Hoa-Scholl 4" xfId="2819" xr:uid="{00000000-0005-0000-0000-0000B8050000}"/>
    <cellStyle name="Hoa-Scholl 5" xfId="2820" xr:uid="{00000000-0005-0000-0000-0000B9050000}"/>
    <cellStyle name="HUY" xfId="1142" xr:uid="{00000000-0005-0000-0000-0000BA050000}"/>
    <cellStyle name="i phÝ kh¸c_B¶ng 2" xfId="1143" xr:uid="{00000000-0005-0000-0000-0000BB050000}"/>
    <cellStyle name="I.3" xfId="1144" xr:uid="{00000000-0005-0000-0000-0000BC050000}"/>
    <cellStyle name="i·0" xfId="1145" xr:uid="{00000000-0005-0000-0000-0000BD050000}"/>
    <cellStyle name="ï-¾È»ê_BiÓu TB" xfId="1146" xr:uid="{00000000-0005-0000-0000-0000BE050000}"/>
    <cellStyle name="Input [yellow]" xfId="1147" xr:uid="{00000000-0005-0000-0000-0000BF050000}"/>
    <cellStyle name="Input [yellow] 2" xfId="1938" xr:uid="{00000000-0005-0000-0000-0000C0050000}"/>
    <cellStyle name="Input [yellow] 2 2" xfId="2279" xr:uid="{00000000-0005-0000-0000-0000C1050000}"/>
    <cellStyle name="Input [yellow] 2 3" xfId="2821" xr:uid="{00000000-0005-0000-0000-0000C2050000}"/>
    <cellStyle name="Input [yellow] 2 4" xfId="2822" xr:uid="{00000000-0005-0000-0000-0000C3050000}"/>
    <cellStyle name="Input [yellow] 3" xfId="2280" xr:uid="{00000000-0005-0000-0000-0000C4050000}"/>
    <cellStyle name="Input [yellow] 4" xfId="2823" xr:uid="{00000000-0005-0000-0000-0000C5050000}"/>
    <cellStyle name="Input [yellow] 5" xfId="2824" xr:uid="{00000000-0005-0000-0000-0000C6050000}"/>
    <cellStyle name="Input 2" xfId="1148" xr:uid="{00000000-0005-0000-0000-0000C7050000}"/>
    <cellStyle name="Input 2 2" xfId="1939" xr:uid="{00000000-0005-0000-0000-0000C8050000}"/>
    <cellStyle name="Input 2 2 2" xfId="2281" xr:uid="{00000000-0005-0000-0000-0000C9050000}"/>
    <cellStyle name="Input 2 2 3" xfId="2825" xr:uid="{00000000-0005-0000-0000-0000CA050000}"/>
    <cellStyle name="Input 2 3" xfId="2282" xr:uid="{00000000-0005-0000-0000-0000CB050000}"/>
    <cellStyle name="Input 2 4" xfId="2826" xr:uid="{00000000-0005-0000-0000-0000CC050000}"/>
    <cellStyle name="Input 3" xfId="1940" xr:uid="{00000000-0005-0000-0000-0000CD050000}"/>
    <cellStyle name="Input 3 2" xfId="2283" xr:uid="{00000000-0005-0000-0000-0000CE050000}"/>
    <cellStyle name="Input 3 3" xfId="2827" xr:uid="{00000000-0005-0000-0000-0000CF050000}"/>
    <cellStyle name="Input 4" xfId="1941" xr:uid="{00000000-0005-0000-0000-0000D0050000}"/>
    <cellStyle name="Input 4 2" xfId="2284" xr:uid="{00000000-0005-0000-0000-0000D1050000}"/>
    <cellStyle name="Input 4 3" xfId="2828" xr:uid="{00000000-0005-0000-0000-0000D2050000}"/>
    <cellStyle name="Input 5" xfId="1942" xr:uid="{00000000-0005-0000-0000-0000D3050000}"/>
    <cellStyle name="Input 5 2" xfId="2285" xr:uid="{00000000-0005-0000-0000-0000D4050000}"/>
    <cellStyle name="Input 5 3" xfId="2829" xr:uid="{00000000-0005-0000-0000-0000D5050000}"/>
    <cellStyle name="k" xfId="1149" xr:uid="{00000000-0005-0000-0000-0000D6050000}"/>
    <cellStyle name="k 2" xfId="1943" xr:uid="{00000000-0005-0000-0000-0000D7050000}"/>
    <cellStyle name="k 2 2" xfId="2286" xr:uid="{00000000-0005-0000-0000-0000D8050000}"/>
    <cellStyle name="k 3" xfId="2287" xr:uid="{00000000-0005-0000-0000-0000D9050000}"/>
    <cellStyle name="k_TONG HOP KINH PHI" xfId="1150" xr:uid="{00000000-0005-0000-0000-0000DA050000}"/>
    <cellStyle name="k_ÿÿÿÿÿ" xfId="1151" xr:uid="{00000000-0005-0000-0000-0000DB050000}"/>
    <cellStyle name="k_ÿÿÿÿÿ_1" xfId="1152" xr:uid="{00000000-0005-0000-0000-0000DC050000}"/>
    <cellStyle name="k_ÿÿÿÿÿ_2" xfId="1153" xr:uid="{00000000-0005-0000-0000-0000DD050000}"/>
    <cellStyle name="Kiểm tra Ô" xfId="1158" xr:uid="{00000000-0005-0000-0000-0000DE050000}"/>
    <cellStyle name="KL" xfId="1159" xr:uid="{00000000-0005-0000-0000-0000DF050000}"/>
    <cellStyle name="kh¸c_Bang Chi tieu" xfId="1154" xr:uid="{00000000-0005-0000-0000-0000E0050000}"/>
    <cellStyle name="khanh" xfId="1155" xr:uid="{00000000-0005-0000-0000-0000E1050000}"/>
    <cellStyle name="khoa2" xfId="1156" xr:uid="{00000000-0005-0000-0000-0000E2050000}"/>
    <cellStyle name="khoa2 2" xfId="1944" xr:uid="{00000000-0005-0000-0000-0000E3050000}"/>
    <cellStyle name="khoa2 2 2" xfId="2288" xr:uid="{00000000-0005-0000-0000-0000E4050000}"/>
    <cellStyle name="khoa2 3" xfId="2289" xr:uid="{00000000-0005-0000-0000-0000E5050000}"/>
    <cellStyle name="khung" xfId="1157" xr:uid="{00000000-0005-0000-0000-0000E6050000}"/>
    <cellStyle name="khung 2" xfId="1945" xr:uid="{00000000-0005-0000-0000-0000E7050000}"/>
    <cellStyle name="khung 2 2" xfId="2290" xr:uid="{00000000-0005-0000-0000-0000E8050000}"/>
    <cellStyle name="khung 3" xfId="2291" xr:uid="{00000000-0005-0000-0000-0000E9050000}"/>
    <cellStyle name="LAS - XD 354" xfId="1160" xr:uid="{00000000-0005-0000-0000-0000EA050000}"/>
    <cellStyle name="LAS - XD 354 2" xfId="1946" xr:uid="{00000000-0005-0000-0000-0000EB050000}"/>
    <cellStyle name="Ledger 17 x 11 in" xfId="1161" xr:uid="{00000000-0005-0000-0000-0000EC050000}"/>
    <cellStyle name="Ledger 17 x 11 in 2" xfId="1947" xr:uid="{00000000-0005-0000-0000-0000ED050000}"/>
    <cellStyle name="Ledger 17 x 11 in 3" xfId="1948" xr:uid="{00000000-0005-0000-0000-0000EE050000}"/>
    <cellStyle name="Ledger 17 x 11 in_bieu 1" xfId="1949" xr:uid="{00000000-0005-0000-0000-0000EF050000}"/>
    <cellStyle name="left" xfId="1162" xr:uid="{00000000-0005-0000-0000-0000F0050000}"/>
    <cellStyle name="Line" xfId="1163" xr:uid="{00000000-0005-0000-0000-0000F1050000}"/>
    <cellStyle name="Link Currency (0)" xfId="1164" xr:uid="{00000000-0005-0000-0000-0000F2050000}"/>
    <cellStyle name="Link Currency (2)" xfId="1165" xr:uid="{00000000-0005-0000-0000-0000F3050000}"/>
    <cellStyle name="Link Units (0)" xfId="1166" xr:uid="{00000000-0005-0000-0000-0000F4050000}"/>
    <cellStyle name="Link Units (1)" xfId="1167" xr:uid="{00000000-0005-0000-0000-0000F5050000}"/>
    <cellStyle name="Link Units (2)" xfId="1168" xr:uid="{00000000-0005-0000-0000-0000F6050000}"/>
    <cellStyle name="Linked Cell 2" xfId="1169" xr:uid="{00000000-0005-0000-0000-0000F7050000}"/>
    <cellStyle name="Linked Cell 3" xfId="1950" xr:uid="{00000000-0005-0000-0000-0000F8050000}"/>
    <cellStyle name="MAU" xfId="1170" xr:uid="{00000000-0005-0000-0000-0000F9050000}"/>
    <cellStyle name="Migliaia (0)_CALPREZZ" xfId="1171" xr:uid="{00000000-0005-0000-0000-0000FA050000}"/>
    <cellStyle name="Migliaia_ PESO ELETTR." xfId="1172" xr:uid="{00000000-0005-0000-0000-0000FB050000}"/>
    <cellStyle name="Millares [0]_10 AVERIAS MASIVAS + ANT" xfId="1173" xr:uid="{00000000-0005-0000-0000-0000FC050000}"/>
    <cellStyle name="Millares_Well Timing" xfId="1174" xr:uid="{00000000-0005-0000-0000-0000FD050000}"/>
    <cellStyle name="Milliers [0]_      " xfId="1175" xr:uid="{00000000-0005-0000-0000-0000FE050000}"/>
    <cellStyle name="Milliers_      " xfId="1176" xr:uid="{00000000-0005-0000-0000-0000FF050000}"/>
    <cellStyle name="Model" xfId="1177" xr:uid="{00000000-0005-0000-0000-000000060000}"/>
    <cellStyle name="moi" xfId="1178" xr:uid="{00000000-0005-0000-0000-000001060000}"/>
    <cellStyle name="Moneda [0]_Well Timing" xfId="1179" xr:uid="{00000000-0005-0000-0000-000002060000}"/>
    <cellStyle name="Moneda_Well Timing" xfId="1180" xr:uid="{00000000-0005-0000-0000-000003060000}"/>
    <cellStyle name="Monetaire" xfId="1181" xr:uid="{00000000-0005-0000-0000-000004060000}"/>
    <cellStyle name="Monétaire [0]_      " xfId="1182" xr:uid="{00000000-0005-0000-0000-000005060000}"/>
    <cellStyle name="Monetaire 2" xfId="1951" xr:uid="{00000000-0005-0000-0000-000006060000}"/>
    <cellStyle name="Monetaire 2 2" xfId="2292" xr:uid="{00000000-0005-0000-0000-000007060000}"/>
    <cellStyle name="Monetaire 3" xfId="1952" xr:uid="{00000000-0005-0000-0000-000008060000}"/>
    <cellStyle name="Monetaire 3 2" xfId="2293" xr:uid="{00000000-0005-0000-0000-000009060000}"/>
    <cellStyle name="Monétaire_      " xfId="1183" xr:uid="{00000000-0005-0000-0000-00000A060000}"/>
    <cellStyle name="n" xfId="1184" xr:uid="{00000000-0005-0000-0000-00000B060000}"/>
    <cellStyle name="n_17 bieu (hung cap nhap)" xfId="1185" xr:uid="{00000000-0005-0000-0000-00000C060000}"/>
    <cellStyle name="n_Bao cao doan cong tac cua Bo thang 4-2010" xfId="1186" xr:uid="{00000000-0005-0000-0000-00000D060000}"/>
    <cellStyle name="n_goi 4 - qt" xfId="1187" xr:uid="{00000000-0005-0000-0000-00000E060000}"/>
    <cellStyle name="n_VBPL kiểm toán Đầu tư XDCB 2010" xfId="1188" xr:uid="{00000000-0005-0000-0000-00000F060000}"/>
    <cellStyle name="Neutral 2" xfId="1189" xr:uid="{00000000-0005-0000-0000-000010060000}"/>
    <cellStyle name="Neutral 3" xfId="1953" xr:uid="{00000000-0005-0000-0000-000011060000}"/>
    <cellStyle name="New" xfId="1190" xr:uid="{00000000-0005-0000-0000-000012060000}"/>
    <cellStyle name="New 2" xfId="1954" xr:uid="{00000000-0005-0000-0000-000013060000}"/>
    <cellStyle name="New 2 2" xfId="2830" xr:uid="{00000000-0005-0000-0000-000014060000}"/>
    <cellStyle name="New 2 3" xfId="2831" xr:uid="{00000000-0005-0000-0000-000015060000}"/>
    <cellStyle name="New 3" xfId="2832" xr:uid="{00000000-0005-0000-0000-000016060000}"/>
    <cellStyle name="New 4" xfId="2833" xr:uid="{00000000-0005-0000-0000-000017060000}"/>
    <cellStyle name="New Times Roman" xfId="1191" xr:uid="{00000000-0005-0000-0000-000018060000}"/>
    <cellStyle name="no dec" xfId="1199" xr:uid="{00000000-0005-0000-0000-000019060000}"/>
    <cellStyle name="ÑONVÒ" xfId="1200" xr:uid="{00000000-0005-0000-0000-00001A060000}"/>
    <cellStyle name="ÑONVÒ 2" xfId="1955" xr:uid="{00000000-0005-0000-0000-00001B060000}"/>
    <cellStyle name="ÑONVÒ 2 2" xfId="2834" xr:uid="{00000000-0005-0000-0000-00001C060000}"/>
    <cellStyle name="ÑONVÒ 2 3" xfId="2835" xr:uid="{00000000-0005-0000-0000-00001D060000}"/>
    <cellStyle name="ÑONVÒ 3" xfId="2836" xr:uid="{00000000-0005-0000-0000-00001E060000}"/>
    <cellStyle name="ÑONVÒ 4" xfId="2837" xr:uid="{00000000-0005-0000-0000-00001F060000}"/>
    <cellStyle name="Normal" xfId="0" builtinId="0"/>
    <cellStyle name="Normal - ??1" xfId="1201" xr:uid="{00000000-0005-0000-0000-000021060000}"/>
    <cellStyle name="Normal - Style1" xfId="1202" xr:uid="{00000000-0005-0000-0000-000022060000}"/>
    <cellStyle name="Normal - Style1 2" xfId="1203" xr:uid="{00000000-0005-0000-0000-000023060000}"/>
    <cellStyle name="Normal - Style1 2 2" xfId="1204" xr:uid="{00000000-0005-0000-0000-000024060000}"/>
    <cellStyle name="Normal - Style1 2 3" xfId="1205" xr:uid="{00000000-0005-0000-0000-000025060000}"/>
    <cellStyle name="Normal - Style1 2 4" xfId="1206" xr:uid="{00000000-0005-0000-0000-000026060000}"/>
    <cellStyle name="Normal - Style1 2_Khoi cong moi 1" xfId="1207" xr:uid="{00000000-0005-0000-0000-000027060000}"/>
    <cellStyle name="Normal - Style1 3" xfId="1208" xr:uid="{00000000-0005-0000-0000-000028060000}"/>
    <cellStyle name="Normal - Style1 3 2" xfId="1956" xr:uid="{00000000-0005-0000-0000-000029060000}"/>
    <cellStyle name="Normal - Style1 3 2 2" xfId="2294" xr:uid="{00000000-0005-0000-0000-00002A060000}"/>
    <cellStyle name="Normal - Style1 4" xfId="1209" xr:uid="{00000000-0005-0000-0000-00002B060000}"/>
    <cellStyle name="Normal - Style1 4 2" xfId="1957" xr:uid="{00000000-0005-0000-0000-00002C060000}"/>
    <cellStyle name="Normal - Style1 4 2 2" xfId="2295" xr:uid="{00000000-0005-0000-0000-00002D060000}"/>
    <cellStyle name="Normal - Style1 5" xfId="1958" xr:uid="{00000000-0005-0000-0000-00002E060000}"/>
    <cellStyle name="Normal - Style1 5 2" xfId="2296" xr:uid="{00000000-0005-0000-0000-00002F060000}"/>
    <cellStyle name="Normal - Style1 6" xfId="1959" xr:uid="{00000000-0005-0000-0000-000030060000}"/>
    <cellStyle name="Normal - Style1 6 2" xfId="2297" xr:uid="{00000000-0005-0000-0000-000031060000}"/>
    <cellStyle name="Normal - Style1_Bao cao kiem toan kh 2010" xfId="1210" xr:uid="{00000000-0005-0000-0000-000032060000}"/>
    <cellStyle name="Normal - 유형1" xfId="1211" xr:uid="{00000000-0005-0000-0000-000033060000}"/>
    <cellStyle name="Normal 10" xfId="1212" xr:uid="{00000000-0005-0000-0000-000034060000}"/>
    <cellStyle name="Normal 10 2" xfId="1960" xr:uid="{00000000-0005-0000-0000-000035060000}"/>
    <cellStyle name="Normal 11" xfId="1213" xr:uid="{00000000-0005-0000-0000-000036060000}"/>
    <cellStyle name="Normal 12" xfId="1214" xr:uid="{00000000-0005-0000-0000-000037060000}"/>
    <cellStyle name="Normal 12 2" xfId="1961" xr:uid="{00000000-0005-0000-0000-000038060000}"/>
    <cellStyle name="Normal 12 2 2" xfId="2298" xr:uid="{00000000-0005-0000-0000-000039060000}"/>
    <cellStyle name="Normal 13" xfId="1215" xr:uid="{00000000-0005-0000-0000-00003A060000}"/>
    <cellStyle name="Normal 13 2" xfId="1962" xr:uid="{00000000-0005-0000-0000-00003B060000}"/>
    <cellStyle name="Normal 14" xfId="1216" xr:uid="{00000000-0005-0000-0000-00003C060000}"/>
    <cellStyle name="Normal 14 2" xfId="1963" xr:uid="{00000000-0005-0000-0000-00003D060000}"/>
    <cellStyle name="Normal 15" xfId="1217" xr:uid="{00000000-0005-0000-0000-00003E060000}"/>
    <cellStyle name="Normal 15 2" xfId="1964" xr:uid="{00000000-0005-0000-0000-00003F060000}"/>
    <cellStyle name="Normal 16" xfId="1218" xr:uid="{00000000-0005-0000-0000-000040060000}"/>
    <cellStyle name="Normal 16 2" xfId="1965" xr:uid="{00000000-0005-0000-0000-000041060000}"/>
    <cellStyle name="Normal 17" xfId="1219" xr:uid="{00000000-0005-0000-0000-000042060000}"/>
    <cellStyle name="Normal 17 2" xfId="1966" xr:uid="{00000000-0005-0000-0000-000043060000}"/>
    <cellStyle name="Normal 18" xfId="1220" xr:uid="{00000000-0005-0000-0000-000044060000}"/>
    <cellStyle name="Normal 18 2" xfId="1967" xr:uid="{00000000-0005-0000-0000-000045060000}"/>
    <cellStyle name="Normal 19" xfId="1221" xr:uid="{00000000-0005-0000-0000-000046060000}"/>
    <cellStyle name="Normal 19 2" xfId="2299" xr:uid="{00000000-0005-0000-0000-000047060000}"/>
    <cellStyle name="Normal 2" xfId="1222" xr:uid="{00000000-0005-0000-0000-000048060000}"/>
    <cellStyle name="Normal 2 2" xfId="1223" xr:uid="{00000000-0005-0000-0000-000049060000}"/>
    <cellStyle name="Normal 2 3" xfId="1224" xr:uid="{00000000-0005-0000-0000-00004A060000}"/>
    <cellStyle name="Normal 2 3 2" xfId="1968" xr:uid="{00000000-0005-0000-0000-00004B060000}"/>
    <cellStyle name="Normal 2 3 3" xfId="1969" xr:uid="{00000000-0005-0000-0000-00004C060000}"/>
    <cellStyle name="Normal 2 4" xfId="1776" xr:uid="{00000000-0005-0000-0000-00004D060000}"/>
    <cellStyle name="Normal 2 4 2" xfId="2838" xr:uid="{00000000-0005-0000-0000-00004E060000}"/>
    <cellStyle name="Normal 2_160507 Bieu mau NSDP ND sua ND73" xfId="1970" xr:uid="{00000000-0005-0000-0000-00004F060000}"/>
    <cellStyle name="Normal 20" xfId="1225" xr:uid="{00000000-0005-0000-0000-000050060000}"/>
    <cellStyle name="Normal 20 2" xfId="2300" xr:uid="{00000000-0005-0000-0000-000051060000}"/>
    <cellStyle name="Normal 21" xfId="1226" xr:uid="{00000000-0005-0000-0000-000052060000}"/>
    <cellStyle name="Normal 21 2" xfId="2301" xr:uid="{00000000-0005-0000-0000-000053060000}"/>
    <cellStyle name="Normal 22" xfId="1227" xr:uid="{00000000-0005-0000-0000-000054060000}"/>
    <cellStyle name="Normal 22 2" xfId="1971" xr:uid="{00000000-0005-0000-0000-000055060000}"/>
    <cellStyle name="Normal 23" xfId="1972" xr:uid="{00000000-0005-0000-0000-000056060000}"/>
    <cellStyle name="Normal 23 2" xfId="2302" xr:uid="{00000000-0005-0000-0000-000057060000}"/>
    <cellStyle name="Normal 24" xfId="1973" xr:uid="{00000000-0005-0000-0000-000058060000}"/>
    <cellStyle name="Normal 24 2" xfId="2303" xr:uid="{00000000-0005-0000-0000-000059060000}"/>
    <cellStyle name="Normal 24 3" xfId="2839" xr:uid="{00000000-0005-0000-0000-00005A060000}"/>
    <cellStyle name="Normal 25" xfId="1974" xr:uid="{00000000-0005-0000-0000-00005B060000}"/>
    <cellStyle name="Normal 25 2" xfId="2840" xr:uid="{00000000-0005-0000-0000-00005C060000}"/>
    <cellStyle name="Normal 26" xfId="1975" xr:uid="{00000000-0005-0000-0000-00005D060000}"/>
    <cellStyle name="Normal 27" xfId="1976" xr:uid="{00000000-0005-0000-0000-00005E060000}"/>
    <cellStyle name="Normal 28" xfId="1977" xr:uid="{00000000-0005-0000-0000-00005F060000}"/>
    <cellStyle name="Normal 29" xfId="1978" xr:uid="{00000000-0005-0000-0000-000060060000}"/>
    <cellStyle name="Normal 3" xfId="1228" xr:uid="{00000000-0005-0000-0000-000061060000}"/>
    <cellStyle name="Normal 3 2" xfId="1229" xr:uid="{00000000-0005-0000-0000-000062060000}"/>
    <cellStyle name="Normal 3 4" xfId="1230" xr:uid="{00000000-0005-0000-0000-000063060000}"/>
    <cellStyle name="Normal 3_17 bieu (hung cap nhap)" xfId="1231" xr:uid="{00000000-0005-0000-0000-000064060000}"/>
    <cellStyle name="Normal 30" xfId="1979" xr:uid="{00000000-0005-0000-0000-000065060000}"/>
    <cellStyle name="Normal 31" xfId="1980" xr:uid="{00000000-0005-0000-0000-000066060000}"/>
    <cellStyle name="Normal 32" xfId="1981" xr:uid="{00000000-0005-0000-0000-000067060000}"/>
    <cellStyle name="Normal 33" xfId="2215" xr:uid="{00000000-0005-0000-0000-000068060000}"/>
    <cellStyle name="Normal 33 2" xfId="2304" xr:uid="{00000000-0005-0000-0000-000069060000}"/>
    <cellStyle name="Normal 33 2 2" xfId="2305" xr:uid="{00000000-0005-0000-0000-00006A060000}"/>
    <cellStyle name="Normal 33 3" xfId="2306" xr:uid="{00000000-0005-0000-0000-00006B060000}"/>
    <cellStyle name="Normal 33 4" xfId="2307" xr:uid="{00000000-0005-0000-0000-00006C060000}"/>
    <cellStyle name="Normal 34" xfId="2308" xr:uid="{00000000-0005-0000-0000-00006D060000}"/>
    <cellStyle name="Normal 35" xfId="2841" xr:uid="{00000000-0005-0000-0000-00006E060000}"/>
    <cellStyle name="Normal 36" xfId="2842" xr:uid="{00000000-0005-0000-0000-00006F060000}"/>
    <cellStyle name="Normal 37" xfId="2859" xr:uid="{00000000-0005-0000-0000-000070060000}"/>
    <cellStyle name="Normal 38" xfId="2860" xr:uid="{00000000-0005-0000-0000-000071060000}"/>
    <cellStyle name="Normal 4" xfId="1232" xr:uid="{00000000-0005-0000-0000-000072060000}"/>
    <cellStyle name="Normal 4 2" xfId="1233" xr:uid="{00000000-0005-0000-0000-000073060000}"/>
    <cellStyle name="Normal 4_160513 Bieu mau NSDP ND sua ND73" xfId="1982" xr:uid="{00000000-0005-0000-0000-000074060000}"/>
    <cellStyle name="Normal 5" xfId="1234" xr:uid="{00000000-0005-0000-0000-000075060000}"/>
    <cellStyle name="Normal 5 2" xfId="1235" xr:uid="{00000000-0005-0000-0000-000076060000}"/>
    <cellStyle name="Normal 5 3" xfId="1236" xr:uid="{00000000-0005-0000-0000-000077060000}"/>
    <cellStyle name="Normal 5_Book1" xfId="1237" xr:uid="{00000000-0005-0000-0000-000078060000}"/>
    <cellStyle name="Normal 6" xfId="1238" xr:uid="{00000000-0005-0000-0000-000079060000}"/>
    <cellStyle name="Normal 6 2" xfId="1239" xr:uid="{00000000-0005-0000-0000-00007A060000}"/>
    <cellStyle name="Normal 6 3" xfId="1240" xr:uid="{00000000-0005-0000-0000-00007B060000}"/>
    <cellStyle name="Normal 6 3 2" xfId="1983" xr:uid="{00000000-0005-0000-0000-00007C060000}"/>
    <cellStyle name="Normal 6 4" xfId="1241" xr:uid="{00000000-0005-0000-0000-00007D060000}"/>
    <cellStyle name="Normal 6 4 2" xfId="1984" xr:uid="{00000000-0005-0000-0000-00007E060000}"/>
    <cellStyle name="Normal 6 5" xfId="1242" xr:uid="{00000000-0005-0000-0000-00007F060000}"/>
    <cellStyle name="Normal 6 5 2" xfId="1985" xr:uid="{00000000-0005-0000-0000-000080060000}"/>
    <cellStyle name="Normal 6 6" xfId="1986" xr:uid="{00000000-0005-0000-0000-000081060000}"/>
    <cellStyle name="Normal 6 6 2" xfId="2309" xr:uid="{00000000-0005-0000-0000-000082060000}"/>
    <cellStyle name="Normal 6 7" xfId="1987" xr:uid="{00000000-0005-0000-0000-000083060000}"/>
    <cellStyle name="Normal 6 7 2" xfId="2843" xr:uid="{00000000-0005-0000-0000-000084060000}"/>
    <cellStyle name="Normal 6 8" xfId="2310" xr:uid="{00000000-0005-0000-0000-000085060000}"/>
    <cellStyle name="Normal 6_Bieu mau KH 2011 (gui Vu DP)" xfId="1243" xr:uid="{00000000-0005-0000-0000-000086060000}"/>
    <cellStyle name="Normal 7" xfId="1244" xr:uid="{00000000-0005-0000-0000-000087060000}"/>
    <cellStyle name="Normal 7 2" xfId="1988" xr:uid="{00000000-0005-0000-0000-000088060000}"/>
    <cellStyle name="Normal 7 2 2" xfId="2844" xr:uid="{00000000-0005-0000-0000-000089060000}"/>
    <cellStyle name="Normal 7 3" xfId="2311" xr:uid="{00000000-0005-0000-0000-00008A060000}"/>
    <cellStyle name="Normal 8" xfId="1245" xr:uid="{00000000-0005-0000-0000-00008B060000}"/>
    <cellStyle name="Normal 8 2" xfId="1989" xr:uid="{00000000-0005-0000-0000-00008C060000}"/>
    <cellStyle name="Normal 8 2 2" xfId="2845" xr:uid="{00000000-0005-0000-0000-00008D060000}"/>
    <cellStyle name="Normal 8 3" xfId="2312" xr:uid="{00000000-0005-0000-0000-00008E060000}"/>
    <cellStyle name="Normal 9" xfId="1246" xr:uid="{00000000-0005-0000-0000-00008F060000}"/>
    <cellStyle name="Normal 9 2" xfId="1990" xr:uid="{00000000-0005-0000-0000-000090060000}"/>
    <cellStyle name="Normal 9 2 2" xfId="2313" xr:uid="{00000000-0005-0000-0000-000091060000}"/>
    <cellStyle name="Normal 9 3" xfId="1247" xr:uid="{00000000-0005-0000-0000-000092060000}"/>
    <cellStyle name="Normal 9 4" xfId="2314" xr:uid="{00000000-0005-0000-0000-000093060000}"/>
    <cellStyle name="Normal 9_BieuHD2016-2020Tquang2(OK)" xfId="1991" xr:uid="{00000000-0005-0000-0000-000094060000}"/>
    <cellStyle name="Normal_Ket qua thao luan DT NSH 2002" xfId="7" xr:uid="{00000000-0005-0000-0000-000095060000}"/>
    <cellStyle name="Normal1" xfId="1248" xr:uid="{00000000-0005-0000-0000-000096060000}"/>
    <cellStyle name="Normal8" xfId="1249" xr:uid="{00000000-0005-0000-0000-000097060000}"/>
    <cellStyle name="NORMAL-ADB" xfId="1250" xr:uid="{00000000-0005-0000-0000-000098060000}"/>
    <cellStyle name="Normale_ PESO ELETTR." xfId="1251" xr:uid="{00000000-0005-0000-0000-000099060000}"/>
    <cellStyle name="Normalny_Cennik obowiazuje od 06-08-2001 r (1)" xfId="1252" xr:uid="{00000000-0005-0000-0000-00009A060000}"/>
    <cellStyle name="Note 2" xfId="1253" xr:uid="{00000000-0005-0000-0000-00009B060000}"/>
    <cellStyle name="Note 2 2" xfId="1992" xr:uid="{00000000-0005-0000-0000-00009C060000}"/>
    <cellStyle name="Note 2 2 2" xfId="2315" xr:uid="{00000000-0005-0000-0000-00009D060000}"/>
    <cellStyle name="Note 2 3" xfId="2316" xr:uid="{00000000-0005-0000-0000-00009E060000}"/>
    <cellStyle name="Note 3" xfId="1993" xr:uid="{00000000-0005-0000-0000-00009F060000}"/>
    <cellStyle name="Note 3 2" xfId="2317" xr:uid="{00000000-0005-0000-0000-0000A0060000}"/>
    <cellStyle name="NWM" xfId="1254" xr:uid="{00000000-0005-0000-0000-0000A1060000}"/>
    <cellStyle name="nga" xfId="1192" xr:uid="{00000000-0005-0000-0000-0000A2060000}"/>
    <cellStyle name="Nhấn1" xfId="1193" xr:uid="{00000000-0005-0000-0000-0000A3060000}"/>
    <cellStyle name="Nhấn2" xfId="1194" xr:uid="{00000000-0005-0000-0000-0000A4060000}"/>
    <cellStyle name="Nhấn3" xfId="1195" xr:uid="{00000000-0005-0000-0000-0000A5060000}"/>
    <cellStyle name="Nhấn4" xfId="1196" xr:uid="{00000000-0005-0000-0000-0000A6060000}"/>
    <cellStyle name="Nhấn5" xfId="1197" xr:uid="{00000000-0005-0000-0000-0000A7060000}"/>
    <cellStyle name="Nhấn6" xfId="1198" xr:uid="{00000000-0005-0000-0000-0000A8060000}"/>
    <cellStyle name="Ò_x000d_Normal_123569" xfId="1256" xr:uid="{00000000-0005-0000-0000-0000A9060000}"/>
    <cellStyle name="Œ…‹æØ‚è [0.00]_††††† " xfId="1257" xr:uid="{00000000-0005-0000-0000-0000AA060000}"/>
    <cellStyle name="Œ…‹æØ‚è_††††† " xfId="1258" xr:uid="{00000000-0005-0000-0000-0000AB060000}"/>
    <cellStyle name="oft Excel]_x000d__x000a_Comment=open=/f ‚ðw’è‚·‚é‚ÆAƒ†[ƒU[’è‹`ŠÖ”‚ðŠÖ”“\‚è•t‚¯‚Ìˆê——‚É“o˜^‚·‚é‚±‚Æ‚ª‚Å‚«‚Ü‚·B_x000d__x000a_Maximized" xfId="1259" xr:uid="{00000000-0005-0000-0000-0000AC060000}"/>
    <cellStyle name="oft Excel]_x000d__x000a_Comment=open=/f ‚ðŽw’è‚·‚é‚ÆAƒ†[ƒU[’è‹`ŠÖ”‚ðŠÖ”“\‚è•t‚¯‚Ìˆê——‚É“o˜^‚·‚é‚±‚Æ‚ª‚Å‚«‚Ü‚·B_x000d__x000a_Maximized" xfId="1260" xr:uid="{00000000-0005-0000-0000-0000AD060000}"/>
    <cellStyle name="oft Excel]_x000d__x000a_Comment=The open=/f lines load custom functions into the Paste Function list._x000d__x000a_Maximized=2_x000d__x000a_Basics=1_x000d__x000a_A" xfId="1261" xr:uid="{00000000-0005-0000-0000-0000AE060000}"/>
    <cellStyle name="oft Excel]_x000d__x000a_Comment=The open=/f lines load custom functions into the Paste Function list._x000d__x000a_Maximized=3_x000d__x000a_Basics=1_x000d__x000a_A" xfId="1262" xr:uid="{00000000-0005-0000-0000-0000AF060000}"/>
    <cellStyle name="omma [0]_Mktg Prog" xfId="1263" xr:uid="{00000000-0005-0000-0000-0000B0060000}"/>
    <cellStyle name="ormal_Sheet1_1" xfId="1264" xr:uid="{00000000-0005-0000-0000-0000B1060000}"/>
    <cellStyle name="Output 2" xfId="1265" xr:uid="{00000000-0005-0000-0000-0000B2060000}"/>
    <cellStyle name="Output 2 2" xfId="1994" xr:uid="{00000000-0005-0000-0000-0000B3060000}"/>
    <cellStyle name="Output 2 2 2" xfId="2318" xr:uid="{00000000-0005-0000-0000-0000B4060000}"/>
    <cellStyle name="Output 2 3" xfId="2319" xr:uid="{00000000-0005-0000-0000-0000B5060000}"/>
    <cellStyle name="Output 3" xfId="1995" xr:uid="{00000000-0005-0000-0000-0000B6060000}"/>
    <cellStyle name="Output 3 2" xfId="2320" xr:uid="{00000000-0005-0000-0000-0000B7060000}"/>
    <cellStyle name="Ô Được nối kết" xfId="1255" xr:uid="{00000000-0005-0000-0000-0000B8060000}"/>
    <cellStyle name="p" xfId="1266" xr:uid="{00000000-0005-0000-0000-0000B9060000}"/>
    <cellStyle name="paint" xfId="1267" xr:uid="{00000000-0005-0000-0000-0000BA060000}"/>
    <cellStyle name="Pattern" xfId="1268" xr:uid="{00000000-0005-0000-0000-0000BB060000}"/>
    <cellStyle name="per.style" xfId="1269" xr:uid="{00000000-0005-0000-0000-0000BC060000}"/>
    <cellStyle name="Percent [0]" xfId="1270" xr:uid="{00000000-0005-0000-0000-0000BD060000}"/>
    <cellStyle name="Percent [00]" xfId="1271" xr:uid="{00000000-0005-0000-0000-0000BE060000}"/>
    <cellStyle name="Percent [2]" xfId="1272" xr:uid="{00000000-0005-0000-0000-0000BF060000}"/>
    <cellStyle name="Percent 10" xfId="1996" xr:uid="{00000000-0005-0000-0000-0000C0060000}"/>
    <cellStyle name="Percent 2" xfId="1273" xr:uid="{00000000-0005-0000-0000-0000C1060000}"/>
    <cellStyle name="Percent 2 2" xfId="1997" xr:uid="{00000000-0005-0000-0000-0000C2060000}"/>
    <cellStyle name="Percent 3" xfId="1274" xr:uid="{00000000-0005-0000-0000-0000C3060000}"/>
    <cellStyle name="Percent 4" xfId="1998" xr:uid="{00000000-0005-0000-0000-0000C4060000}"/>
    <cellStyle name="Percent 4 2" xfId="2846" xr:uid="{00000000-0005-0000-0000-0000C5060000}"/>
    <cellStyle name="Percent 5" xfId="1999" xr:uid="{00000000-0005-0000-0000-0000C6060000}"/>
    <cellStyle name="Percent 5 2" xfId="2847" xr:uid="{00000000-0005-0000-0000-0000C7060000}"/>
    <cellStyle name="Percent 6" xfId="2000" xr:uid="{00000000-0005-0000-0000-0000C8060000}"/>
    <cellStyle name="PERCENTAGE" xfId="1275" xr:uid="{00000000-0005-0000-0000-0000C9060000}"/>
    <cellStyle name="Pourcentage" xfId="1277" xr:uid="{00000000-0005-0000-0000-0000CA060000}"/>
    <cellStyle name="Pourcentage 2" xfId="2001" xr:uid="{00000000-0005-0000-0000-0000CB060000}"/>
    <cellStyle name="Pourcentage 2 2" xfId="2321" xr:uid="{00000000-0005-0000-0000-0000CC060000}"/>
    <cellStyle name="PrePop Currency (0)" xfId="1278" xr:uid="{00000000-0005-0000-0000-0000CD060000}"/>
    <cellStyle name="PrePop Currency (2)" xfId="1279" xr:uid="{00000000-0005-0000-0000-0000CE060000}"/>
    <cellStyle name="PrePop Units (0)" xfId="1280" xr:uid="{00000000-0005-0000-0000-0000CF060000}"/>
    <cellStyle name="PrePop Units (1)" xfId="1281" xr:uid="{00000000-0005-0000-0000-0000D0060000}"/>
    <cellStyle name="PrePop Units (2)" xfId="1282" xr:uid="{00000000-0005-0000-0000-0000D1060000}"/>
    <cellStyle name="pricing" xfId="1283" xr:uid="{00000000-0005-0000-0000-0000D2060000}"/>
    <cellStyle name="PSChar" xfId="1284" xr:uid="{00000000-0005-0000-0000-0000D3060000}"/>
    <cellStyle name="PSHeading" xfId="1285" xr:uid="{00000000-0005-0000-0000-0000D4060000}"/>
    <cellStyle name="PHONG" xfId="1276" xr:uid="{00000000-0005-0000-0000-0000D5060000}"/>
    <cellStyle name="regstoresfromspecstores" xfId="1286" xr:uid="{00000000-0005-0000-0000-0000D6060000}"/>
    <cellStyle name="RevList" xfId="1287" xr:uid="{00000000-0005-0000-0000-0000D7060000}"/>
    <cellStyle name="rlink_tiªn l­în_x001b_Hyperlink_TONG HOP KINH PHI" xfId="1288" xr:uid="{00000000-0005-0000-0000-0000D8060000}"/>
    <cellStyle name="rmal_ADAdot" xfId="1289" xr:uid="{00000000-0005-0000-0000-0000D9060000}"/>
    <cellStyle name="S—_x0008_" xfId="1290" xr:uid="{00000000-0005-0000-0000-0000DA060000}"/>
    <cellStyle name="s]_x000d__x000a_spooler=yes_x000d__x000a_load=_x000d__x000a_Beep=yes_x000d__x000a_NullPort=None_x000d__x000a_BorderWidth=3_x000d__x000a_CursorBlinkRate=1200_x000d__x000a_DoubleClickSpeed=452_x000d__x000a_Programs=co" xfId="1291" xr:uid="{00000000-0005-0000-0000-0000DB060000}"/>
    <cellStyle name="SAPBEXaggData" xfId="1292" xr:uid="{00000000-0005-0000-0000-0000DC060000}"/>
    <cellStyle name="SAPBEXaggData 2" xfId="2002" xr:uid="{00000000-0005-0000-0000-0000DD060000}"/>
    <cellStyle name="SAPBEXaggData 2 2" xfId="2322" xr:uid="{00000000-0005-0000-0000-0000DE060000}"/>
    <cellStyle name="SAPBEXaggData 3" xfId="2323" xr:uid="{00000000-0005-0000-0000-0000DF060000}"/>
    <cellStyle name="SAPBEXaggDataEmph" xfId="1293" xr:uid="{00000000-0005-0000-0000-0000E0060000}"/>
    <cellStyle name="SAPBEXaggDataEmph 2" xfId="2003" xr:uid="{00000000-0005-0000-0000-0000E1060000}"/>
    <cellStyle name="SAPBEXaggDataEmph 2 2" xfId="2324" xr:uid="{00000000-0005-0000-0000-0000E2060000}"/>
    <cellStyle name="SAPBEXaggDataEmph 3" xfId="2325" xr:uid="{00000000-0005-0000-0000-0000E3060000}"/>
    <cellStyle name="SAPBEXaggItem" xfId="1294" xr:uid="{00000000-0005-0000-0000-0000E4060000}"/>
    <cellStyle name="SAPBEXaggItem 2" xfId="2004" xr:uid="{00000000-0005-0000-0000-0000E5060000}"/>
    <cellStyle name="SAPBEXaggItem 2 2" xfId="2326" xr:uid="{00000000-0005-0000-0000-0000E6060000}"/>
    <cellStyle name="SAPBEXaggItem 3" xfId="2327" xr:uid="{00000000-0005-0000-0000-0000E7060000}"/>
    <cellStyle name="SAPBEXchaText" xfId="1295" xr:uid="{00000000-0005-0000-0000-0000E8060000}"/>
    <cellStyle name="SAPBEXexcBad7" xfId="1296" xr:uid="{00000000-0005-0000-0000-0000E9060000}"/>
    <cellStyle name="SAPBEXexcBad7 2" xfId="2005" xr:uid="{00000000-0005-0000-0000-0000EA060000}"/>
    <cellStyle name="SAPBEXexcBad7 2 2" xfId="2328" xr:uid="{00000000-0005-0000-0000-0000EB060000}"/>
    <cellStyle name="SAPBEXexcBad7 3" xfId="2329" xr:uid="{00000000-0005-0000-0000-0000EC060000}"/>
    <cellStyle name="SAPBEXexcBad8" xfId="1297" xr:uid="{00000000-0005-0000-0000-0000ED060000}"/>
    <cellStyle name="SAPBEXexcBad8 2" xfId="2006" xr:uid="{00000000-0005-0000-0000-0000EE060000}"/>
    <cellStyle name="SAPBEXexcBad8 2 2" xfId="2330" xr:uid="{00000000-0005-0000-0000-0000EF060000}"/>
    <cellStyle name="SAPBEXexcBad8 3" xfId="2331" xr:uid="{00000000-0005-0000-0000-0000F0060000}"/>
    <cellStyle name="SAPBEXexcBad9" xfId="1298" xr:uid="{00000000-0005-0000-0000-0000F1060000}"/>
    <cellStyle name="SAPBEXexcBad9 2" xfId="2007" xr:uid="{00000000-0005-0000-0000-0000F2060000}"/>
    <cellStyle name="SAPBEXexcBad9 2 2" xfId="2332" xr:uid="{00000000-0005-0000-0000-0000F3060000}"/>
    <cellStyle name="SAPBEXexcBad9 3" xfId="2333" xr:uid="{00000000-0005-0000-0000-0000F4060000}"/>
    <cellStyle name="SAPBEXexcCritical4" xfId="1299" xr:uid="{00000000-0005-0000-0000-0000F5060000}"/>
    <cellStyle name="SAPBEXexcCritical4 2" xfId="2008" xr:uid="{00000000-0005-0000-0000-0000F6060000}"/>
    <cellStyle name="SAPBEXexcCritical4 2 2" xfId="2334" xr:uid="{00000000-0005-0000-0000-0000F7060000}"/>
    <cellStyle name="SAPBEXexcCritical4 3" xfId="2335" xr:uid="{00000000-0005-0000-0000-0000F8060000}"/>
    <cellStyle name="SAPBEXexcCritical5" xfId="1300" xr:uid="{00000000-0005-0000-0000-0000F9060000}"/>
    <cellStyle name="SAPBEXexcCritical5 2" xfId="2009" xr:uid="{00000000-0005-0000-0000-0000FA060000}"/>
    <cellStyle name="SAPBEXexcCritical5 2 2" xfId="2336" xr:uid="{00000000-0005-0000-0000-0000FB060000}"/>
    <cellStyle name="SAPBEXexcCritical5 3" xfId="2337" xr:uid="{00000000-0005-0000-0000-0000FC060000}"/>
    <cellStyle name="SAPBEXexcCritical6" xfId="1301" xr:uid="{00000000-0005-0000-0000-0000FD060000}"/>
    <cellStyle name="SAPBEXexcCritical6 2" xfId="2010" xr:uid="{00000000-0005-0000-0000-0000FE060000}"/>
    <cellStyle name="SAPBEXexcCritical6 2 2" xfId="2338" xr:uid="{00000000-0005-0000-0000-0000FF060000}"/>
    <cellStyle name="SAPBEXexcCritical6 3" xfId="2339" xr:uid="{00000000-0005-0000-0000-000000070000}"/>
    <cellStyle name="SAPBEXexcGood1" xfId="1302" xr:uid="{00000000-0005-0000-0000-000001070000}"/>
    <cellStyle name="SAPBEXexcGood1 2" xfId="2011" xr:uid="{00000000-0005-0000-0000-000002070000}"/>
    <cellStyle name="SAPBEXexcGood1 2 2" xfId="2340" xr:uid="{00000000-0005-0000-0000-000003070000}"/>
    <cellStyle name="SAPBEXexcGood1 3" xfId="2341" xr:uid="{00000000-0005-0000-0000-000004070000}"/>
    <cellStyle name="SAPBEXexcGood2" xfId="1303" xr:uid="{00000000-0005-0000-0000-000005070000}"/>
    <cellStyle name="SAPBEXexcGood2 2" xfId="2012" xr:uid="{00000000-0005-0000-0000-000006070000}"/>
    <cellStyle name="SAPBEXexcGood2 2 2" xfId="2342" xr:uid="{00000000-0005-0000-0000-000007070000}"/>
    <cellStyle name="SAPBEXexcGood2 3" xfId="2343" xr:uid="{00000000-0005-0000-0000-000008070000}"/>
    <cellStyle name="SAPBEXexcGood3" xfId="1304" xr:uid="{00000000-0005-0000-0000-000009070000}"/>
    <cellStyle name="SAPBEXexcGood3 2" xfId="2013" xr:uid="{00000000-0005-0000-0000-00000A070000}"/>
    <cellStyle name="SAPBEXexcGood3 2 2" xfId="2344" xr:uid="{00000000-0005-0000-0000-00000B070000}"/>
    <cellStyle name="SAPBEXexcGood3 3" xfId="2345" xr:uid="{00000000-0005-0000-0000-00000C070000}"/>
    <cellStyle name="SAPBEXfilterDrill" xfId="1305" xr:uid="{00000000-0005-0000-0000-00000D070000}"/>
    <cellStyle name="SAPBEXfilterItem" xfId="1306" xr:uid="{00000000-0005-0000-0000-00000E070000}"/>
    <cellStyle name="SAPBEXfilterText" xfId="1307" xr:uid="{00000000-0005-0000-0000-00000F070000}"/>
    <cellStyle name="SAPBEXformats" xfId="1308" xr:uid="{00000000-0005-0000-0000-000010070000}"/>
    <cellStyle name="SAPBEXformats 2" xfId="2014" xr:uid="{00000000-0005-0000-0000-000011070000}"/>
    <cellStyle name="SAPBEXformats 2 2" xfId="2346" xr:uid="{00000000-0005-0000-0000-000012070000}"/>
    <cellStyle name="SAPBEXformats 3" xfId="2347" xr:uid="{00000000-0005-0000-0000-000013070000}"/>
    <cellStyle name="SAPBEXheaderItem" xfId="1309" xr:uid="{00000000-0005-0000-0000-000014070000}"/>
    <cellStyle name="SAPBEXheaderText" xfId="1310" xr:uid="{00000000-0005-0000-0000-000015070000}"/>
    <cellStyle name="SAPBEXresData" xfId="1311" xr:uid="{00000000-0005-0000-0000-000016070000}"/>
    <cellStyle name="SAPBEXresData 2" xfId="2015" xr:uid="{00000000-0005-0000-0000-000017070000}"/>
    <cellStyle name="SAPBEXresData 2 2" xfId="2348" xr:uid="{00000000-0005-0000-0000-000018070000}"/>
    <cellStyle name="SAPBEXresData 3" xfId="2349" xr:uid="{00000000-0005-0000-0000-000019070000}"/>
    <cellStyle name="SAPBEXresDataEmph" xfId="1312" xr:uid="{00000000-0005-0000-0000-00001A070000}"/>
    <cellStyle name="SAPBEXresDataEmph 2" xfId="2016" xr:uid="{00000000-0005-0000-0000-00001B070000}"/>
    <cellStyle name="SAPBEXresDataEmph 2 2" xfId="2350" xr:uid="{00000000-0005-0000-0000-00001C070000}"/>
    <cellStyle name="SAPBEXresDataEmph 3" xfId="2351" xr:uid="{00000000-0005-0000-0000-00001D070000}"/>
    <cellStyle name="SAPBEXresItem" xfId="1313" xr:uid="{00000000-0005-0000-0000-00001E070000}"/>
    <cellStyle name="SAPBEXresItem 2" xfId="2017" xr:uid="{00000000-0005-0000-0000-00001F070000}"/>
    <cellStyle name="SAPBEXresItem 2 2" xfId="2352" xr:uid="{00000000-0005-0000-0000-000020070000}"/>
    <cellStyle name="SAPBEXresItem 3" xfId="2353" xr:uid="{00000000-0005-0000-0000-000021070000}"/>
    <cellStyle name="SAPBEXstdData" xfId="1314" xr:uid="{00000000-0005-0000-0000-000022070000}"/>
    <cellStyle name="SAPBEXstdData 2" xfId="2018" xr:uid="{00000000-0005-0000-0000-000023070000}"/>
    <cellStyle name="SAPBEXstdData 2 2" xfId="2354" xr:uid="{00000000-0005-0000-0000-000024070000}"/>
    <cellStyle name="SAPBEXstdData 3" xfId="2355" xr:uid="{00000000-0005-0000-0000-000025070000}"/>
    <cellStyle name="SAPBEXstdDataEmph" xfId="1315" xr:uid="{00000000-0005-0000-0000-000026070000}"/>
    <cellStyle name="SAPBEXstdDataEmph 2" xfId="2019" xr:uid="{00000000-0005-0000-0000-000027070000}"/>
    <cellStyle name="SAPBEXstdDataEmph 2 2" xfId="2356" xr:uid="{00000000-0005-0000-0000-000028070000}"/>
    <cellStyle name="SAPBEXstdDataEmph 3" xfId="2357" xr:uid="{00000000-0005-0000-0000-000029070000}"/>
    <cellStyle name="SAPBEXstdItem" xfId="1316" xr:uid="{00000000-0005-0000-0000-00002A070000}"/>
    <cellStyle name="SAPBEXstdItem 2" xfId="2020" xr:uid="{00000000-0005-0000-0000-00002B070000}"/>
    <cellStyle name="SAPBEXstdItem 2 2" xfId="2358" xr:uid="{00000000-0005-0000-0000-00002C070000}"/>
    <cellStyle name="SAPBEXstdItem 3" xfId="2359" xr:uid="{00000000-0005-0000-0000-00002D070000}"/>
    <cellStyle name="SAPBEXtitle" xfId="1317" xr:uid="{00000000-0005-0000-0000-00002E070000}"/>
    <cellStyle name="SAPBEXtitle 2" xfId="2021" xr:uid="{00000000-0005-0000-0000-00002F070000}"/>
    <cellStyle name="SAPBEXtitle 2 2" xfId="2360" xr:uid="{00000000-0005-0000-0000-000030070000}"/>
    <cellStyle name="SAPBEXtitle 3" xfId="2361" xr:uid="{00000000-0005-0000-0000-000031070000}"/>
    <cellStyle name="SAPBEXundefined" xfId="1318" xr:uid="{00000000-0005-0000-0000-000032070000}"/>
    <cellStyle name="SAPBEXundefined 2" xfId="2022" xr:uid="{00000000-0005-0000-0000-000033070000}"/>
    <cellStyle name="SAPBEXundefined 2 2" xfId="2362" xr:uid="{00000000-0005-0000-0000-000034070000}"/>
    <cellStyle name="SAPBEXundefined 3" xfId="2363" xr:uid="{00000000-0005-0000-0000-000035070000}"/>
    <cellStyle name="serJet 1200 Series PCL 6" xfId="1319" xr:uid="{00000000-0005-0000-0000-000036070000}"/>
    <cellStyle name="SHADEDSTORES" xfId="1320" xr:uid="{00000000-0005-0000-0000-000037070000}"/>
    <cellStyle name="SHADEDSTORES 2" xfId="2023" xr:uid="{00000000-0005-0000-0000-000038070000}"/>
    <cellStyle name="SHADEDSTORES 2 2" xfId="2364" xr:uid="{00000000-0005-0000-0000-000039070000}"/>
    <cellStyle name="SHADEDSTORES 3" xfId="2365" xr:uid="{00000000-0005-0000-0000-00003A070000}"/>
    <cellStyle name="so" xfId="1321" xr:uid="{00000000-0005-0000-0000-00003B070000}"/>
    <cellStyle name="SO%" xfId="1322" xr:uid="{00000000-0005-0000-0000-00003C070000}"/>
    <cellStyle name="so_Book1" xfId="1323" xr:uid="{00000000-0005-0000-0000-00003D070000}"/>
    <cellStyle name="songuyen" xfId="1324" xr:uid="{00000000-0005-0000-0000-00003E070000}"/>
    <cellStyle name="specstores" xfId="1325" xr:uid="{00000000-0005-0000-0000-00003F070000}"/>
    <cellStyle name="Standard" xfId="2024" xr:uid="{00000000-0005-0000-0000-000040070000}"/>
    <cellStyle name="Standard 2" xfId="2231" xr:uid="{00000000-0005-0000-0000-000041070000}"/>
    <cellStyle name="Standard_AAbgleich" xfId="2848" xr:uid="{00000000-0005-0000-0000-000042070000}"/>
    <cellStyle name="STT" xfId="1326" xr:uid="{00000000-0005-0000-0000-000043070000}"/>
    <cellStyle name="STTDG" xfId="1327" xr:uid="{00000000-0005-0000-0000-000044070000}"/>
    <cellStyle name="style" xfId="2025" xr:uid="{00000000-0005-0000-0000-000045070000}"/>
    <cellStyle name="Style 1" xfId="1328" xr:uid="{00000000-0005-0000-0000-000046070000}"/>
    <cellStyle name="Style 10" xfId="1329" xr:uid="{00000000-0005-0000-0000-000047070000}"/>
    <cellStyle name="Style 100" xfId="1330" xr:uid="{00000000-0005-0000-0000-000048070000}"/>
    <cellStyle name="Style 101" xfId="1331" xr:uid="{00000000-0005-0000-0000-000049070000}"/>
    <cellStyle name="Style 102" xfId="1332" xr:uid="{00000000-0005-0000-0000-00004A070000}"/>
    <cellStyle name="Style 103" xfId="1333" xr:uid="{00000000-0005-0000-0000-00004B070000}"/>
    <cellStyle name="Style 104" xfId="1334" xr:uid="{00000000-0005-0000-0000-00004C070000}"/>
    <cellStyle name="Style 105" xfId="1335" xr:uid="{00000000-0005-0000-0000-00004D070000}"/>
    <cellStyle name="Style 106" xfId="1336" xr:uid="{00000000-0005-0000-0000-00004E070000}"/>
    <cellStyle name="Style 107" xfId="1337" xr:uid="{00000000-0005-0000-0000-00004F070000}"/>
    <cellStyle name="Style 108" xfId="1338" xr:uid="{00000000-0005-0000-0000-000050070000}"/>
    <cellStyle name="Style 109" xfId="1339" xr:uid="{00000000-0005-0000-0000-000051070000}"/>
    <cellStyle name="Style 11" xfId="1340" xr:uid="{00000000-0005-0000-0000-000052070000}"/>
    <cellStyle name="Style 110" xfId="1341" xr:uid="{00000000-0005-0000-0000-000053070000}"/>
    <cellStyle name="Style 111" xfId="1342" xr:uid="{00000000-0005-0000-0000-000054070000}"/>
    <cellStyle name="Style 112" xfId="1343" xr:uid="{00000000-0005-0000-0000-000055070000}"/>
    <cellStyle name="Style 113" xfId="1344" xr:uid="{00000000-0005-0000-0000-000056070000}"/>
    <cellStyle name="Style 114" xfId="1345" xr:uid="{00000000-0005-0000-0000-000057070000}"/>
    <cellStyle name="Style 115" xfId="1346" xr:uid="{00000000-0005-0000-0000-000058070000}"/>
    <cellStyle name="Style 116" xfId="1347" xr:uid="{00000000-0005-0000-0000-000059070000}"/>
    <cellStyle name="Style 117" xfId="1348" xr:uid="{00000000-0005-0000-0000-00005A070000}"/>
    <cellStyle name="Style 118" xfId="1349" xr:uid="{00000000-0005-0000-0000-00005B070000}"/>
    <cellStyle name="Style 119" xfId="1350" xr:uid="{00000000-0005-0000-0000-00005C070000}"/>
    <cellStyle name="Style 12" xfId="1351" xr:uid="{00000000-0005-0000-0000-00005D070000}"/>
    <cellStyle name="Style 120" xfId="1352" xr:uid="{00000000-0005-0000-0000-00005E070000}"/>
    <cellStyle name="Style 121" xfId="1353" xr:uid="{00000000-0005-0000-0000-00005F070000}"/>
    <cellStyle name="Style 122" xfId="1354" xr:uid="{00000000-0005-0000-0000-000060070000}"/>
    <cellStyle name="Style 123" xfId="1355" xr:uid="{00000000-0005-0000-0000-000061070000}"/>
    <cellStyle name="Style 124" xfId="1356" xr:uid="{00000000-0005-0000-0000-000062070000}"/>
    <cellStyle name="Style 125" xfId="1357" xr:uid="{00000000-0005-0000-0000-000063070000}"/>
    <cellStyle name="Style 126" xfId="1358" xr:uid="{00000000-0005-0000-0000-000064070000}"/>
    <cellStyle name="Style 127" xfId="1359" xr:uid="{00000000-0005-0000-0000-000065070000}"/>
    <cellStyle name="Style 128" xfId="1360" xr:uid="{00000000-0005-0000-0000-000066070000}"/>
    <cellStyle name="Style 129" xfId="1361" xr:uid="{00000000-0005-0000-0000-000067070000}"/>
    <cellStyle name="Style 13" xfId="1362" xr:uid="{00000000-0005-0000-0000-000068070000}"/>
    <cellStyle name="Style 130" xfId="1363" xr:uid="{00000000-0005-0000-0000-000069070000}"/>
    <cellStyle name="Style 131" xfId="1364" xr:uid="{00000000-0005-0000-0000-00006A070000}"/>
    <cellStyle name="Style 132" xfId="1365" xr:uid="{00000000-0005-0000-0000-00006B070000}"/>
    <cellStyle name="Style 133" xfId="1366" xr:uid="{00000000-0005-0000-0000-00006C070000}"/>
    <cellStyle name="Style 134" xfId="1367" xr:uid="{00000000-0005-0000-0000-00006D070000}"/>
    <cellStyle name="Style 135" xfId="1368" xr:uid="{00000000-0005-0000-0000-00006E070000}"/>
    <cellStyle name="Style 135 2" xfId="2026" xr:uid="{00000000-0005-0000-0000-00006F070000}"/>
    <cellStyle name="Style 135 2 2" xfId="2366" xr:uid="{00000000-0005-0000-0000-000070070000}"/>
    <cellStyle name="Style 136" xfId="1369" xr:uid="{00000000-0005-0000-0000-000071070000}"/>
    <cellStyle name="Style 137" xfId="1370" xr:uid="{00000000-0005-0000-0000-000072070000}"/>
    <cellStyle name="Style 138" xfId="1371" xr:uid="{00000000-0005-0000-0000-000073070000}"/>
    <cellStyle name="Style 139" xfId="1372" xr:uid="{00000000-0005-0000-0000-000074070000}"/>
    <cellStyle name="Style 14" xfId="1373" xr:uid="{00000000-0005-0000-0000-000075070000}"/>
    <cellStyle name="Style 140" xfId="1374" xr:uid="{00000000-0005-0000-0000-000076070000}"/>
    <cellStyle name="Style 140 2" xfId="2027" xr:uid="{00000000-0005-0000-0000-000077070000}"/>
    <cellStyle name="Style 140 2 2" xfId="2367" xr:uid="{00000000-0005-0000-0000-000078070000}"/>
    <cellStyle name="Style 141" xfId="1375" xr:uid="{00000000-0005-0000-0000-000079070000}"/>
    <cellStyle name="Style 142" xfId="1376" xr:uid="{00000000-0005-0000-0000-00007A070000}"/>
    <cellStyle name="Style 143" xfId="1377" xr:uid="{00000000-0005-0000-0000-00007B070000}"/>
    <cellStyle name="Style 144" xfId="1378" xr:uid="{00000000-0005-0000-0000-00007C070000}"/>
    <cellStyle name="Style 145" xfId="1379" xr:uid="{00000000-0005-0000-0000-00007D070000}"/>
    <cellStyle name="Style 146" xfId="1380" xr:uid="{00000000-0005-0000-0000-00007E070000}"/>
    <cellStyle name="Style 147" xfId="1381" xr:uid="{00000000-0005-0000-0000-00007F070000}"/>
    <cellStyle name="Style 148" xfId="1382" xr:uid="{00000000-0005-0000-0000-000080070000}"/>
    <cellStyle name="Style 149" xfId="1383" xr:uid="{00000000-0005-0000-0000-000081070000}"/>
    <cellStyle name="Style 15" xfId="1384" xr:uid="{00000000-0005-0000-0000-000082070000}"/>
    <cellStyle name="Style 150" xfId="1385" xr:uid="{00000000-0005-0000-0000-000083070000}"/>
    <cellStyle name="Style 151" xfId="1386" xr:uid="{00000000-0005-0000-0000-000084070000}"/>
    <cellStyle name="Style 152" xfId="1387" xr:uid="{00000000-0005-0000-0000-000085070000}"/>
    <cellStyle name="Style 153" xfId="1388" xr:uid="{00000000-0005-0000-0000-000086070000}"/>
    <cellStyle name="Style 154" xfId="1389" xr:uid="{00000000-0005-0000-0000-000087070000}"/>
    <cellStyle name="Style 155" xfId="1390" xr:uid="{00000000-0005-0000-0000-000088070000}"/>
    <cellStyle name="Style 156" xfId="1391" xr:uid="{00000000-0005-0000-0000-000089070000}"/>
    <cellStyle name="Style 157" xfId="1392" xr:uid="{00000000-0005-0000-0000-00008A070000}"/>
    <cellStyle name="Style 158" xfId="1393" xr:uid="{00000000-0005-0000-0000-00008B070000}"/>
    <cellStyle name="Style 159" xfId="1394" xr:uid="{00000000-0005-0000-0000-00008C070000}"/>
    <cellStyle name="Style 16" xfId="1395" xr:uid="{00000000-0005-0000-0000-00008D070000}"/>
    <cellStyle name="Style 160" xfId="1396" xr:uid="{00000000-0005-0000-0000-00008E070000}"/>
    <cellStyle name="Style 161" xfId="1397" xr:uid="{00000000-0005-0000-0000-00008F070000}"/>
    <cellStyle name="Style 162" xfId="1398" xr:uid="{00000000-0005-0000-0000-000090070000}"/>
    <cellStyle name="Style 163" xfId="1399" xr:uid="{00000000-0005-0000-0000-000091070000}"/>
    <cellStyle name="Style 17" xfId="1400" xr:uid="{00000000-0005-0000-0000-000092070000}"/>
    <cellStyle name="Style 18" xfId="1401" xr:uid="{00000000-0005-0000-0000-000093070000}"/>
    <cellStyle name="Style 19" xfId="1402" xr:uid="{00000000-0005-0000-0000-000094070000}"/>
    <cellStyle name="Style 2" xfId="1403" xr:uid="{00000000-0005-0000-0000-000095070000}"/>
    <cellStyle name="Style 20" xfId="1404" xr:uid="{00000000-0005-0000-0000-000096070000}"/>
    <cellStyle name="Style 21" xfId="1405" xr:uid="{00000000-0005-0000-0000-000097070000}"/>
    <cellStyle name="Style 22" xfId="1406" xr:uid="{00000000-0005-0000-0000-000098070000}"/>
    <cellStyle name="Style 23" xfId="1407" xr:uid="{00000000-0005-0000-0000-000099070000}"/>
    <cellStyle name="Style 24" xfId="1408" xr:uid="{00000000-0005-0000-0000-00009A070000}"/>
    <cellStyle name="Style 25" xfId="1409" xr:uid="{00000000-0005-0000-0000-00009B070000}"/>
    <cellStyle name="Style 26" xfId="1410" xr:uid="{00000000-0005-0000-0000-00009C070000}"/>
    <cellStyle name="Style 27" xfId="1411" xr:uid="{00000000-0005-0000-0000-00009D070000}"/>
    <cellStyle name="Style 28" xfId="1412" xr:uid="{00000000-0005-0000-0000-00009E070000}"/>
    <cellStyle name="Style 29" xfId="1413" xr:uid="{00000000-0005-0000-0000-00009F070000}"/>
    <cellStyle name="Style 3" xfId="1414" xr:uid="{00000000-0005-0000-0000-0000A0070000}"/>
    <cellStyle name="Style 30" xfId="1415" xr:uid="{00000000-0005-0000-0000-0000A1070000}"/>
    <cellStyle name="Style 31" xfId="1416" xr:uid="{00000000-0005-0000-0000-0000A2070000}"/>
    <cellStyle name="Style 32" xfId="1417" xr:uid="{00000000-0005-0000-0000-0000A3070000}"/>
    <cellStyle name="Style 33" xfId="1418" xr:uid="{00000000-0005-0000-0000-0000A4070000}"/>
    <cellStyle name="Style 34" xfId="1419" xr:uid="{00000000-0005-0000-0000-0000A5070000}"/>
    <cellStyle name="Style 35" xfId="1420" xr:uid="{00000000-0005-0000-0000-0000A6070000}"/>
    <cellStyle name="Style 36" xfId="1421" xr:uid="{00000000-0005-0000-0000-0000A7070000}"/>
    <cellStyle name="Style 37" xfId="1422" xr:uid="{00000000-0005-0000-0000-0000A8070000}"/>
    <cellStyle name="Style 38" xfId="1423" xr:uid="{00000000-0005-0000-0000-0000A9070000}"/>
    <cellStyle name="Style 39" xfId="1424" xr:uid="{00000000-0005-0000-0000-0000AA070000}"/>
    <cellStyle name="Style 4" xfId="1425" xr:uid="{00000000-0005-0000-0000-0000AB070000}"/>
    <cellStyle name="Style 40" xfId="1426" xr:uid="{00000000-0005-0000-0000-0000AC070000}"/>
    <cellStyle name="Style 41" xfId="1427" xr:uid="{00000000-0005-0000-0000-0000AD070000}"/>
    <cellStyle name="Style 42" xfId="1428" xr:uid="{00000000-0005-0000-0000-0000AE070000}"/>
    <cellStyle name="Style 43" xfId="1429" xr:uid="{00000000-0005-0000-0000-0000AF070000}"/>
    <cellStyle name="Style 44" xfId="1430" xr:uid="{00000000-0005-0000-0000-0000B0070000}"/>
    <cellStyle name="Style 45" xfId="1431" xr:uid="{00000000-0005-0000-0000-0000B1070000}"/>
    <cellStyle name="Style 46" xfId="1432" xr:uid="{00000000-0005-0000-0000-0000B2070000}"/>
    <cellStyle name="Style 47" xfId="1433" xr:uid="{00000000-0005-0000-0000-0000B3070000}"/>
    <cellStyle name="Style 48" xfId="1434" xr:uid="{00000000-0005-0000-0000-0000B4070000}"/>
    <cellStyle name="Style 49" xfId="1435" xr:uid="{00000000-0005-0000-0000-0000B5070000}"/>
    <cellStyle name="Style 5" xfId="1436" xr:uid="{00000000-0005-0000-0000-0000B6070000}"/>
    <cellStyle name="Style 50" xfId="1437" xr:uid="{00000000-0005-0000-0000-0000B7070000}"/>
    <cellStyle name="Style 51" xfId="1438" xr:uid="{00000000-0005-0000-0000-0000B8070000}"/>
    <cellStyle name="Style 52" xfId="1439" xr:uid="{00000000-0005-0000-0000-0000B9070000}"/>
    <cellStyle name="Style 53" xfId="1440" xr:uid="{00000000-0005-0000-0000-0000BA070000}"/>
    <cellStyle name="Style 54" xfId="1441" xr:uid="{00000000-0005-0000-0000-0000BB070000}"/>
    <cellStyle name="Style 55" xfId="1442" xr:uid="{00000000-0005-0000-0000-0000BC070000}"/>
    <cellStyle name="Style 56" xfId="1443" xr:uid="{00000000-0005-0000-0000-0000BD070000}"/>
    <cellStyle name="Style 57" xfId="1444" xr:uid="{00000000-0005-0000-0000-0000BE070000}"/>
    <cellStyle name="Style 58" xfId="1445" xr:uid="{00000000-0005-0000-0000-0000BF070000}"/>
    <cellStyle name="Style 59" xfId="1446" xr:uid="{00000000-0005-0000-0000-0000C0070000}"/>
    <cellStyle name="Style 6" xfId="1447" xr:uid="{00000000-0005-0000-0000-0000C1070000}"/>
    <cellStyle name="Style 60" xfId="1448" xr:uid="{00000000-0005-0000-0000-0000C2070000}"/>
    <cellStyle name="Style 61" xfId="1449" xr:uid="{00000000-0005-0000-0000-0000C3070000}"/>
    <cellStyle name="Style 62" xfId="1450" xr:uid="{00000000-0005-0000-0000-0000C4070000}"/>
    <cellStyle name="Style 63" xfId="1451" xr:uid="{00000000-0005-0000-0000-0000C5070000}"/>
    <cellStyle name="Style 64" xfId="1452" xr:uid="{00000000-0005-0000-0000-0000C6070000}"/>
    <cellStyle name="Style 65" xfId="1453" xr:uid="{00000000-0005-0000-0000-0000C7070000}"/>
    <cellStyle name="Style 66" xfId="1454" xr:uid="{00000000-0005-0000-0000-0000C8070000}"/>
    <cellStyle name="Style 67" xfId="1455" xr:uid="{00000000-0005-0000-0000-0000C9070000}"/>
    <cellStyle name="Style 68" xfId="1456" xr:uid="{00000000-0005-0000-0000-0000CA070000}"/>
    <cellStyle name="Style 69" xfId="1457" xr:uid="{00000000-0005-0000-0000-0000CB070000}"/>
    <cellStyle name="Style 7" xfId="1458" xr:uid="{00000000-0005-0000-0000-0000CC070000}"/>
    <cellStyle name="Style 70" xfId="1459" xr:uid="{00000000-0005-0000-0000-0000CD070000}"/>
    <cellStyle name="Style 71" xfId="1460" xr:uid="{00000000-0005-0000-0000-0000CE070000}"/>
    <cellStyle name="Style 72" xfId="1461" xr:uid="{00000000-0005-0000-0000-0000CF070000}"/>
    <cellStyle name="Style 73" xfId="1462" xr:uid="{00000000-0005-0000-0000-0000D0070000}"/>
    <cellStyle name="Style 74" xfId="1463" xr:uid="{00000000-0005-0000-0000-0000D1070000}"/>
    <cellStyle name="Style 75" xfId="1464" xr:uid="{00000000-0005-0000-0000-0000D2070000}"/>
    <cellStyle name="Style 76" xfId="1465" xr:uid="{00000000-0005-0000-0000-0000D3070000}"/>
    <cellStyle name="Style 77" xfId="1466" xr:uid="{00000000-0005-0000-0000-0000D4070000}"/>
    <cellStyle name="Style 78" xfId="1467" xr:uid="{00000000-0005-0000-0000-0000D5070000}"/>
    <cellStyle name="Style 79" xfId="1468" xr:uid="{00000000-0005-0000-0000-0000D6070000}"/>
    <cellStyle name="Style 8" xfId="1469" xr:uid="{00000000-0005-0000-0000-0000D7070000}"/>
    <cellStyle name="Style 80" xfId="1470" xr:uid="{00000000-0005-0000-0000-0000D8070000}"/>
    <cellStyle name="Style 81" xfId="1471" xr:uid="{00000000-0005-0000-0000-0000D9070000}"/>
    <cellStyle name="Style 82" xfId="1472" xr:uid="{00000000-0005-0000-0000-0000DA070000}"/>
    <cellStyle name="Style 83" xfId="1473" xr:uid="{00000000-0005-0000-0000-0000DB070000}"/>
    <cellStyle name="Style 84" xfId="1474" xr:uid="{00000000-0005-0000-0000-0000DC070000}"/>
    <cellStyle name="Style 85" xfId="1475" xr:uid="{00000000-0005-0000-0000-0000DD070000}"/>
    <cellStyle name="Style 86" xfId="1476" xr:uid="{00000000-0005-0000-0000-0000DE070000}"/>
    <cellStyle name="Style 87" xfId="1477" xr:uid="{00000000-0005-0000-0000-0000DF070000}"/>
    <cellStyle name="Style 88" xfId="1478" xr:uid="{00000000-0005-0000-0000-0000E0070000}"/>
    <cellStyle name="Style 89" xfId="1479" xr:uid="{00000000-0005-0000-0000-0000E1070000}"/>
    <cellStyle name="Style 9" xfId="1480" xr:uid="{00000000-0005-0000-0000-0000E2070000}"/>
    <cellStyle name="Style 90" xfId="1481" xr:uid="{00000000-0005-0000-0000-0000E3070000}"/>
    <cellStyle name="Style 91" xfId="1482" xr:uid="{00000000-0005-0000-0000-0000E4070000}"/>
    <cellStyle name="Style 92" xfId="1483" xr:uid="{00000000-0005-0000-0000-0000E5070000}"/>
    <cellStyle name="Style 93" xfId="1484" xr:uid="{00000000-0005-0000-0000-0000E6070000}"/>
    <cellStyle name="Style 94" xfId="1485" xr:uid="{00000000-0005-0000-0000-0000E7070000}"/>
    <cellStyle name="Style 95" xfId="1486" xr:uid="{00000000-0005-0000-0000-0000E8070000}"/>
    <cellStyle name="Style 96" xfId="1487" xr:uid="{00000000-0005-0000-0000-0000E9070000}"/>
    <cellStyle name="Style 97" xfId="1488" xr:uid="{00000000-0005-0000-0000-0000EA070000}"/>
    <cellStyle name="Style 98" xfId="1489" xr:uid="{00000000-0005-0000-0000-0000EB070000}"/>
    <cellStyle name="Style 99" xfId="1490" xr:uid="{00000000-0005-0000-0000-0000EC070000}"/>
    <cellStyle name="Style Date" xfId="1491" xr:uid="{00000000-0005-0000-0000-0000ED070000}"/>
    <cellStyle name="Style Date 2" xfId="2028" xr:uid="{00000000-0005-0000-0000-0000EE070000}"/>
    <cellStyle name="Style Date 2 2" xfId="2368" xr:uid="{00000000-0005-0000-0000-0000EF070000}"/>
    <cellStyle name="style_1" xfId="1492" xr:uid="{00000000-0005-0000-0000-0000F0070000}"/>
    <cellStyle name="subhead" xfId="1493" xr:uid="{00000000-0005-0000-0000-0000F1070000}"/>
    <cellStyle name="Subtotal" xfId="1494" xr:uid="{00000000-0005-0000-0000-0000F2070000}"/>
    <cellStyle name="symbol" xfId="1495" xr:uid="{00000000-0005-0000-0000-0000F3070000}"/>
    <cellStyle name="T" xfId="1496" xr:uid="{00000000-0005-0000-0000-0000F4070000}"/>
    <cellStyle name="T 2" xfId="2029" xr:uid="{00000000-0005-0000-0000-0000F5070000}"/>
    <cellStyle name="T 2 2" xfId="2369" xr:uid="{00000000-0005-0000-0000-0000F6070000}"/>
    <cellStyle name="T 3" xfId="2370" xr:uid="{00000000-0005-0000-0000-0000F7070000}"/>
    <cellStyle name="T_50-BB Vung tau 2011" xfId="2030" xr:uid="{00000000-0005-0000-0000-0000F8070000}"/>
    <cellStyle name="T_50-BB Vung tau 2011 2" xfId="2371" xr:uid="{00000000-0005-0000-0000-0000F9070000}"/>
    <cellStyle name="T_50-BB Vung tau 2011_27-8Tong hop PA uoc 2012-DT 2013 -PA 420.000 ty-490.000 ty chuyen doi" xfId="2031" xr:uid="{00000000-0005-0000-0000-0000FA070000}"/>
    <cellStyle name="T_50-BB Vung tau 2011_27-8Tong hop PA uoc 2012-DT 2013 -PA 420.000 ty-490.000 ty chuyen doi 2" xfId="2372" xr:uid="{00000000-0005-0000-0000-0000FB070000}"/>
    <cellStyle name="T_BANG LUONG MOI KSDH va KSDC (co phu cap khu vuc)" xfId="1497" xr:uid="{00000000-0005-0000-0000-0000FC070000}"/>
    <cellStyle name="T_BANG LUONG MOI KSDH va KSDC (co phu cap khu vuc) 2" xfId="2032" xr:uid="{00000000-0005-0000-0000-0000FD070000}"/>
    <cellStyle name="T_BANG LUONG MOI KSDH va KSDC (co phu cap khu vuc) 2 2" xfId="2373" xr:uid="{00000000-0005-0000-0000-0000FE070000}"/>
    <cellStyle name="T_BANG LUONG MOI KSDH va KSDC (co phu cap khu vuc) 3" xfId="2374" xr:uid="{00000000-0005-0000-0000-0000FF070000}"/>
    <cellStyle name="T_bao cao" xfId="1498" xr:uid="{00000000-0005-0000-0000-000000080000}"/>
    <cellStyle name="T_bao cao 2" xfId="2033" xr:uid="{00000000-0005-0000-0000-000001080000}"/>
    <cellStyle name="T_bao cao 2 2" xfId="2375" xr:uid="{00000000-0005-0000-0000-000002080000}"/>
    <cellStyle name="T_bao cao 3" xfId="2376" xr:uid="{00000000-0005-0000-0000-000003080000}"/>
    <cellStyle name="T_Bao cao so lieu kiem toan nam 2007 sua" xfId="1499" xr:uid="{00000000-0005-0000-0000-000004080000}"/>
    <cellStyle name="T_Bao cao so lieu kiem toan nam 2007 sua 2" xfId="2034" xr:uid="{00000000-0005-0000-0000-000005080000}"/>
    <cellStyle name="T_Bao cao so lieu kiem toan nam 2007 sua 2 2" xfId="2377" xr:uid="{00000000-0005-0000-0000-000006080000}"/>
    <cellStyle name="T_Bao cao so lieu kiem toan nam 2007 sua 3" xfId="2378" xr:uid="{00000000-0005-0000-0000-000007080000}"/>
    <cellStyle name="T_BBTNG-06" xfId="1500" xr:uid="{00000000-0005-0000-0000-000008080000}"/>
    <cellStyle name="T_BBTNG-06 2" xfId="2035" xr:uid="{00000000-0005-0000-0000-000009080000}"/>
    <cellStyle name="T_BBTNG-06 2 2" xfId="2379" xr:uid="{00000000-0005-0000-0000-00000A080000}"/>
    <cellStyle name="T_BBTNG-06 3" xfId="2380" xr:uid="{00000000-0005-0000-0000-00000B080000}"/>
    <cellStyle name="T_BC CTMT-2008 Ttinh" xfId="1501" xr:uid="{00000000-0005-0000-0000-00000C080000}"/>
    <cellStyle name="T_BC CTMT-2008 Ttinh 2" xfId="2036" xr:uid="{00000000-0005-0000-0000-00000D080000}"/>
    <cellStyle name="T_BC CTMT-2008 Ttinh 2 2" xfId="2381" xr:uid="{00000000-0005-0000-0000-00000E080000}"/>
    <cellStyle name="T_BC CTMT-2008 Ttinh 3" xfId="2382" xr:uid="{00000000-0005-0000-0000-00000F080000}"/>
    <cellStyle name="T_BC CTMT-2008 Ttinh_bieu tong hop" xfId="1502" xr:uid="{00000000-0005-0000-0000-000010080000}"/>
    <cellStyle name="T_BC CTMT-2008 Ttinh_bieu tong hop 2" xfId="2037" xr:uid="{00000000-0005-0000-0000-000011080000}"/>
    <cellStyle name="T_BC CTMT-2008 Ttinh_bieu tong hop 2 2" xfId="2383" xr:uid="{00000000-0005-0000-0000-000012080000}"/>
    <cellStyle name="T_BC CTMT-2008 Ttinh_bieu tong hop 3" xfId="2384" xr:uid="{00000000-0005-0000-0000-000013080000}"/>
    <cellStyle name="T_BC CTMT-2008 Ttinh_Tong hop ra soat von ung 2011 -Chau" xfId="1503" xr:uid="{00000000-0005-0000-0000-000014080000}"/>
    <cellStyle name="T_BC CTMT-2008 Ttinh_Tong hop ra soat von ung 2011 -Chau 2" xfId="2038" xr:uid="{00000000-0005-0000-0000-000015080000}"/>
    <cellStyle name="T_BC CTMT-2008 Ttinh_Tong hop ra soat von ung 2011 -Chau 2 2" xfId="2385" xr:uid="{00000000-0005-0000-0000-000016080000}"/>
    <cellStyle name="T_BC CTMT-2008 Ttinh_Tong hop ra soat von ung 2011 -Chau 3" xfId="2386" xr:uid="{00000000-0005-0000-0000-000017080000}"/>
    <cellStyle name="T_BC CTMT-2008 Ttinh_Tong hop -Yte-Giao thong-Thuy loi-24-6" xfId="1504" xr:uid="{00000000-0005-0000-0000-000018080000}"/>
    <cellStyle name="T_BC CTMT-2008 Ttinh_Tong hop -Yte-Giao thong-Thuy loi-24-6 2" xfId="2039" xr:uid="{00000000-0005-0000-0000-000019080000}"/>
    <cellStyle name="T_BC CTMT-2008 Ttinh_Tong hop -Yte-Giao thong-Thuy loi-24-6 2 2" xfId="2387" xr:uid="{00000000-0005-0000-0000-00001A080000}"/>
    <cellStyle name="T_BC CTMT-2008 Ttinh_Tong hop -Yte-Giao thong-Thuy loi-24-6 3" xfId="2388" xr:uid="{00000000-0005-0000-0000-00001B080000}"/>
    <cellStyle name="T_Bc_tuan_1_CKy_6_KONTUM" xfId="1505" xr:uid="{00000000-0005-0000-0000-00001C080000}"/>
    <cellStyle name="T_Bc_tuan_1_CKy_6_KONTUM 2" xfId="2040" xr:uid="{00000000-0005-0000-0000-00001D080000}"/>
    <cellStyle name="T_Bc_tuan_1_CKy_6_KONTUM 2 2" xfId="2389" xr:uid="{00000000-0005-0000-0000-00001E080000}"/>
    <cellStyle name="T_Bc_tuan_1_CKy_6_KONTUM 3" xfId="2390" xr:uid="{00000000-0005-0000-0000-00001F080000}"/>
    <cellStyle name="T_Bc_tuan_1_CKy_6_KONTUM_Book1" xfId="1506" xr:uid="{00000000-0005-0000-0000-000020080000}"/>
    <cellStyle name="T_Bc_tuan_1_CKy_6_KONTUM_Book1 2" xfId="2041" xr:uid="{00000000-0005-0000-0000-000021080000}"/>
    <cellStyle name="T_Bc_tuan_1_CKy_6_KONTUM_Book1 2 2" xfId="2391" xr:uid="{00000000-0005-0000-0000-000022080000}"/>
    <cellStyle name="T_Bc_tuan_1_CKy_6_KONTUM_Book1 3" xfId="2392" xr:uid="{00000000-0005-0000-0000-000023080000}"/>
    <cellStyle name="T_bieu 1" xfId="2042" xr:uid="{00000000-0005-0000-0000-000024080000}"/>
    <cellStyle name="T_bieu 1 2" xfId="2393" xr:uid="{00000000-0005-0000-0000-000025080000}"/>
    <cellStyle name="T_bieu 2" xfId="2043" xr:uid="{00000000-0005-0000-0000-000026080000}"/>
    <cellStyle name="T_bieu 2 2" xfId="2394" xr:uid="{00000000-0005-0000-0000-000027080000}"/>
    <cellStyle name="T_bieu 4" xfId="2044" xr:uid="{00000000-0005-0000-0000-000028080000}"/>
    <cellStyle name="T_bieu 4 2" xfId="2395" xr:uid="{00000000-0005-0000-0000-000029080000}"/>
    <cellStyle name="T_Bieu mau danh muc du an thuoc CTMTQG nam 2008" xfId="1507" xr:uid="{00000000-0005-0000-0000-00002A080000}"/>
    <cellStyle name="T_Bieu mau danh muc du an thuoc CTMTQG nam 2008 2" xfId="2045" xr:uid="{00000000-0005-0000-0000-00002B080000}"/>
    <cellStyle name="T_Bieu mau danh muc du an thuoc CTMTQG nam 2008 2 2" xfId="2396" xr:uid="{00000000-0005-0000-0000-00002C080000}"/>
    <cellStyle name="T_Bieu mau danh muc du an thuoc CTMTQG nam 2008 3" xfId="2397" xr:uid="{00000000-0005-0000-0000-00002D080000}"/>
    <cellStyle name="T_Bieu mau danh muc du an thuoc CTMTQG nam 2008_bieu tong hop" xfId="1508" xr:uid="{00000000-0005-0000-0000-00002E080000}"/>
    <cellStyle name="T_Bieu mau danh muc du an thuoc CTMTQG nam 2008_bieu tong hop 2" xfId="2046" xr:uid="{00000000-0005-0000-0000-00002F080000}"/>
    <cellStyle name="T_Bieu mau danh muc du an thuoc CTMTQG nam 2008_bieu tong hop 2 2" xfId="2398" xr:uid="{00000000-0005-0000-0000-000030080000}"/>
    <cellStyle name="T_Bieu mau danh muc du an thuoc CTMTQG nam 2008_bieu tong hop 3" xfId="2399" xr:uid="{00000000-0005-0000-0000-000031080000}"/>
    <cellStyle name="T_Bieu mau danh muc du an thuoc CTMTQG nam 2008_Tong hop ra soat von ung 2011 -Chau" xfId="1509" xr:uid="{00000000-0005-0000-0000-000032080000}"/>
    <cellStyle name="T_Bieu mau danh muc du an thuoc CTMTQG nam 2008_Tong hop ra soat von ung 2011 -Chau 2" xfId="2047" xr:uid="{00000000-0005-0000-0000-000033080000}"/>
    <cellStyle name="T_Bieu mau danh muc du an thuoc CTMTQG nam 2008_Tong hop ra soat von ung 2011 -Chau 2 2" xfId="2400" xr:uid="{00000000-0005-0000-0000-000034080000}"/>
    <cellStyle name="T_Bieu mau danh muc du an thuoc CTMTQG nam 2008_Tong hop ra soat von ung 2011 -Chau 3" xfId="2401" xr:uid="{00000000-0005-0000-0000-000035080000}"/>
    <cellStyle name="T_Bieu mau danh muc du an thuoc CTMTQG nam 2008_Tong hop -Yte-Giao thong-Thuy loi-24-6" xfId="1510" xr:uid="{00000000-0005-0000-0000-000036080000}"/>
    <cellStyle name="T_Bieu mau danh muc du an thuoc CTMTQG nam 2008_Tong hop -Yte-Giao thong-Thuy loi-24-6 2" xfId="2048" xr:uid="{00000000-0005-0000-0000-000037080000}"/>
    <cellStyle name="T_Bieu mau danh muc du an thuoc CTMTQG nam 2008_Tong hop -Yte-Giao thong-Thuy loi-24-6 2 2" xfId="2402" xr:uid="{00000000-0005-0000-0000-000038080000}"/>
    <cellStyle name="T_Bieu mau danh muc du an thuoc CTMTQG nam 2008_Tong hop -Yte-Giao thong-Thuy loi-24-6 3" xfId="2403" xr:uid="{00000000-0005-0000-0000-000039080000}"/>
    <cellStyle name="T_Bieu tong hop nhu cau ung 2011 da chon loc -Mien nui" xfId="1511" xr:uid="{00000000-0005-0000-0000-00003A080000}"/>
    <cellStyle name="T_Bieu tong hop nhu cau ung 2011 da chon loc -Mien nui 2" xfId="2049" xr:uid="{00000000-0005-0000-0000-00003B080000}"/>
    <cellStyle name="T_Bieu tong hop nhu cau ung 2011 da chon loc -Mien nui 2 2" xfId="2404" xr:uid="{00000000-0005-0000-0000-00003C080000}"/>
    <cellStyle name="T_Bieu tong hop nhu cau ung 2011 da chon loc -Mien nui 3" xfId="2405" xr:uid="{00000000-0005-0000-0000-00003D080000}"/>
    <cellStyle name="T_Book1" xfId="1512" xr:uid="{00000000-0005-0000-0000-00003E080000}"/>
    <cellStyle name="T_Book1 2" xfId="2050" xr:uid="{00000000-0005-0000-0000-00003F080000}"/>
    <cellStyle name="T_Book1 2 2" xfId="2406" xr:uid="{00000000-0005-0000-0000-000040080000}"/>
    <cellStyle name="T_Book1 3" xfId="2407" xr:uid="{00000000-0005-0000-0000-000041080000}"/>
    <cellStyle name="T_Book1_1" xfId="1513" xr:uid="{00000000-0005-0000-0000-000042080000}"/>
    <cellStyle name="T_Book1_1 2" xfId="2051" xr:uid="{00000000-0005-0000-0000-000043080000}"/>
    <cellStyle name="T_Book1_1 2 2" xfId="2408" xr:uid="{00000000-0005-0000-0000-000044080000}"/>
    <cellStyle name="T_Book1_1 3" xfId="2409" xr:uid="{00000000-0005-0000-0000-000045080000}"/>
    <cellStyle name="T_Book1_1_Bieu mau ung 2011-Mien Trung-TPCP-11-6" xfId="1514" xr:uid="{00000000-0005-0000-0000-000046080000}"/>
    <cellStyle name="T_Book1_1_Bieu mau ung 2011-Mien Trung-TPCP-11-6 2" xfId="2052" xr:uid="{00000000-0005-0000-0000-000047080000}"/>
    <cellStyle name="T_Book1_1_Bieu mau ung 2011-Mien Trung-TPCP-11-6 2 2" xfId="2410" xr:uid="{00000000-0005-0000-0000-000048080000}"/>
    <cellStyle name="T_Book1_1_Bieu mau ung 2011-Mien Trung-TPCP-11-6 3" xfId="2411" xr:uid="{00000000-0005-0000-0000-000049080000}"/>
    <cellStyle name="T_Book1_1_bieu tong hop" xfId="1515" xr:uid="{00000000-0005-0000-0000-00004A080000}"/>
    <cellStyle name="T_Book1_1_bieu tong hop 2" xfId="2053" xr:uid="{00000000-0005-0000-0000-00004B080000}"/>
    <cellStyle name="T_Book1_1_bieu tong hop 2 2" xfId="2412" xr:uid="{00000000-0005-0000-0000-00004C080000}"/>
    <cellStyle name="T_Book1_1_bieu tong hop 3" xfId="2413" xr:uid="{00000000-0005-0000-0000-00004D080000}"/>
    <cellStyle name="T_Book1_1_Bieu tong hop nhu cau ung 2011 da chon loc -Mien nui" xfId="1516" xr:uid="{00000000-0005-0000-0000-00004E080000}"/>
    <cellStyle name="T_Book1_1_Bieu tong hop nhu cau ung 2011 da chon loc -Mien nui 2" xfId="2054" xr:uid="{00000000-0005-0000-0000-00004F080000}"/>
    <cellStyle name="T_Book1_1_Bieu tong hop nhu cau ung 2011 da chon loc -Mien nui 2 2" xfId="2414" xr:uid="{00000000-0005-0000-0000-000050080000}"/>
    <cellStyle name="T_Book1_1_Bieu tong hop nhu cau ung 2011 da chon loc -Mien nui 3" xfId="2415" xr:uid="{00000000-0005-0000-0000-000051080000}"/>
    <cellStyle name="T_Book1_1_Book1" xfId="1517" xr:uid="{00000000-0005-0000-0000-000052080000}"/>
    <cellStyle name="T_Book1_1_Book1 2" xfId="2055" xr:uid="{00000000-0005-0000-0000-000053080000}"/>
    <cellStyle name="T_Book1_1_Book1 2 2" xfId="2416" xr:uid="{00000000-0005-0000-0000-000054080000}"/>
    <cellStyle name="T_Book1_1_Book1 3" xfId="2417" xr:uid="{00000000-0005-0000-0000-000055080000}"/>
    <cellStyle name="T_Book1_1_CPK" xfId="1518" xr:uid="{00000000-0005-0000-0000-000056080000}"/>
    <cellStyle name="T_Book1_1_CPK 2" xfId="2056" xr:uid="{00000000-0005-0000-0000-000057080000}"/>
    <cellStyle name="T_Book1_1_CPK 2 2" xfId="2418" xr:uid="{00000000-0005-0000-0000-000058080000}"/>
    <cellStyle name="T_Book1_1_CPK 3" xfId="2419" xr:uid="{00000000-0005-0000-0000-000059080000}"/>
    <cellStyle name="T_Book1_1_KL NT dap nen Dot 3" xfId="1521" xr:uid="{00000000-0005-0000-0000-00005A080000}"/>
    <cellStyle name="T_Book1_1_KL NT dap nen Dot 3 2" xfId="2057" xr:uid="{00000000-0005-0000-0000-00005B080000}"/>
    <cellStyle name="T_Book1_1_KL NT dap nen Dot 3 2 2" xfId="2420" xr:uid="{00000000-0005-0000-0000-00005C080000}"/>
    <cellStyle name="T_Book1_1_KL NT dap nen Dot 3 3" xfId="2421" xr:uid="{00000000-0005-0000-0000-00005D080000}"/>
    <cellStyle name="T_Book1_1_KL NT Dot 3" xfId="1522" xr:uid="{00000000-0005-0000-0000-00005E080000}"/>
    <cellStyle name="T_Book1_1_KL NT Dot 3 2" xfId="2058" xr:uid="{00000000-0005-0000-0000-00005F080000}"/>
    <cellStyle name="T_Book1_1_KL NT Dot 3 2 2" xfId="2422" xr:uid="{00000000-0005-0000-0000-000060080000}"/>
    <cellStyle name="T_Book1_1_KL NT Dot 3 3" xfId="2423" xr:uid="{00000000-0005-0000-0000-000061080000}"/>
    <cellStyle name="T_Book1_1_Khoi luong cac hang muc chi tiet-702" xfId="1519" xr:uid="{00000000-0005-0000-0000-000062080000}"/>
    <cellStyle name="T_Book1_1_Khoi luong cac hang muc chi tiet-702 2" xfId="2059" xr:uid="{00000000-0005-0000-0000-000063080000}"/>
    <cellStyle name="T_Book1_1_Khoi luong cac hang muc chi tiet-702 2 2" xfId="2424" xr:uid="{00000000-0005-0000-0000-000064080000}"/>
    <cellStyle name="T_Book1_1_Khoi luong cac hang muc chi tiet-702 3" xfId="2425" xr:uid="{00000000-0005-0000-0000-000065080000}"/>
    <cellStyle name="T_Book1_1_khoiluongbdacdoa" xfId="1520" xr:uid="{00000000-0005-0000-0000-000066080000}"/>
    <cellStyle name="T_Book1_1_khoiluongbdacdoa 2" xfId="2060" xr:uid="{00000000-0005-0000-0000-000067080000}"/>
    <cellStyle name="T_Book1_1_khoiluongbdacdoa 2 2" xfId="2426" xr:uid="{00000000-0005-0000-0000-000068080000}"/>
    <cellStyle name="T_Book1_1_khoiluongbdacdoa 3" xfId="2427" xr:uid="{00000000-0005-0000-0000-000069080000}"/>
    <cellStyle name="T_Book1_1_mau KL vach son" xfId="1523" xr:uid="{00000000-0005-0000-0000-00006A080000}"/>
    <cellStyle name="T_Book1_1_mau KL vach son 2" xfId="2061" xr:uid="{00000000-0005-0000-0000-00006B080000}"/>
    <cellStyle name="T_Book1_1_mau KL vach son 2 2" xfId="2428" xr:uid="{00000000-0005-0000-0000-00006C080000}"/>
    <cellStyle name="T_Book1_1_mau KL vach son 3" xfId="2429" xr:uid="{00000000-0005-0000-0000-00006D080000}"/>
    <cellStyle name="T_Book1_1_Nhu cau tam ung NSNN&amp;TPCP&amp;ODA theo tieu chi cua Bo (CV410_BKH-TH)_vung Tay Nguyen (11.6.2010)" xfId="1524" xr:uid="{00000000-0005-0000-0000-00006E080000}"/>
    <cellStyle name="T_Book1_1_Nhu cau tam ung NSNN&amp;TPCP&amp;ODA theo tieu chi cua Bo (CV410_BKH-TH)_vung Tay Nguyen (11.6.2010) 2" xfId="2062" xr:uid="{00000000-0005-0000-0000-00006F080000}"/>
    <cellStyle name="T_Book1_1_Nhu cau tam ung NSNN&amp;TPCP&amp;ODA theo tieu chi cua Bo (CV410_BKH-TH)_vung Tay Nguyen (11.6.2010) 2 2" xfId="2430" xr:uid="{00000000-0005-0000-0000-000070080000}"/>
    <cellStyle name="T_Book1_1_Nhu cau tam ung NSNN&amp;TPCP&amp;ODA theo tieu chi cua Bo (CV410_BKH-TH)_vung Tay Nguyen (11.6.2010) 3" xfId="2431" xr:uid="{00000000-0005-0000-0000-000071080000}"/>
    <cellStyle name="T_Book1_1_Tong hop ra soat von ung 2011 -Chau" xfId="1527" xr:uid="{00000000-0005-0000-0000-000072080000}"/>
    <cellStyle name="T_Book1_1_Tong hop ra soat von ung 2011 -Chau 2" xfId="2063" xr:uid="{00000000-0005-0000-0000-000073080000}"/>
    <cellStyle name="T_Book1_1_Tong hop ra soat von ung 2011 -Chau 2 2" xfId="2432" xr:uid="{00000000-0005-0000-0000-000074080000}"/>
    <cellStyle name="T_Book1_1_Tong hop ra soat von ung 2011 -Chau 3" xfId="2433" xr:uid="{00000000-0005-0000-0000-000075080000}"/>
    <cellStyle name="T_Book1_1_Tong hop -Yte-Giao thong-Thuy loi-24-6" xfId="1528" xr:uid="{00000000-0005-0000-0000-000076080000}"/>
    <cellStyle name="T_Book1_1_Tong hop -Yte-Giao thong-Thuy loi-24-6 2" xfId="2064" xr:uid="{00000000-0005-0000-0000-000077080000}"/>
    <cellStyle name="T_Book1_1_Tong hop -Yte-Giao thong-Thuy loi-24-6 2 2" xfId="2434" xr:uid="{00000000-0005-0000-0000-000078080000}"/>
    <cellStyle name="T_Book1_1_Tong hop -Yte-Giao thong-Thuy loi-24-6 3" xfId="2435" xr:uid="{00000000-0005-0000-0000-000079080000}"/>
    <cellStyle name="T_Book1_1_Thiet bi" xfId="1525" xr:uid="{00000000-0005-0000-0000-00007A080000}"/>
    <cellStyle name="T_Book1_1_Thiet bi 2" xfId="2065" xr:uid="{00000000-0005-0000-0000-00007B080000}"/>
    <cellStyle name="T_Book1_1_Thiet bi 2 2" xfId="2436" xr:uid="{00000000-0005-0000-0000-00007C080000}"/>
    <cellStyle name="T_Book1_1_Thiet bi 3" xfId="2437" xr:uid="{00000000-0005-0000-0000-00007D080000}"/>
    <cellStyle name="T_Book1_1_Thong ke cong" xfId="1526" xr:uid="{00000000-0005-0000-0000-00007E080000}"/>
    <cellStyle name="T_Book1_1_Thong ke cong 2" xfId="2066" xr:uid="{00000000-0005-0000-0000-00007F080000}"/>
    <cellStyle name="T_Book1_1_Thong ke cong 2 2" xfId="2438" xr:uid="{00000000-0005-0000-0000-000080080000}"/>
    <cellStyle name="T_Book1_1_Thong ke cong 3" xfId="2439" xr:uid="{00000000-0005-0000-0000-000081080000}"/>
    <cellStyle name="T_Book1_2" xfId="1529" xr:uid="{00000000-0005-0000-0000-000082080000}"/>
    <cellStyle name="T_Book1_2 2" xfId="2067" xr:uid="{00000000-0005-0000-0000-000083080000}"/>
    <cellStyle name="T_Book1_2 2 2" xfId="2440" xr:uid="{00000000-0005-0000-0000-000084080000}"/>
    <cellStyle name="T_Book1_2 3" xfId="2441" xr:uid="{00000000-0005-0000-0000-000085080000}"/>
    <cellStyle name="T_Book1_2_DTDuong dong tien -sua tham tra 2009 - luong 650" xfId="1530" xr:uid="{00000000-0005-0000-0000-000086080000}"/>
    <cellStyle name="T_Book1_2_DTDuong dong tien -sua tham tra 2009 - luong 650 2" xfId="2068" xr:uid="{00000000-0005-0000-0000-000087080000}"/>
    <cellStyle name="T_Book1_2_DTDuong dong tien -sua tham tra 2009 - luong 650 2 2" xfId="2442" xr:uid="{00000000-0005-0000-0000-000088080000}"/>
    <cellStyle name="T_Book1_2_DTDuong dong tien -sua tham tra 2009 - luong 650 3" xfId="2443" xr:uid="{00000000-0005-0000-0000-000089080000}"/>
    <cellStyle name="T_Book1_Bao cao kiem toan kh 2010" xfId="1531" xr:uid="{00000000-0005-0000-0000-00008A080000}"/>
    <cellStyle name="T_Book1_Bao cao kiem toan kh 2010 2" xfId="2069" xr:uid="{00000000-0005-0000-0000-00008B080000}"/>
    <cellStyle name="T_Book1_Bao cao kiem toan kh 2010 2 2" xfId="2444" xr:uid="{00000000-0005-0000-0000-00008C080000}"/>
    <cellStyle name="T_Book1_Bao cao kiem toan kh 2010 3" xfId="2445" xr:uid="{00000000-0005-0000-0000-00008D080000}"/>
    <cellStyle name="T_Book1_Bieu mau danh muc du an thuoc CTMTQG nam 2008" xfId="1532" xr:uid="{00000000-0005-0000-0000-00008E080000}"/>
    <cellStyle name="T_Book1_Bieu mau danh muc du an thuoc CTMTQG nam 2008 2" xfId="2070" xr:uid="{00000000-0005-0000-0000-00008F080000}"/>
    <cellStyle name="T_Book1_Bieu mau danh muc du an thuoc CTMTQG nam 2008 2 2" xfId="2446" xr:uid="{00000000-0005-0000-0000-000090080000}"/>
    <cellStyle name="T_Book1_Bieu mau danh muc du an thuoc CTMTQG nam 2008 3" xfId="2447" xr:uid="{00000000-0005-0000-0000-000091080000}"/>
    <cellStyle name="T_Book1_Bieu mau danh muc du an thuoc CTMTQG nam 2008_bieu tong hop" xfId="1533" xr:uid="{00000000-0005-0000-0000-000092080000}"/>
    <cellStyle name="T_Book1_Bieu mau danh muc du an thuoc CTMTQG nam 2008_bieu tong hop 2" xfId="2071" xr:uid="{00000000-0005-0000-0000-000093080000}"/>
    <cellStyle name="T_Book1_Bieu mau danh muc du an thuoc CTMTQG nam 2008_bieu tong hop 2 2" xfId="2448" xr:uid="{00000000-0005-0000-0000-000094080000}"/>
    <cellStyle name="T_Book1_Bieu mau danh muc du an thuoc CTMTQG nam 2008_bieu tong hop 3" xfId="2449" xr:uid="{00000000-0005-0000-0000-000095080000}"/>
    <cellStyle name="T_Book1_Bieu mau danh muc du an thuoc CTMTQG nam 2008_Tong hop ra soat von ung 2011 -Chau" xfId="1534" xr:uid="{00000000-0005-0000-0000-000096080000}"/>
    <cellStyle name="T_Book1_Bieu mau danh muc du an thuoc CTMTQG nam 2008_Tong hop ra soat von ung 2011 -Chau 2" xfId="2072" xr:uid="{00000000-0005-0000-0000-000097080000}"/>
    <cellStyle name="T_Book1_Bieu mau danh muc du an thuoc CTMTQG nam 2008_Tong hop ra soat von ung 2011 -Chau 2 2" xfId="2450" xr:uid="{00000000-0005-0000-0000-000098080000}"/>
    <cellStyle name="T_Book1_Bieu mau danh muc du an thuoc CTMTQG nam 2008_Tong hop ra soat von ung 2011 -Chau 3" xfId="2451" xr:uid="{00000000-0005-0000-0000-000099080000}"/>
    <cellStyle name="T_Book1_Bieu mau danh muc du an thuoc CTMTQG nam 2008_Tong hop -Yte-Giao thong-Thuy loi-24-6" xfId="1535" xr:uid="{00000000-0005-0000-0000-00009A080000}"/>
    <cellStyle name="T_Book1_Bieu mau danh muc du an thuoc CTMTQG nam 2008_Tong hop -Yte-Giao thong-Thuy loi-24-6 2" xfId="2073" xr:uid="{00000000-0005-0000-0000-00009B080000}"/>
    <cellStyle name="T_Book1_Bieu mau danh muc du an thuoc CTMTQG nam 2008_Tong hop -Yte-Giao thong-Thuy loi-24-6 2 2" xfId="2452" xr:uid="{00000000-0005-0000-0000-00009C080000}"/>
    <cellStyle name="T_Book1_Bieu mau danh muc du an thuoc CTMTQG nam 2008_Tong hop -Yte-Giao thong-Thuy loi-24-6 3" xfId="2453" xr:uid="{00000000-0005-0000-0000-00009D080000}"/>
    <cellStyle name="T_Book1_Bieu tong hop nhu cau ung 2011 da chon loc -Mien nui" xfId="1536" xr:uid="{00000000-0005-0000-0000-00009E080000}"/>
    <cellStyle name="T_Book1_Bieu tong hop nhu cau ung 2011 da chon loc -Mien nui 2" xfId="2074" xr:uid="{00000000-0005-0000-0000-00009F080000}"/>
    <cellStyle name="T_Book1_Bieu tong hop nhu cau ung 2011 da chon loc -Mien nui 2 2" xfId="2454" xr:uid="{00000000-0005-0000-0000-0000A0080000}"/>
    <cellStyle name="T_Book1_Bieu tong hop nhu cau ung 2011 da chon loc -Mien nui 3" xfId="2455" xr:uid="{00000000-0005-0000-0000-0000A1080000}"/>
    <cellStyle name="T_Book1_Book1" xfId="1537" xr:uid="{00000000-0005-0000-0000-0000A2080000}"/>
    <cellStyle name="T_Book1_Book1 2" xfId="2075" xr:uid="{00000000-0005-0000-0000-0000A3080000}"/>
    <cellStyle name="T_Book1_Book1 2 2" xfId="2456" xr:uid="{00000000-0005-0000-0000-0000A4080000}"/>
    <cellStyle name="T_Book1_Book1 3" xfId="2457" xr:uid="{00000000-0005-0000-0000-0000A5080000}"/>
    <cellStyle name="T_Book1_Book1_1" xfId="1538" xr:uid="{00000000-0005-0000-0000-0000A6080000}"/>
    <cellStyle name="T_Book1_Book1_1 2" xfId="2076" xr:uid="{00000000-0005-0000-0000-0000A7080000}"/>
    <cellStyle name="T_Book1_Book1_1 2 2" xfId="2458" xr:uid="{00000000-0005-0000-0000-0000A8080000}"/>
    <cellStyle name="T_Book1_Book1_1 3" xfId="2459" xr:uid="{00000000-0005-0000-0000-0000A9080000}"/>
    <cellStyle name="T_Book1_CPK" xfId="1539" xr:uid="{00000000-0005-0000-0000-0000AA080000}"/>
    <cellStyle name="T_Book1_CPK 2" xfId="2077" xr:uid="{00000000-0005-0000-0000-0000AB080000}"/>
    <cellStyle name="T_Book1_CPK 2 2" xfId="2460" xr:uid="{00000000-0005-0000-0000-0000AC080000}"/>
    <cellStyle name="T_Book1_CPK 3" xfId="2461" xr:uid="{00000000-0005-0000-0000-0000AD080000}"/>
    <cellStyle name="T_Book1_DT492" xfId="1540" xr:uid="{00000000-0005-0000-0000-0000AE080000}"/>
    <cellStyle name="T_Book1_DT492 2" xfId="2078" xr:uid="{00000000-0005-0000-0000-0000AF080000}"/>
    <cellStyle name="T_Book1_DT492 2 2" xfId="2462" xr:uid="{00000000-0005-0000-0000-0000B0080000}"/>
    <cellStyle name="T_Book1_DT492 3" xfId="2463" xr:uid="{00000000-0005-0000-0000-0000B1080000}"/>
    <cellStyle name="T_Book1_DT972000" xfId="1541" xr:uid="{00000000-0005-0000-0000-0000B2080000}"/>
    <cellStyle name="T_Book1_DT972000 2" xfId="2079" xr:uid="{00000000-0005-0000-0000-0000B3080000}"/>
    <cellStyle name="T_Book1_DT972000 2 2" xfId="2464" xr:uid="{00000000-0005-0000-0000-0000B4080000}"/>
    <cellStyle name="T_Book1_DT972000 3" xfId="2465" xr:uid="{00000000-0005-0000-0000-0000B5080000}"/>
    <cellStyle name="T_Book1_DTDuong dong tien -sua tham tra 2009 - luong 650" xfId="1542" xr:uid="{00000000-0005-0000-0000-0000B6080000}"/>
    <cellStyle name="T_Book1_DTDuong dong tien -sua tham tra 2009 - luong 650 2" xfId="2080" xr:uid="{00000000-0005-0000-0000-0000B7080000}"/>
    <cellStyle name="T_Book1_DTDuong dong tien -sua tham tra 2009 - luong 650 2 2" xfId="2466" xr:uid="{00000000-0005-0000-0000-0000B8080000}"/>
    <cellStyle name="T_Book1_DTDuong dong tien -sua tham tra 2009 - luong 650 3" xfId="2467" xr:uid="{00000000-0005-0000-0000-0000B9080000}"/>
    <cellStyle name="T_Book1_Du an khoi cong moi nam 2010" xfId="1543" xr:uid="{00000000-0005-0000-0000-0000BA080000}"/>
    <cellStyle name="T_Book1_Du an khoi cong moi nam 2010 2" xfId="2081" xr:uid="{00000000-0005-0000-0000-0000BB080000}"/>
    <cellStyle name="T_Book1_Du an khoi cong moi nam 2010 2 2" xfId="2468" xr:uid="{00000000-0005-0000-0000-0000BC080000}"/>
    <cellStyle name="T_Book1_Du an khoi cong moi nam 2010 3" xfId="2469" xr:uid="{00000000-0005-0000-0000-0000BD080000}"/>
    <cellStyle name="T_Book1_Du an khoi cong moi nam 2010_bieu tong hop" xfId="1544" xr:uid="{00000000-0005-0000-0000-0000BE080000}"/>
    <cellStyle name="T_Book1_Du an khoi cong moi nam 2010_bieu tong hop 2" xfId="2082" xr:uid="{00000000-0005-0000-0000-0000BF080000}"/>
    <cellStyle name="T_Book1_Du an khoi cong moi nam 2010_bieu tong hop 2 2" xfId="2470" xr:uid="{00000000-0005-0000-0000-0000C0080000}"/>
    <cellStyle name="T_Book1_Du an khoi cong moi nam 2010_bieu tong hop 3" xfId="2471" xr:uid="{00000000-0005-0000-0000-0000C1080000}"/>
    <cellStyle name="T_Book1_Du an khoi cong moi nam 2010_Tong hop ra soat von ung 2011 -Chau" xfId="1545" xr:uid="{00000000-0005-0000-0000-0000C2080000}"/>
    <cellStyle name="T_Book1_Du an khoi cong moi nam 2010_Tong hop ra soat von ung 2011 -Chau 2" xfId="2083" xr:uid="{00000000-0005-0000-0000-0000C3080000}"/>
    <cellStyle name="T_Book1_Du an khoi cong moi nam 2010_Tong hop ra soat von ung 2011 -Chau 2 2" xfId="2472" xr:uid="{00000000-0005-0000-0000-0000C4080000}"/>
    <cellStyle name="T_Book1_Du an khoi cong moi nam 2010_Tong hop ra soat von ung 2011 -Chau 3" xfId="2473" xr:uid="{00000000-0005-0000-0000-0000C5080000}"/>
    <cellStyle name="T_Book1_Du an khoi cong moi nam 2010_Tong hop -Yte-Giao thong-Thuy loi-24-6" xfId="1546" xr:uid="{00000000-0005-0000-0000-0000C6080000}"/>
    <cellStyle name="T_Book1_Du an khoi cong moi nam 2010_Tong hop -Yte-Giao thong-Thuy loi-24-6 2" xfId="2084" xr:uid="{00000000-0005-0000-0000-0000C7080000}"/>
    <cellStyle name="T_Book1_Du an khoi cong moi nam 2010_Tong hop -Yte-Giao thong-Thuy loi-24-6 2 2" xfId="2474" xr:uid="{00000000-0005-0000-0000-0000C8080000}"/>
    <cellStyle name="T_Book1_Du an khoi cong moi nam 2010_Tong hop -Yte-Giao thong-Thuy loi-24-6 3" xfId="2475" xr:uid="{00000000-0005-0000-0000-0000C9080000}"/>
    <cellStyle name="T_Book1_Du toan khao sat (bo sung 2009)" xfId="1547" xr:uid="{00000000-0005-0000-0000-0000CA080000}"/>
    <cellStyle name="T_Book1_Du toan khao sat (bo sung 2009) 2" xfId="2085" xr:uid="{00000000-0005-0000-0000-0000CB080000}"/>
    <cellStyle name="T_Book1_Du toan khao sat (bo sung 2009) 2 2" xfId="2476" xr:uid="{00000000-0005-0000-0000-0000CC080000}"/>
    <cellStyle name="T_Book1_Du toan khao sat (bo sung 2009) 3" xfId="2477" xr:uid="{00000000-0005-0000-0000-0000CD080000}"/>
    <cellStyle name="T_Book1_Hang Tom goi9 9-07(Cau 12 sua)" xfId="1548" xr:uid="{00000000-0005-0000-0000-0000CE080000}"/>
    <cellStyle name="T_Book1_HECO-NR78-Gui a-Vinh(15-5-07)" xfId="1549" xr:uid="{00000000-0005-0000-0000-0000CF080000}"/>
    <cellStyle name="T_Book1_HECO-NR78-Gui a-Vinh(15-5-07) 2" xfId="2086" xr:uid="{00000000-0005-0000-0000-0000D0080000}"/>
    <cellStyle name="T_Book1_HECO-NR78-Gui a-Vinh(15-5-07) 2 2" xfId="2478" xr:uid="{00000000-0005-0000-0000-0000D1080000}"/>
    <cellStyle name="T_Book1_HECO-NR78-Gui a-Vinh(15-5-07) 3" xfId="2479" xr:uid="{00000000-0005-0000-0000-0000D2080000}"/>
    <cellStyle name="T_Book1_Ke hoach 2010 (theo doi)2" xfId="1550" xr:uid="{00000000-0005-0000-0000-0000D3080000}"/>
    <cellStyle name="T_Book1_Ke hoach 2010 (theo doi)2 2" xfId="2087" xr:uid="{00000000-0005-0000-0000-0000D4080000}"/>
    <cellStyle name="T_Book1_Ke hoach 2010 (theo doi)2 2 2" xfId="2480" xr:uid="{00000000-0005-0000-0000-0000D5080000}"/>
    <cellStyle name="T_Book1_Ke hoach 2010 (theo doi)2 3" xfId="2481" xr:uid="{00000000-0005-0000-0000-0000D6080000}"/>
    <cellStyle name="T_Book1_Ket qua phan bo von nam 2008" xfId="1551" xr:uid="{00000000-0005-0000-0000-0000D7080000}"/>
    <cellStyle name="T_Book1_Ket qua phan bo von nam 2008 2" xfId="2088" xr:uid="{00000000-0005-0000-0000-0000D8080000}"/>
    <cellStyle name="T_Book1_Ket qua phan bo von nam 2008 2 2" xfId="2482" xr:uid="{00000000-0005-0000-0000-0000D9080000}"/>
    <cellStyle name="T_Book1_Ket qua phan bo von nam 2008 3" xfId="2483" xr:uid="{00000000-0005-0000-0000-0000DA080000}"/>
    <cellStyle name="T_Book1_KL NT dap nen Dot 3" xfId="1556" xr:uid="{00000000-0005-0000-0000-0000DB080000}"/>
    <cellStyle name="T_Book1_KL NT dap nen Dot 3 2" xfId="2089" xr:uid="{00000000-0005-0000-0000-0000DC080000}"/>
    <cellStyle name="T_Book1_KL NT dap nen Dot 3 2 2" xfId="2484" xr:uid="{00000000-0005-0000-0000-0000DD080000}"/>
    <cellStyle name="T_Book1_KL NT dap nen Dot 3 3" xfId="2485" xr:uid="{00000000-0005-0000-0000-0000DE080000}"/>
    <cellStyle name="T_Book1_KL NT Dot 3" xfId="1557" xr:uid="{00000000-0005-0000-0000-0000DF080000}"/>
    <cellStyle name="T_Book1_KL NT Dot 3 2" xfId="2090" xr:uid="{00000000-0005-0000-0000-0000E0080000}"/>
    <cellStyle name="T_Book1_KL NT Dot 3 2 2" xfId="2486" xr:uid="{00000000-0005-0000-0000-0000E1080000}"/>
    <cellStyle name="T_Book1_KL NT Dot 3 3" xfId="2487" xr:uid="{00000000-0005-0000-0000-0000E2080000}"/>
    <cellStyle name="T_Book1_KH XDCB_2008 lan 2 sua ngay 10-11" xfId="1552" xr:uid="{00000000-0005-0000-0000-0000E3080000}"/>
    <cellStyle name="T_Book1_KH XDCB_2008 lan 2 sua ngay 10-11 2" xfId="2091" xr:uid="{00000000-0005-0000-0000-0000E4080000}"/>
    <cellStyle name="T_Book1_KH XDCB_2008 lan 2 sua ngay 10-11 2 2" xfId="2488" xr:uid="{00000000-0005-0000-0000-0000E5080000}"/>
    <cellStyle name="T_Book1_KH XDCB_2008 lan 2 sua ngay 10-11 3" xfId="2489" xr:uid="{00000000-0005-0000-0000-0000E6080000}"/>
    <cellStyle name="T_Book1_Khoi luong cac hang muc chi tiet-702" xfId="1553" xr:uid="{00000000-0005-0000-0000-0000E7080000}"/>
    <cellStyle name="T_Book1_Khoi luong cac hang muc chi tiet-702 2" xfId="2092" xr:uid="{00000000-0005-0000-0000-0000E8080000}"/>
    <cellStyle name="T_Book1_Khoi luong cac hang muc chi tiet-702 2 2" xfId="2490" xr:uid="{00000000-0005-0000-0000-0000E9080000}"/>
    <cellStyle name="T_Book1_Khoi luong cac hang muc chi tiet-702 3" xfId="2491" xr:uid="{00000000-0005-0000-0000-0000EA080000}"/>
    <cellStyle name="T_Book1_Khoi luong chinh Hang Tom" xfId="1554" xr:uid="{00000000-0005-0000-0000-0000EB080000}"/>
    <cellStyle name="T_Book1_khoiluongbdacdoa" xfId="1555" xr:uid="{00000000-0005-0000-0000-0000EC080000}"/>
    <cellStyle name="T_Book1_khoiluongbdacdoa 2" xfId="2093" xr:uid="{00000000-0005-0000-0000-0000ED080000}"/>
    <cellStyle name="T_Book1_khoiluongbdacdoa 2 2" xfId="2492" xr:uid="{00000000-0005-0000-0000-0000EE080000}"/>
    <cellStyle name="T_Book1_khoiluongbdacdoa 3" xfId="2493" xr:uid="{00000000-0005-0000-0000-0000EF080000}"/>
    <cellStyle name="T_Book1_mau bieu doan giam sat 2010 (version 2)" xfId="1558" xr:uid="{00000000-0005-0000-0000-0000F0080000}"/>
    <cellStyle name="T_Book1_mau bieu doan giam sat 2010 (version 2) 2" xfId="2094" xr:uid="{00000000-0005-0000-0000-0000F1080000}"/>
    <cellStyle name="T_Book1_mau bieu doan giam sat 2010 (version 2) 2 2" xfId="2494" xr:uid="{00000000-0005-0000-0000-0000F2080000}"/>
    <cellStyle name="T_Book1_mau bieu doan giam sat 2010 (version 2) 3" xfId="2495" xr:uid="{00000000-0005-0000-0000-0000F3080000}"/>
    <cellStyle name="T_Book1_mau KL vach son" xfId="1559" xr:uid="{00000000-0005-0000-0000-0000F4080000}"/>
    <cellStyle name="T_Book1_mau KL vach son 2" xfId="2095" xr:uid="{00000000-0005-0000-0000-0000F5080000}"/>
    <cellStyle name="T_Book1_mau KL vach son 2 2" xfId="2496" xr:uid="{00000000-0005-0000-0000-0000F6080000}"/>
    <cellStyle name="T_Book1_mau KL vach son 3" xfId="2497" xr:uid="{00000000-0005-0000-0000-0000F7080000}"/>
    <cellStyle name="T_Book1_Nhu cau von ung truoc 2011 Tha h Hoa + Nge An gui TW" xfId="1560" xr:uid="{00000000-0005-0000-0000-0000F8080000}"/>
    <cellStyle name="T_Book1_Nhu cau von ung truoc 2011 Tha h Hoa + Nge An gui TW 2" xfId="2096" xr:uid="{00000000-0005-0000-0000-0000F9080000}"/>
    <cellStyle name="T_Book1_Nhu cau von ung truoc 2011 Tha h Hoa + Nge An gui TW 2 2" xfId="2498" xr:uid="{00000000-0005-0000-0000-0000FA080000}"/>
    <cellStyle name="T_Book1_Nhu cau von ung truoc 2011 Tha h Hoa + Nge An gui TW 3" xfId="2499" xr:uid="{00000000-0005-0000-0000-0000FB080000}"/>
    <cellStyle name="T_Book1_QD UBND tinh" xfId="1561" xr:uid="{00000000-0005-0000-0000-0000FC080000}"/>
    <cellStyle name="T_Book1_QD UBND tinh 2" xfId="2097" xr:uid="{00000000-0005-0000-0000-0000FD080000}"/>
    <cellStyle name="T_Book1_QD UBND tinh 2 2" xfId="2500" xr:uid="{00000000-0005-0000-0000-0000FE080000}"/>
    <cellStyle name="T_Book1_QD UBND tinh 3" xfId="2501" xr:uid="{00000000-0005-0000-0000-0000FF080000}"/>
    <cellStyle name="T_Book1_San sat hach moi" xfId="1562" xr:uid="{00000000-0005-0000-0000-000000090000}"/>
    <cellStyle name="T_Book1_San sat hach moi 2" xfId="2098" xr:uid="{00000000-0005-0000-0000-000001090000}"/>
    <cellStyle name="T_Book1_San sat hach moi 2 2" xfId="2502" xr:uid="{00000000-0005-0000-0000-000002090000}"/>
    <cellStyle name="T_Book1_San sat hach moi 3" xfId="2503" xr:uid="{00000000-0005-0000-0000-000003090000}"/>
    <cellStyle name="T_Book1_Tong hop 3 tinh (11_5)-TTH-QN-QT" xfId="1565" xr:uid="{00000000-0005-0000-0000-000004090000}"/>
    <cellStyle name="T_Book1_Tong hop 3 tinh (11_5)-TTH-QN-QT 2" xfId="2099" xr:uid="{00000000-0005-0000-0000-000005090000}"/>
    <cellStyle name="T_Book1_Tong hop 3 tinh (11_5)-TTH-QN-QT 2 2" xfId="2504" xr:uid="{00000000-0005-0000-0000-000006090000}"/>
    <cellStyle name="T_Book1_Tong hop 3 tinh (11_5)-TTH-QN-QT 3" xfId="2505" xr:uid="{00000000-0005-0000-0000-000007090000}"/>
    <cellStyle name="T_Book1_Thiet bi" xfId="1563" xr:uid="{00000000-0005-0000-0000-000008090000}"/>
    <cellStyle name="T_Book1_Thiet bi 2" xfId="2100" xr:uid="{00000000-0005-0000-0000-000009090000}"/>
    <cellStyle name="T_Book1_Thiet bi 2 2" xfId="2506" xr:uid="{00000000-0005-0000-0000-00000A090000}"/>
    <cellStyle name="T_Book1_Thiet bi 3" xfId="2507" xr:uid="{00000000-0005-0000-0000-00000B090000}"/>
    <cellStyle name="T_Book1_Thong ke cong" xfId="1564" xr:uid="{00000000-0005-0000-0000-00000C090000}"/>
    <cellStyle name="T_Book1_Thong ke cong 2" xfId="2101" xr:uid="{00000000-0005-0000-0000-00000D090000}"/>
    <cellStyle name="T_Book1_Thong ke cong 2 2" xfId="2508" xr:uid="{00000000-0005-0000-0000-00000E090000}"/>
    <cellStyle name="T_Book1_Thong ke cong 3" xfId="2509" xr:uid="{00000000-0005-0000-0000-00000F090000}"/>
    <cellStyle name="T_Book1_ung 2011 - 11-6-Thanh hoa-Nghe an" xfId="1566" xr:uid="{00000000-0005-0000-0000-000010090000}"/>
    <cellStyle name="T_Book1_ung 2011 - 11-6-Thanh hoa-Nghe an 2" xfId="2102" xr:uid="{00000000-0005-0000-0000-000011090000}"/>
    <cellStyle name="T_Book1_ung 2011 - 11-6-Thanh hoa-Nghe an 2 2" xfId="2510" xr:uid="{00000000-0005-0000-0000-000012090000}"/>
    <cellStyle name="T_Book1_ung 2011 - 11-6-Thanh hoa-Nghe an 3" xfId="2511" xr:uid="{00000000-0005-0000-0000-000013090000}"/>
    <cellStyle name="T_Book1_ung truoc 2011 NSTW Thanh Hoa + Nge An gui Thu 12-5" xfId="1567" xr:uid="{00000000-0005-0000-0000-000014090000}"/>
    <cellStyle name="T_Book1_ung truoc 2011 NSTW Thanh Hoa + Nge An gui Thu 12-5 2" xfId="2103" xr:uid="{00000000-0005-0000-0000-000015090000}"/>
    <cellStyle name="T_Book1_ung truoc 2011 NSTW Thanh Hoa + Nge An gui Thu 12-5 2 2" xfId="2512" xr:uid="{00000000-0005-0000-0000-000016090000}"/>
    <cellStyle name="T_Book1_ung truoc 2011 NSTW Thanh Hoa + Nge An gui Thu 12-5 3" xfId="2513" xr:uid="{00000000-0005-0000-0000-000017090000}"/>
    <cellStyle name="T_Book1_VBPL kiểm toán Đầu tư XDCB 2010" xfId="1568" xr:uid="{00000000-0005-0000-0000-000018090000}"/>
    <cellStyle name="T_Book1_VBPL kiểm toán Đầu tư XDCB 2010 2" xfId="2104" xr:uid="{00000000-0005-0000-0000-000019090000}"/>
    <cellStyle name="T_Book1_VBPL kiểm toán Đầu tư XDCB 2010 2 2" xfId="2514" xr:uid="{00000000-0005-0000-0000-00001A090000}"/>
    <cellStyle name="T_Book1_VBPL kiểm toán Đầu tư XDCB 2010 3" xfId="2515" xr:uid="{00000000-0005-0000-0000-00001B090000}"/>
    <cellStyle name="T_Book1_Worksheet in D: My Documents Luc Van ban xu ly Nam 2011 Bao cao ra soat tam ung TPCP" xfId="1569" xr:uid="{00000000-0005-0000-0000-00001C090000}"/>
    <cellStyle name="T_Book1_Worksheet in D: My Documents Luc Van ban xu ly Nam 2011 Bao cao ra soat tam ung TPCP 2" xfId="2105" xr:uid="{00000000-0005-0000-0000-00001D090000}"/>
    <cellStyle name="T_Book1_Worksheet in D: My Documents Luc Van ban xu ly Nam 2011 Bao cao ra soat tam ung TPCP 2 2" xfId="2516" xr:uid="{00000000-0005-0000-0000-00001E090000}"/>
    <cellStyle name="T_Book1_Worksheet in D: My Documents Luc Van ban xu ly Nam 2011 Bao cao ra soat tam ung TPCP 3" xfId="2517" xr:uid="{00000000-0005-0000-0000-00001F090000}"/>
    <cellStyle name="T_CDKT" xfId="1570" xr:uid="{00000000-0005-0000-0000-000020090000}"/>
    <cellStyle name="T_CDKT 2" xfId="2106" xr:uid="{00000000-0005-0000-0000-000021090000}"/>
    <cellStyle name="T_CDKT 2 2" xfId="2518" xr:uid="{00000000-0005-0000-0000-000022090000}"/>
    <cellStyle name="T_CDKT 3" xfId="2519" xr:uid="{00000000-0005-0000-0000-000023090000}"/>
    <cellStyle name="T_Copy of Bao cao  XDCB 7 thang nam 2008_So KH&amp;DT SUA" xfId="1575" xr:uid="{00000000-0005-0000-0000-000024090000}"/>
    <cellStyle name="T_Copy of Bao cao  XDCB 7 thang nam 2008_So KH&amp;DT SUA 2" xfId="2107" xr:uid="{00000000-0005-0000-0000-000025090000}"/>
    <cellStyle name="T_Copy of Bao cao  XDCB 7 thang nam 2008_So KH&amp;DT SUA 2 2" xfId="2520" xr:uid="{00000000-0005-0000-0000-000026090000}"/>
    <cellStyle name="T_Copy of Bao cao  XDCB 7 thang nam 2008_So KH&amp;DT SUA 3" xfId="2521" xr:uid="{00000000-0005-0000-0000-000027090000}"/>
    <cellStyle name="T_Copy of Bao cao  XDCB 7 thang nam 2008_So KH&amp;DT SUA_bieu tong hop" xfId="1576" xr:uid="{00000000-0005-0000-0000-000028090000}"/>
    <cellStyle name="T_Copy of Bao cao  XDCB 7 thang nam 2008_So KH&amp;DT SUA_bieu tong hop 2" xfId="2108" xr:uid="{00000000-0005-0000-0000-000029090000}"/>
    <cellStyle name="T_Copy of Bao cao  XDCB 7 thang nam 2008_So KH&amp;DT SUA_bieu tong hop 2 2" xfId="2522" xr:uid="{00000000-0005-0000-0000-00002A090000}"/>
    <cellStyle name="T_Copy of Bao cao  XDCB 7 thang nam 2008_So KH&amp;DT SUA_bieu tong hop 3" xfId="2523" xr:uid="{00000000-0005-0000-0000-00002B090000}"/>
    <cellStyle name="T_Copy of Bao cao  XDCB 7 thang nam 2008_So KH&amp;DT SUA_Tong hop ra soat von ung 2011 -Chau" xfId="1577" xr:uid="{00000000-0005-0000-0000-00002C090000}"/>
    <cellStyle name="T_Copy of Bao cao  XDCB 7 thang nam 2008_So KH&amp;DT SUA_Tong hop ra soat von ung 2011 -Chau 2" xfId="2109" xr:uid="{00000000-0005-0000-0000-00002D090000}"/>
    <cellStyle name="T_Copy of Bao cao  XDCB 7 thang nam 2008_So KH&amp;DT SUA_Tong hop ra soat von ung 2011 -Chau 2 2" xfId="2524" xr:uid="{00000000-0005-0000-0000-00002E090000}"/>
    <cellStyle name="T_Copy of Bao cao  XDCB 7 thang nam 2008_So KH&amp;DT SUA_Tong hop ra soat von ung 2011 -Chau 3" xfId="2525" xr:uid="{00000000-0005-0000-0000-00002F090000}"/>
    <cellStyle name="T_Copy of Bao cao  XDCB 7 thang nam 2008_So KH&amp;DT SUA_Tong hop -Yte-Giao thong-Thuy loi-24-6" xfId="1578" xr:uid="{00000000-0005-0000-0000-000030090000}"/>
    <cellStyle name="T_Copy of Bao cao  XDCB 7 thang nam 2008_So KH&amp;DT SUA_Tong hop -Yte-Giao thong-Thuy loi-24-6 2" xfId="2110" xr:uid="{00000000-0005-0000-0000-000031090000}"/>
    <cellStyle name="T_Copy of Bao cao  XDCB 7 thang nam 2008_So KH&amp;DT SUA_Tong hop -Yte-Giao thong-Thuy loi-24-6 2 2" xfId="2526" xr:uid="{00000000-0005-0000-0000-000032090000}"/>
    <cellStyle name="T_Copy of Bao cao  XDCB 7 thang nam 2008_So KH&amp;DT SUA_Tong hop -Yte-Giao thong-Thuy loi-24-6 3" xfId="2527" xr:uid="{00000000-0005-0000-0000-000033090000}"/>
    <cellStyle name="T_Copy of KS Du an dau tu" xfId="1579" xr:uid="{00000000-0005-0000-0000-000034090000}"/>
    <cellStyle name="T_Copy of KS Du an dau tu 2" xfId="2111" xr:uid="{00000000-0005-0000-0000-000035090000}"/>
    <cellStyle name="T_Copy of KS Du an dau tu 2 2" xfId="2528" xr:uid="{00000000-0005-0000-0000-000036090000}"/>
    <cellStyle name="T_Copy of KS Du an dau tu 3" xfId="2529" xr:uid="{00000000-0005-0000-0000-000037090000}"/>
    <cellStyle name="T_Cost for DD (summary)" xfId="1580" xr:uid="{00000000-0005-0000-0000-000038090000}"/>
    <cellStyle name="T_Cost for DD (summary) 2" xfId="2112" xr:uid="{00000000-0005-0000-0000-000039090000}"/>
    <cellStyle name="T_Cost for DD (summary) 2 2" xfId="2530" xr:uid="{00000000-0005-0000-0000-00003A090000}"/>
    <cellStyle name="T_Cost for DD (summary) 3" xfId="2531" xr:uid="{00000000-0005-0000-0000-00003B090000}"/>
    <cellStyle name="T_CPK" xfId="1581" xr:uid="{00000000-0005-0000-0000-00003C090000}"/>
    <cellStyle name="T_CPK 2" xfId="2113" xr:uid="{00000000-0005-0000-0000-00003D090000}"/>
    <cellStyle name="T_CPK 2 2" xfId="2532" xr:uid="{00000000-0005-0000-0000-00003E090000}"/>
    <cellStyle name="T_CPK 3" xfId="2533" xr:uid="{00000000-0005-0000-0000-00003F090000}"/>
    <cellStyle name="T_CTMTQG 2008" xfId="1582" xr:uid="{00000000-0005-0000-0000-000040090000}"/>
    <cellStyle name="T_CTMTQG 2008 2" xfId="2114" xr:uid="{00000000-0005-0000-0000-000041090000}"/>
    <cellStyle name="T_CTMTQG 2008 2 2" xfId="2534" xr:uid="{00000000-0005-0000-0000-000042090000}"/>
    <cellStyle name="T_CTMTQG 2008 3" xfId="2535" xr:uid="{00000000-0005-0000-0000-000043090000}"/>
    <cellStyle name="T_CTMTQG 2008_Bieu mau danh muc du an thuoc CTMTQG nam 2008" xfId="1583" xr:uid="{00000000-0005-0000-0000-000044090000}"/>
    <cellStyle name="T_CTMTQG 2008_Bieu mau danh muc du an thuoc CTMTQG nam 2008 2" xfId="2115" xr:uid="{00000000-0005-0000-0000-000045090000}"/>
    <cellStyle name="T_CTMTQG 2008_Bieu mau danh muc du an thuoc CTMTQG nam 2008 2 2" xfId="2536" xr:uid="{00000000-0005-0000-0000-000046090000}"/>
    <cellStyle name="T_CTMTQG 2008_Bieu mau danh muc du an thuoc CTMTQG nam 2008 3" xfId="2537" xr:uid="{00000000-0005-0000-0000-000047090000}"/>
    <cellStyle name="T_CTMTQG 2008_Hi-Tong hop KQ phan bo KH nam 08- LD fong giao 15-11-08" xfId="1584" xr:uid="{00000000-0005-0000-0000-000048090000}"/>
    <cellStyle name="T_CTMTQG 2008_Hi-Tong hop KQ phan bo KH nam 08- LD fong giao 15-11-08 2" xfId="2116" xr:uid="{00000000-0005-0000-0000-000049090000}"/>
    <cellStyle name="T_CTMTQG 2008_Hi-Tong hop KQ phan bo KH nam 08- LD fong giao 15-11-08 2 2" xfId="2538" xr:uid="{00000000-0005-0000-0000-00004A090000}"/>
    <cellStyle name="T_CTMTQG 2008_Hi-Tong hop KQ phan bo KH nam 08- LD fong giao 15-11-08 3" xfId="2539" xr:uid="{00000000-0005-0000-0000-00004B090000}"/>
    <cellStyle name="T_CTMTQG 2008_Ket qua thuc hien nam 2008" xfId="1585" xr:uid="{00000000-0005-0000-0000-00004C090000}"/>
    <cellStyle name="T_CTMTQG 2008_Ket qua thuc hien nam 2008 2" xfId="2117" xr:uid="{00000000-0005-0000-0000-00004D090000}"/>
    <cellStyle name="T_CTMTQG 2008_Ket qua thuc hien nam 2008 2 2" xfId="2540" xr:uid="{00000000-0005-0000-0000-00004E090000}"/>
    <cellStyle name="T_CTMTQG 2008_Ket qua thuc hien nam 2008 3" xfId="2541" xr:uid="{00000000-0005-0000-0000-00004F090000}"/>
    <cellStyle name="T_CTMTQG 2008_KH XDCB_2008 lan 1" xfId="1586" xr:uid="{00000000-0005-0000-0000-000050090000}"/>
    <cellStyle name="T_CTMTQG 2008_KH XDCB_2008 lan 1 2" xfId="2118" xr:uid="{00000000-0005-0000-0000-000051090000}"/>
    <cellStyle name="T_CTMTQG 2008_KH XDCB_2008 lan 1 2 2" xfId="2542" xr:uid="{00000000-0005-0000-0000-000052090000}"/>
    <cellStyle name="T_CTMTQG 2008_KH XDCB_2008 lan 1 3" xfId="2543" xr:uid="{00000000-0005-0000-0000-000053090000}"/>
    <cellStyle name="T_CTMTQG 2008_KH XDCB_2008 lan 1 sua ngay 27-10" xfId="1587" xr:uid="{00000000-0005-0000-0000-000054090000}"/>
    <cellStyle name="T_CTMTQG 2008_KH XDCB_2008 lan 1 sua ngay 27-10 2" xfId="2119" xr:uid="{00000000-0005-0000-0000-000055090000}"/>
    <cellStyle name="T_CTMTQG 2008_KH XDCB_2008 lan 1 sua ngay 27-10 2 2" xfId="2544" xr:uid="{00000000-0005-0000-0000-000056090000}"/>
    <cellStyle name="T_CTMTQG 2008_KH XDCB_2008 lan 1 sua ngay 27-10 3" xfId="2545" xr:uid="{00000000-0005-0000-0000-000057090000}"/>
    <cellStyle name="T_CTMTQG 2008_KH XDCB_2008 lan 2 sua ngay 10-11" xfId="1588" xr:uid="{00000000-0005-0000-0000-000058090000}"/>
    <cellStyle name="T_CTMTQG 2008_KH XDCB_2008 lan 2 sua ngay 10-11 2" xfId="2120" xr:uid="{00000000-0005-0000-0000-000059090000}"/>
    <cellStyle name="T_CTMTQG 2008_KH XDCB_2008 lan 2 sua ngay 10-11 2 2" xfId="2546" xr:uid="{00000000-0005-0000-0000-00005A090000}"/>
    <cellStyle name="T_CTMTQG 2008_KH XDCB_2008 lan 2 sua ngay 10-11 3" xfId="2547" xr:uid="{00000000-0005-0000-0000-00005B090000}"/>
    <cellStyle name="T_Chuan bi dau tu nam 2008" xfId="1571" xr:uid="{00000000-0005-0000-0000-00005C090000}"/>
    <cellStyle name="T_Chuan bi dau tu nam 2008 2" xfId="2121" xr:uid="{00000000-0005-0000-0000-00005D090000}"/>
    <cellStyle name="T_Chuan bi dau tu nam 2008 2 2" xfId="2548" xr:uid="{00000000-0005-0000-0000-00005E090000}"/>
    <cellStyle name="T_Chuan bi dau tu nam 2008 3" xfId="2549" xr:uid="{00000000-0005-0000-0000-00005F090000}"/>
    <cellStyle name="T_Chuan bi dau tu nam 2008_bieu tong hop" xfId="1572" xr:uid="{00000000-0005-0000-0000-000060090000}"/>
    <cellStyle name="T_Chuan bi dau tu nam 2008_bieu tong hop 2" xfId="2122" xr:uid="{00000000-0005-0000-0000-000061090000}"/>
    <cellStyle name="T_Chuan bi dau tu nam 2008_bieu tong hop 2 2" xfId="2550" xr:uid="{00000000-0005-0000-0000-000062090000}"/>
    <cellStyle name="T_Chuan bi dau tu nam 2008_bieu tong hop 3" xfId="2551" xr:uid="{00000000-0005-0000-0000-000063090000}"/>
    <cellStyle name="T_Chuan bi dau tu nam 2008_Tong hop ra soat von ung 2011 -Chau" xfId="1573" xr:uid="{00000000-0005-0000-0000-000064090000}"/>
    <cellStyle name="T_Chuan bi dau tu nam 2008_Tong hop ra soat von ung 2011 -Chau 2" xfId="2123" xr:uid="{00000000-0005-0000-0000-000065090000}"/>
    <cellStyle name="T_Chuan bi dau tu nam 2008_Tong hop ra soat von ung 2011 -Chau 2 2" xfId="2552" xr:uid="{00000000-0005-0000-0000-000066090000}"/>
    <cellStyle name="T_Chuan bi dau tu nam 2008_Tong hop ra soat von ung 2011 -Chau 3" xfId="2553" xr:uid="{00000000-0005-0000-0000-000067090000}"/>
    <cellStyle name="T_Chuan bi dau tu nam 2008_Tong hop -Yte-Giao thong-Thuy loi-24-6" xfId="1574" xr:uid="{00000000-0005-0000-0000-000068090000}"/>
    <cellStyle name="T_Chuan bi dau tu nam 2008_Tong hop -Yte-Giao thong-Thuy loi-24-6 2" xfId="2124" xr:uid="{00000000-0005-0000-0000-000069090000}"/>
    <cellStyle name="T_Chuan bi dau tu nam 2008_Tong hop -Yte-Giao thong-Thuy loi-24-6 2 2" xfId="2554" xr:uid="{00000000-0005-0000-0000-00006A090000}"/>
    <cellStyle name="T_Chuan bi dau tu nam 2008_Tong hop -Yte-Giao thong-Thuy loi-24-6 3" xfId="2555" xr:uid="{00000000-0005-0000-0000-00006B090000}"/>
    <cellStyle name="T_DT972000" xfId="1589" xr:uid="{00000000-0005-0000-0000-00006C090000}"/>
    <cellStyle name="T_DTDuong dong tien -sua tham tra 2009 - luong 650" xfId="1590" xr:uid="{00000000-0005-0000-0000-00006D090000}"/>
    <cellStyle name="T_DTDuong dong tien -sua tham tra 2009 - luong 650 2" xfId="2125" xr:uid="{00000000-0005-0000-0000-00006E090000}"/>
    <cellStyle name="T_DTDuong dong tien -sua tham tra 2009 - luong 650 2 2" xfId="2556" xr:uid="{00000000-0005-0000-0000-00006F090000}"/>
    <cellStyle name="T_DTDuong dong tien -sua tham tra 2009 - luong 650 3" xfId="2557" xr:uid="{00000000-0005-0000-0000-000070090000}"/>
    <cellStyle name="T_dtTL598G1." xfId="1591" xr:uid="{00000000-0005-0000-0000-000071090000}"/>
    <cellStyle name="T_dtTL598G1. 2" xfId="2126" xr:uid="{00000000-0005-0000-0000-000072090000}"/>
    <cellStyle name="T_dtTL598G1. 2 2" xfId="2558" xr:uid="{00000000-0005-0000-0000-000073090000}"/>
    <cellStyle name="T_dtTL598G1. 3" xfId="2559" xr:uid="{00000000-0005-0000-0000-000074090000}"/>
    <cellStyle name="T_Du an khoi cong moi nam 2010" xfId="1592" xr:uid="{00000000-0005-0000-0000-000075090000}"/>
    <cellStyle name="T_Du an khoi cong moi nam 2010 2" xfId="2127" xr:uid="{00000000-0005-0000-0000-000076090000}"/>
    <cellStyle name="T_Du an khoi cong moi nam 2010 2 2" xfId="2560" xr:uid="{00000000-0005-0000-0000-000077090000}"/>
    <cellStyle name="T_Du an khoi cong moi nam 2010 3" xfId="2561" xr:uid="{00000000-0005-0000-0000-000078090000}"/>
    <cellStyle name="T_Du an khoi cong moi nam 2010_bieu tong hop" xfId="1593" xr:uid="{00000000-0005-0000-0000-000079090000}"/>
    <cellStyle name="T_Du an khoi cong moi nam 2010_bieu tong hop 2" xfId="2128" xr:uid="{00000000-0005-0000-0000-00007A090000}"/>
    <cellStyle name="T_Du an khoi cong moi nam 2010_bieu tong hop 2 2" xfId="2562" xr:uid="{00000000-0005-0000-0000-00007B090000}"/>
    <cellStyle name="T_Du an khoi cong moi nam 2010_bieu tong hop 3" xfId="2563" xr:uid="{00000000-0005-0000-0000-00007C090000}"/>
    <cellStyle name="T_Du an khoi cong moi nam 2010_Tong hop ra soat von ung 2011 -Chau" xfId="1594" xr:uid="{00000000-0005-0000-0000-00007D090000}"/>
    <cellStyle name="T_Du an khoi cong moi nam 2010_Tong hop ra soat von ung 2011 -Chau 2" xfId="2129" xr:uid="{00000000-0005-0000-0000-00007E090000}"/>
    <cellStyle name="T_Du an khoi cong moi nam 2010_Tong hop ra soat von ung 2011 -Chau 2 2" xfId="2564" xr:uid="{00000000-0005-0000-0000-00007F090000}"/>
    <cellStyle name="T_Du an khoi cong moi nam 2010_Tong hop ra soat von ung 2011 -Chau 3" xfId="2565" xr:uid="{00000000-0005-0000-0000-000080090000}"/>
    <cellStyle name="T_Du an khoi cong moi nam 2010_Tong hop -Yte-Giao thong-Thuy loi-24-6" xfId="1595" xr:uid="{00000000-0005-0000-0000-000081090000}"/>
    <cellStyle name="T_Du an khoi cong moi nam 2010_Tong hop -Yte-Giao thong-Thuy loi-24-6 2" xfId="2130" xr:uid="{00000000-0005-0000-0000-000082090000}"/>
    <cellStyle name="T_Du an khoi cong moi nam 2010_Tong hop -Yte-Giao thong-Thuy loi-24-6 2 2" xfId="2566" xr:uid="{00000000-0005-0000-0000-000083090000}"/>
    <cellStyle name="T_Du an khoi cong moi nam 2010_Tong hop -Yte-Giao thong-Thuy loi-24-6 3" xfId="2567" xr:uid="{00000000-0005-0000-0000-000084090000}"/>
    <cellStyle name="T_DU AN TKQH VA CHUAN BI DAU TU NAM 2007 sua ngay 9-11" xfId="1596" xr:uid="{00000000-0005-0000-0000-000085090000}"/>
    <cellStyle name="T_DU AN TKQH VA CHUAN BI DAU TU NAM 2007 sua ngay 9-11 2" xfId="2131" xr:uid="{00000000-0005-0000-0000-000086090000}"/>
    <cellStyle name="T_DU AN TKQH VA CHUAN BI DAU TU NAM 2007 sua ngay 9-11 2 2" xfId="2568" xr:uid="{00000000-0005-0000-0000-000087090000}"/>
    <cellStyle name="T_DU AN TKQH VA CHUAN BI DAU TU NAM 2007 sua ngay 9-11 3" xfId="2569" xr:uid="{00000000-0005-0000-0000-000088090000}"/>
    <cellStyle name="T_DU AN TKQH VA CHUAN BI DAU TU NAM 2007 sua ngay 9-11_Bieu mau danh muc du an thuoc CTMTQG nam 2008" xfId="1597" xr:uid="{00000000-0005-0000-0000-000089090000}"/>
    <cellStyle name="T_DU AN TKQH VA CHUAN BI DAU TU NAM 2007 sua ngay 9-11_Bieu mau danh muc du an thuoc CTMTQG nam 2008 2" xfId="2132" xr:uid="{00000000-0005-0000-0000-00008A090000}"/>
    <cellStyle name="T_DU AN TKQH VA CHUAN BI DAU TU NAM 2007 sua ngay 9-11_Bieu mau danh muc du an thuoc CTMTQG nam 2008 2 2" xfId="2570" xr:uid="{00000000-0005-0000-0000-00008B090000}"/>
    <cellStyle name="T_DU AN TKQH VA CHUAN BI DAU TU NAM 2007 sua ngay 9-11_Bieu mau danh muc du an thuoc CTMTQG nam 2008 3" xfId="2571" xr:uid="{00000000-0005-0000-0000-00008C090000}"/>
    <cellStyle name="T_DU AN TKQH VA CHUAN BI DAU TU NAM 2007 sua ngay 9-11_Bieu mau danh muc du an thuoc CTMTQG nam 2008_bieu tong hop" xfId="1598" xr:uid="{00000000-0005-0000-0000-00008D090000}"/>
    <cellStyle name="T_DU AN TKQH VA CHUAN BI DAU TU NAM 2007 sua ngay 9-11_Bieu mau danh muc du an thuoc CTMTQG nam 2008_bieu tong hop 2" xfId="2133" xr:uid="{00000000-0005-0000-0000-00008E090000}"/>
    <cellStyle name="T_DU AN TKQH VA CHUAN BI DAU TU NAM 2007 sua ngay 9-11_Bieu mau danh muc du an thuoc CTMTQG nam 2008_bieu tong hop 2 2" xfId="2572" xr:uid="{00000000-0005-0000-0000-00008F090000}"/>
    <cellStyle name="T_DU AN TKQH VA CHUAN BI DAU TU NAM 2007 sua ngay 9-11_Bieu mau danh muc du an thuoc CTMTQG nam 2008_bieu tong hop 3" xfId="2573" xr:uid="{00000000-0005-0000-0000-000090090000}"/>
    <cellStyle name="T_DU AN TKQH VA CHUAN BI DAU TU NAM 2007 sua ngay 9-11_Bieu mau danh muc du an thuoc CTMTQG nam 2008_Tong hop ra soat von ung 2011 -Chau" xfId="1599" xr:uid="{00000000-0005-0000-0000-000091090000}"/>
    <cellStyle name="T_DU AN TKQH VA CHUAN BI DAU TU NAM 2007 sua ngay 9-11_Bieu mau danh muc du an thuoc CTMTQG nam 2008_Tong hop ra soat von ung 2011 -Chau 2" xfId="2134" xr:uid="{00000000-0005-0000-0000-000092090000}"/>
    <cellStyle name="T_DU AN TKQH VA CHUAN BI DAU TU NAM 2007 sua ngay 9-11_Bieu mau danh muc du an thuoc CTMTQG nam 2008_Tong hop ra soat von ung 2011 -Chau 2 2" xfId="2574" xr:uid="{00000000-0005-0000-0000-000093090000}"/>
    <cellStyle name="T_DU AN TKQH VA CHUAN BI DAU TU NAM 2007 sua ngay 9-11_Bieu mau danh muc du an thuoc CTMTQG nam 2008_Tong hop ra soat von ung 2011 -Chau 3" xfId="2575" xr:uid="{00000000-0005-0000-0000-000094090000}"/>
    <cellStyle name="T_DU AN TKQH VA CHUAN BI DAU TU NAM 2007 sua ngay 9-11_Bieu mau danh muc du an thuoc CTMTQG nam 2008_Tong hop -Yte-Giao thong-Thuy loi-24-6" xfId="1600" xr:uid="{00000000-0005-0000-0000-000095090000}"/>
    <cellStyle name="T_DU AN TKQH VA CHUAN BI DAU TU NAM 2007 sua ngay 9-11_Bieu mau danh muc du an thuoc CTMTQG nam 2008_Tong hop -Yte-Giao thong-Thuy loi-24-6 2" xfId="2135" xr:uid="{00000000-0005-0000-0000-000096090000}"/>
    <cellStyle name="T_DU AN TKQH VA CHUAN BI DAU TU NAM 2007 sua ngay 9-11_Bieu mau danh muc du an thuoc CTMTQG nam 2008_Tong hop -Yte-Giao thong-Thuy loi-24-6 2 2" xfId="2576" xr:uid="{00000000-0005-0000-0000-000097090000}"/>
    <cellStyle name="T_DU AN TKQH VA CHUAN BI DAU TU NAM 2007 sua ngay 9-11_Bieu mau danh muc du an thuoc CTMTQG nam 2008_Tong hop -Yte-Giao thong-Thuy loi-24-6 3" xfId="2577" xr:uid="{00000000-0005-0000-0000-000098090000}"/>
    <cellStyle name="T_DU AN TKQH VA CHUAN BI DAU TU NAM 2007 sua ngay 9-11_Du an khoi cong moi nam 2010" xfId="1601" xr:uid="{00000000-0005-0000-0000-000099090000}"/>
    <cellStyle name="T_DU AN TKQH VA CHUAN BI DAU TU NAM 2007 sua ngay 9-11_Du an khoi cong moi nam 2010 2" xfId="2136" xr:uid="{00000000-0005-0000-0000-00009A090000}"/>
    <cellStyle name="T_DU AN TKQH VA CHUAN BI DAU TU NAM 2007 sua ngay 9-11_Du an khoi cong moi nam 2010 2 2" xfId="2578" xr:uid="{00000000-0005-0000-0000-00009B090000}"/>
    <cellStyle name="T_DU AN TKQH VA CHUAN BI DAU TU NAM 2007 sua ngay 9-11_Du an khoi cong moi nam 2010 3" xfId="2579" xr:uid="{00000000-0005-0000-0000-00009C090000}"/>
    <cellStyle name="T_DU AN TKQH VA CHUAN BI DAU TU NAM 2007 sua ngay 9-11_Du an khoi cong moi nam 2010_bieu tong hop" xfId="1602" xr:uid="{00000000-0005-0000-0000-00009D090000}"/>
    <cellStyle name="T_DU AN TKQH VA CHUAN BI DAU TU NAM 2007 sua ngay 9-11_Du an khoi cong moi nam 2010_bieu tong hop 2" xfId="2137" xr:uid="{00000000-0005-0000-0000-00009E090000}"/>
    <cellStyle name="T_DU AN TKQH VA CHUAN BI DAU TU NAM 2007 sua ngay 9-11_Du an khoi cong moi nam 2010_bieu tong hop 2 2" xfId="2580" xr:uid="{00000000-0005-0000-0000-00009F090000}"/>
    <cellStyle name="T_DU AN TKQH VA CHUAN BI DAU TU NAM 2007 sua ngay 9-11_Du an khoi cong moi nam 2010_bieu tong hop 3" xfId="2581" xr:uid="{00000000-0005-0000-0000-0000A0090000}"/>
    <cellStyle name="T_DU AN TKQH VA CHUAN BI DAU TU NAM 2007 sua ngay 9-11_Du an khoi cong moi nam 2010_Tong hop ra soat von ung 2011 -Chau" xfId="1603" xr:uid="{00000000-0005-0000-0000-0000A1090000}"/>
    <cellStyle name="T_DU AN TKQH VA CHUAN BI DAU TU NAM 2007 sua ngay 9-11_Du an khoi cong moi nam 2010_Tong hop ra soat von ung 2011 -Chau 2" xfId="2138" xr:uid="{00000000-0005-0000-0000-0000A2090000}"/>
    <cellStyle name="T_DU AN TKQH VA CHUAN BI DAU TU NAM 2007 sua ngay 9-11_Du an khoi cong moi nam 2010_Tong hop ra soat von ung 2011 -Chau 2 2" xfId="2582" xr:uid="{00000000-0005-0000-0000-0000A3090000}"/>
    <cellStyle name="T_DU AN TKQH VA CHUAN BI DAU TU NAM 2007 sua ngay 9-11_Du an khoi cong moi nam 2010_Tong hop ra soat von ung 2011 -Chau 3" xfId="2583" xr:uid="{00000000-0005-0000-0000-0000A4090000}"/>
    <cellStyle name="T_DU AN TKQH VA CHUAN BI DAU TU NAM 2007 sua ngay 9-11_Du an khoi cong moi nam 2010_Tong hop -Yte-Giao thong-Thuy loi-24-6" xfId="1604" xr:uid="{00000000-0005-0000-0000-0000A5090000}"/>
    <cellStyle name="T_DU AN TKQH VA CHUAN BI DAU TU NAM 2007 sua ngay 9-11_Du an khoi cong moi nam 2010_Tong hop -Yte-Giao thong-Thuy loi-24-6 2" xfId="2139" xr:uid="{00000000-0005-0000-0000-0000A6090000}"/>
    <cellStyle name="T_DU AN TKQH VA CHUAN BI DAU TU NAM 2007 sua ngay 9-11_Du an khoi cong moi nam 2010_Tong hop -Yte-Giao thong-Thuy loi-24-6 2 2" xfId="2584" xr:uid="{00000000-0005-0000-0000-0000A7090000}"/>
    <cellStyle name="T_DU AN TKQH VA CHUAN BI DAU TU NAM 2007 sua ngay 9-11_Du an khoi cong moi nam 2010_Tong hop -Yte-Giao thong-Thuy loi-24-6 3" xfId="2585" xr:uid="{00000000-0005-0000-0000-0000A8090000}"/>
    <cellStyle name="T_DU AN TKQH VA CHUAN BI DAU TU NAM 2007 sua ngay 9-11_Ket qua phan bo von nam 2008" xfId="1605" xr:uid="{00000000-0005-0000-0000-0000A9090000}"/>
    <cellStyle name="T_DU AN TKQH VA CHUAN BI DAU TU NAM 2007 sua ngay 9-11_Ket qua phan bo von nam 2008 2" xfId="2140" xr:uid="{00000000-0005-0000-0000-0000AA090000}"/>
    <cellStyle name="T_DU AN TKQH VA CHUAN BI DAU TU NAM 2007 sua ngay 9-11_Ket qua phan bo von nam 2008 2 2" xfId="2586" xr:uid="{00000000-0005-0000-0000-0000AB090000}"/>
    <cellStyle name="T_DU AN TKQH VA CHUAN BI DAU TU NAM 2007 sua ngay 9-11_Ket qua phan bo von nam 2008 3" xfId="2587" xr:uid="{00000000-0005-0000-0000-0000AC090000}"/>
    <cellStyle name="T_DU AN TKQH VA CHUAN BI DAU TU NAM 2007 sua ngay 9-11_KH XDCB_2008 lan 2 sua ngay 10-11" xfId="1606" xr:uid="{00000000-0005-0000-0000-0000AD090000}"/>
    <cellStyle name="T_DU AN TKQH VA CHUAN BI DAU TU NAM 2007 sua ngay 9-11_KH XDCB_2008 lan 2 sua ngay 10-11 2" xfId="2141" xr:uid="{00000000-0005-0000-0000-0000AE090000}"/>
    <cellStyle name="T_DU AN TKQH VA CHUAN BI DAU TU NAM 2007 sua ngay 9-11_KH XDCB_2008 lan 2 sua ngay 10-11 2 2" xfId="2588" xr:uid="{00000000-0005-0000-0000-0000AF090000}"/>
    <cellStyle name="T_DU AN TKQH VA CHUAN BI DAU TU NAM 2007 sua ngay 9-11_KH XDCB_2008 lan 2 sua ngay 10-11 3" xfId="2589" xr:uid="{00000000-0005-0000-0000-0000B0090000}"/>
    <cellStyle name="T_du toan dieu chinh  20-8-2006" xfId="1607" xr:uid="{00000000-0005-0000-0000-0000B1090000}"/>
    <cellStyle name="T_du toan dieu chinh  20-8-2006 2" xfId="2142" xr:uid="{00000000-0005-0000-0000-0000B2090000}"/>
    <cellStyle name="T_du toan dieu chinh  20-8-2006 2 2" xfId="2590" xr:uid="{00000000-0005-0000-0000-0000B3090000}"/>
    <cellStyle name="T_du toan dieu chinh  20-8-2006 3" xfId="2591" xr:uid="{00000000-0005-0000-0000-0000B4090000}"/>
    <cellStyle name="T_Du toan khao sat (bo sung 2009)" xfId="1608" xr:uid="{00000000-0005-0000-0000-0000B5090000}"/>
    <cellStyle name="T_Du toan khao sat (bo sung 2009) 2" xfId="2143" xr:uid="{00000000-0005-0000-0000-0000B6090000}"/>
    <cellStyle name="T_Du toan khao sat (bo sung 2009) 2 2" xfId="2592" xr:uid="{00000000-0005-0000-0000-0000B7090000}"/>
    <cellStyle name="T_Du toan khao sat (bo sung 2009) 3" xfId="2593" xr:uid="{00000000-0005-0000-0000-0000B8090000}"/>
    <cellStyle name="T_du toan lan 3" xfId="1609" xr:uid="{00000000-0005-0000-0000-0000B9090000}"/>
    <cellStyle name="T_du toan lan 3 2" xfId="2144" xr:uid="{00000000-0005-0000-0000-0000BA090000}"/>
    <cellStyle name="T_du toan lan 3 2 2" xfId="2594" xr:uid="{00000000-0005-0000-0000-0000BB090000}"/>
    <cellStyle name="T_du toan lan 3 3" xfId="2595" xr:uid="{00000000-0005-0000-0000-0000BC090000}"/>
    <cellStyle name="T_Ke hoach KTXH  nam 2009_PKT thang 11 nam 2008" xfId="1610" xr:uid="{00000000-0005-0000-0000-0000BD090000}"/>
    <cellStyle name="T_Ke hoach KTXH  nam 2009_PKT thang 11 nam 2008 2" xfId="2145" xr:uid="{00000000-0005-0000-0000-0000BE090000}"/>
    <cellStyle name="T_Ke hoach KTXH  nam 2009_PKT thang 11 nam 2008 2 2" xfId="2596" xr:uid="{00000000-0005-0000-0000-0000BF090000}"/>
    <cellStyle name="T_Ke hoach KTXH  nam 2009_PKT thang 11 nam 2008 3" xfId="2597" xr:uid="{00000000-0005-0000-0000-0000C0090000}"/>
    <cellStyle name="T_Ke hoach KTXH  nam 2009_PKT thang 11 nam 2008_bieu tong hop" xfId="1611" xr:uid="{00000000-0005-0000-0000-0000C1090000}"/>
    <cellStyle name="T_Ke hoach KTXH  nam 2009_PKT thang 11 nam 2008_bieu tong hop 2" xfId="2146" xr:uid="{00000000-0005-0000-0000-0000C2090000}"/>
    <cellStyle name="T_Ke hoach KTXH  nam 2009_PKT thang 11 nam 2008_bieu tong hop 2 2" xfId="2598" xr:uid="{00000000-0005-0000-0000-0000C3090000}"/>
    <cellStyle name="T_Ke hoach KTXH  nam 2009_PKT thang 11 nam 2008_bieu tong hop 3" xfId="2599" xr:uid="{00000000-0005-0000-0000-0000C4090000}"/>
    <cellStyle name="T_Ke hoach KTXH  nam 2009_PKT thang 11 nam 2008_Tong hop ra soat von ung 2011 -Chau" xfId="1612" xr:uid="{00000000-0005-0000-0000-0000C5090000}"/>
    <cellStyle name="T_Ke hoach KTXH  nam 2009_PKT thang 11 nam 2008_Tong hop ra soat von ung 2011 -Chau 2" xfId="2147" xr:uid="{00000000-0005-0000-0000-0000C6090000}"/>
    <cellStyle name="T_Ke hoach KTXH  nam 2009_PKT thang 11 nam 2008_Tong hop ra soat von ung 2011 -Chau 2 2" xfId="2600" xr:uid="{00000000-0005-0000-0000-0000C7090000}"/>
    <cellStyle name="T_Ke hoach KTXH  nam 2009_PKT thang 11 nam 2008_Tong hop ra soat von ung 2011 -Chau 3" xfId="2601" xr:uid="{00000000-0005-0000-0000-0000C8090000}"/>
    <cellStyle name="T_Ke hoach KTXH  nam 2009_PKT thang 11 nam 2008_Tong hop -Yte-Giao thong-Thuy loi-24-6" xfId="1613" xr:uid="{00000000-0005-0000-0000-0000C9090000}"/>
    <cellStyle name="T_Ke hoach KTXH  nam 2009_PKT thang 11 nam 2008_Tong hop -Yte-Giao thong-Thuy loi-24-6 2" xfId="2148" xr:uid="{00000000-0005-0000-0000-0000CA090000}"/>
    <cellStyle name="T_Ke hoach KTXH  nam 2009_PKT thang 11 nam 2008_Tong hop -Yte-Giao thong-Thuy loi-24-6 2 2" xfId="2602" xr:uid="{00000000-0005-0000-0000-0000CB090000}"/>
    <cellStyle name="T_Ke hoach KTXH  nam 2009_PKT thang 11 nam 2008_Tong hop -Yte-Giao thong-Thuy loi-24-6 3" xfId="2603" xr:uid="{00000000-0005-0000-0000-0000CC090000}"/>
    <cellStyle name="T_Ket qua dau thau" xfId="1614" xr:uid="{00000000-0005-0000-0000-0000CD090000}"/>
    <cellStyle name="T_Ket qua dau thau 2" xfId="2149" xr:uid="{00000000-0005-0000-0000-0000CE090000}"/>
    <cellStyle name="T_Ket qua dau thau 2 2" xfId="2604" xr:uid="{00000000-0005-0000-0000-0000CF090000}"/>
    <cellStyle name="T_Ket qua dau thau 3" xfId="2605" xr:uid="{00000000-0005-0000-0000-0000D0090000}"/>
    <cellStyle name="T_Ket qua dau thau_bieu tong hop" xfId="1615" xr:uid="{00000000-0005-0000-0000-0000D1090000}"/>
    <cellStyle name="T_Ket qua dau thau_bieu tong hop 2" xfId="2150" xr:uid="{00000000-0005-0000-0000-0000D2090000}"/>
    <cellStyle name="T_Ket qua dau thau_bieu tong hop 2 2" xfId="2606" xr:uid="{00000000-0005-0000-0000-0000D3090000}"/>
    <cellStyle name="T_Ket qua dau thau_bieu tong hop 3" xfId="2607" xr:uid="{00000000-0005-0000-0000-0000D4090000}"/>
    <cellStyle name="T_Ket qua dau thau_Tong hop ra soat von ung 2011 -Chau" xfId="1616" xr:uid="{00000000-0005-0000-0000-0000D5090000}"/>
    <cellStyle name="T_Ket qua dau thau_Tong hop ra soat von ung 2011 -Chau 2" xfId="2151" xr:uid="{00000000-0005-0000-0000-0000D6090000}"/>
    <cellStyle name="T_Ket qua dau thau_Tong hop ra soat von ung 2011 -Chau 2 2" xfId="2608" xr:uid="{00000000-0005-0000-0000-0000D7090000}"/>
    <cellStyle name="T_Ket qua dau thau_Tong hop ra soat von ung 2011 -Chau 3" xfId="2609" xr:uid="{00000000-0005-0000-0000-0000D8090000}"/>
    <cellStyle name="T_Ket qua dau thau_Tong hop -Yte-Giao thong-Thuy loi-24-6" xfId="1617" xr:uid="{00000000-0005-0000-0000-0000D9090000}"/>
    <cellStyle name="T_Ket qua dau thau_Tong hop -Yte-Giao thong-Thuy loi-24-6 2" xfId="2152" xr:uid="{00000000-0005-0000-0000-0000DA090000}"/>
    <cellStyle name="T_Ket qua dau thau_Tong hop -Yte-Giao thong-Thuy loi-24-6 2 2" xfId="2610" xr:uid="{00000000-0005-0000-0000-0000DB090000}"/>
    <cellStyle name="T_Ket qua dau thau_Tong hop -Yte-Giao thong-Thuy loi-24-6 3" xfId="2611" xr:uid="{00000000-0005-0000-0000-0000DC090000}"/>
    <cellStyle name="T_Ket qua phan bo von nam 2008" xfId="1618" xr:uid="{00000000-0005-0000-0000-0000DD090000}"/>
    <cellStyle name="T_Ket qua phan bo von nam 2008 2" xfId="2153" xr:uid="{00000000-0005-0000-0000-0000DE090000}"/>
    <cellStyle name="T_Ket qua phan bo von nam 2008 2 2" xfId="2612" xr:uid="{00000000-0005-0000-0000-0000DF090000}"/>
    <cellStyle name="T_Ket qua phan bo von nam 2008 3" xfId="2613" xr:uid="{00000000-0005-0000-0000-0000E0090000}"/>
    <cellStyle name="T_KL NT dap nen Dot 3" xfId="1622" xr:uid="{00000000-0005-0000-0000-0000E1090000}"/>
    <cellStyle name="T_KL NT Dot 3" xfId="1623" xr:uid="{00000000-0005-0000-0000-0000E2090000}"/>
    <cellStyle name="T_Kl VL ranh" xfId="1624" xr:uid="{00000000-0005-0000-0000-0000E3090000}"/>
    <cellStyle name="T_Kl VL ranh 2" xfId="2154" xr:uid="{00000000-0005-0000-0000-0000E4090000}"/>
    <cellStyle name="T_Kl VL ranh 2 2" xfId="2614" xr:uid="{00000000-0005-0000-0000-0000E5090000}"/>
    <cellStyle name="T_Kl VL ranh 3" xfId="2615" xr:uid="{00000000-0005-0000-0000-0000E6090000}"/>
    <cellStyle name="T_KLNMD1" xfId="1625" xr:uid="{00000000-0005-0000-0000-0000E7090000}"/>
    <cellStyle name="T_KLNMD1 2" xfId="2155" xr:uid="{00000000-0005-0000-0000-0000E8090000}"/>
    <cellStyle name="T_KLNMD1 2 2" xfId="2616" xr:uid="{00000000-0005-0000-0000-0000E9090000}"/>
    <cellStyle name="T_KLNMD1 3" xfId="2617" xr:uid="{00000000-0005-0000-0000-0000EA090000}"/>
    <cellStyle name="T_KH XDCB_2008 lan 2 sua ngay 10-11" xfId="1619" xr:uid="{00000000-0005-0000-0000-0000EB090000}"/>
    <cellStyle name="T_KH XDCB_2008 lan 2 sua ngay 10-11 2" xfId="2156" xr:uid="{00000000-0005-0000-0000-0000EC090000}"/>
    <cellStyle name="T_KH XDCB_2008 lan 2 sua ngay 10-11 2 2" xfId="2618" xr:uid="{00000000-0005-0000-0000-0000ED090000}"/>
    <cellStyle name="T_KH XDCB_2008 lan 2 sua ngay 10-11 3" xfId="2619" xr:uid="{00000000-0005-0000-0000-0000EE090000}"/>
    <cellStyle name="T_Khao satD1" xfId="1620" xr:uid="{00000000-0005-0000-0000-0000EF090000}"/>
    <cellStyle name="T_Khao satD1 2" xfId="2157" xr:uid="{00000000-0005-0000-0000-0000F0090000}"/>
    <cellStyle name="T_Khao satD1 2 2" xfId="2620" xr:uid="{00000000-0005-0000-0000-0000F1090000}"/>
    <cellStyle name="T_Khao satD1 3" xfId="2621" xr:uid="{00000000-0005-0000-0000-0000F2090000}"/>
    <cellStyle name="T_Khoi luong cac hang muc chi tiet-702" xfId="1621" xr:uid="{00000000-0005-0000-0000-0000F3090000}"/>
    <cellStyle name="T_Khoi luong cac hang muc chi tiet-702 2" xfId="2158" xr:uid="{00000000-0005-0000-0000-0000F4090000}"/>
    <cellStyle name="T_Khoi luong cac hang muc chi tiet-702 2 2" xfId="2622" xr:uid="{00000000-0005-0000-0000-0000F5090000}"/>
    <cellStyle name="T_Khoi luong cac hang muc chi tiet-702 3" xfId="2623" xr:uid="{00000000-0005-0000-0000-0000F6090000}"/>
    <cellStyle name="T_mau bieu doan giam sat 2010 (version 2)" xfId="1626" xr:uid="{00000000-0005-0000-0000-0000F7090000}"/>
    <cellStyle name="T_mau bieu doan giam sat 2010 (version 2) 2" xfId="2159" xr:uid="{00000000-0005-0000-0000-0000F8090000}"/>
    <cellStyle name="T_mau bieu doan giam sat 2010 (version 2) 2 2" xfId="2624" xr:uid="{00000000-0005-0000-0000-0000F9090000}"/>
    <cellStyle name="T_mau bieu doan giam sat 2010 (version 2) 3" xfId="2625" xr:uid="{00000000-0005-0000-0000-0000FA090000}"/>
    <cellStyle name="T_mau KL vach son" xfId="1627" xr:uid="{00000000-0005-0000-0000-0000FB090000}"/>
    <cellStyle name="T_mau KL vach son 2" xfId="2160" xr:uid="{00000000-0005-0000-0000-0000FC090000}"/>
    <cellStyle name="T_mau KL vach son 2 2" xfId="2626" xr:uid="{00000000-0005-0000-0000-0000FD090000}"/>
    <cellStyle name="T_mau KL vach son 3" xfId="2627" xr:uid="{00000000-0005-0000-0000-0000FE090000}"/>
    <cellStyle name="T_Me_Tri_6_07" xfId="1628" xr:uid="{00000000-0005-0000-0000-0000FF090000}"/>
    <cellStyle name="T_Me_Tri_6_07 2" xfId="2161" xr:uid="{00000000-0005-0000-0000-0000000A0000}"/>
    <cellStyle name="T_Me_Tri_6_07 2 2" xfId="2628" xr:uid="{00000000-0005-0000-0000-0000010A0000}"/>
    <cellStyle name="T_Me_Tri_6_07 3" xfId="2629" xr:uid="{00000000-0005-0000-0000-0000020A0000}"/>
    <cellStyle name="T_N2 thay dat (N1-1)" xfId="1629" xr:uid="{00000000-0005-0000-0000-0000030A0000}"/>
    <cellStyle name="T_N2 thay dat (N1-1) 2" xfId="2162" xr:uid="{00000000-0005-0000-0000-0000040A0000}"/>
    <cellStyle name="T_N2 thay dat (N1-1) 2 2" xfId="2630" xr:uid="{00000000-0005-0000-0000-0000050A0000}"/>
    <cellStyle name="T_N2 thay dat (N1-1) 3" xfId="2631" xr:uid="{00000000-0005-0000-0000-0000060A0000}"/>
    <cellStyle name="T_Phuong an can doi nam 2008" xfId="1630" xr:uid="{00000000-0005-0000-0000-0000070A0000}"/>
    <cellStyle name="T_Phuong an can doi nam 2008 2" xfId="2163" xr:uid="{00000000-0005-0000-0000-0000080A0000}"/>
    <cellStyle name="T_Phuong an can doi nam 2008 2 2" xfId="2632" xr:uid="{00000000-0005-0000-0000-0000090A0000}"/>
    <cellStyle name="T_Phuong an can doi nam 2008 3" xfId="2633" xr:uid="{00000000-0005-0000-0000-00000A0A0000}"/>
    <cellStyle name="T_Phuong an can doi nam 2008_bieu tong hop" xfId="1631" xr:uid="{00000000-0005-0000-0000-00000B0A0000}"/>
    <cellStyle name="T_Phuong an can doi nam 2008_bieu tong hop 2" xfId="2164" xr:uid="{00000000-0005-0000-0000-00000C0A0000}"/>
    <cellStyle name="T_Phuong an can doi nam 2008_bieu tong hop 2 2" xfId="2634" xr:uid="{00000000-0005-0000-0000-00000D0A0000}"/>
    <cellStyle name="T_Phuong an can doi nam 2008_bieu tong hop 3" xfId="2635" xr:uid="{00000000-0005-0000-0000-00000E0A0000}"/>
    <cellStyle name="T_Phuong an can doi nam 2008_Tong hop ra soat von ung 2011 -Chau" xfId="1632" xr:uid="{00000000-0005-0000-0000-00000F0A0000}"/>
    <cellStyle name="T_Phuong an can doi nam 2008_Tong hop ra soat von ung 2011 -Chau 2" xfId="2165" xr:uid="{00000000-0005-0000-0000-0000100A0000}"/>
    <cellStyle name="T_Phuong an can doi nam 2008_Tong hop ra soat von ung 2011 -Chau 2 2" xfId="2636" xr:uid="{00000000-0005-0000-0000-0000110A0000}"/>
    <cellStyle name="T_Phuong an can doi nam 2008_Tong hop ra soat von ung 2011 -Chau 3" xfId="2637" xr:uid="{00000000-0005-0000-0000-0000120A0000}"/>
    <cellStyle name="T_Phuong an can doi nam 2008_Tong hop -Yte-Giao thong-Thuy loi-24-6" xfId="1633" xr:uid="{00000000-0005-0000-0000-0000130A0000}"/>
    <cellStyle name="T_Phuong an can doi nam 2008_Tong hop -Yte-Giao thong-Thuy loi-24-6 2" xfId="2166" xr:uid="{00000000-0005-0000-0000-0000140A0000}"/>
    <cellStyle name="T_Phuong an can doi nam 2008_Tong hop -Yte-Giao thong-Thuy loi-24-6 2 2" xfId="2638" xr:uid="{00000000-0005-0000-0000-0000150A0000}"/>
    <cellStyle name="T_Phuong an can doi nam 2008_Tong hop -Yte-Giao thong-Thuy loi-24-6 3" xfId="2639" xr:uid="{00000000-0005-0000-0000-0000160A0000}"/>
    <cellStyle name="T_San sat hach moi" xfId="1634" xr:uid="{00000000-0005-0000-0000-0000170A0000}"/>
    <cellStyle name="T_San sat hach moi 2" xfId="2167" xr:uid="{00000000-0005-0000-0000-0000180A0000}"/>
    <cellStyle name="T_San sat hach moi 2 2" xfId="2640" xr:uid="{00000000-0005-0000-0000-0000190A0000}"/>
    <cellStyle name="T_San sat hach moi 3" xfId="2641" xr:uid="{00000000-0005-0000-0000-00001A0A0000}"/>
    <cellStyle name="T_Seagame(BTL)" xfId="1635" xr:uid="{00000000-0005-0000-0000-00001B0A0000}"/>
    <cellStyle name="T_So GTVT" xfId="1636" xr:uid="{00000000-0005-0000-0000-00001C0A0000}"/>
    <cellStyle name="T_So GTVT 2" xfId="2168" xr:uid="{00000000-0005-0000-0000-00001D0A0000}"/>
    <cellStyle name="T_So GTVT 2 2" xfId="2642" xr:uid="{00000000-0005-0000-0000-00001E0A0000}"/>
    <cellStyle name="T_So GTVT 3" xfId="2643" xr:uid="{00000000-0005-0000-0000-00001F0A0000}"/>
    <cellStyle name="T_So GTVT_bieu tong hop" xfId="1637" xr:uid="{00000000-0005-0000-0000-0000200A0000}"/>
    <cellStyle name="T_So GTVT_bieu tong hop 2" xfId="2169" xr:uid="{00000000-0005-0000-0000-0000210A0000}"/>
    <cellStyle name="T_So GTVT_bieu tong hop 2 2" xfId="2644" xr:uid="{00000000-0005-0000-0000-0000220A0000}"/>
    <cellStyle name="T_So GTVT_bieu tong hop 3" xfId="2645" xr:uid="{00000000-0005-0000-0000-0000230A0000}"/>
    <cellStyle name="T_So GTVT_Tong hop ra soat von ung 2011 -Chau" xfId="1638" xr:uid="{00000000-0005-0000-0000-0000240A0000}"/>
    <cellStyle name="T_So GTVT_Tong hop ra soat von ung 2011 -Chau 2" xfId="2170" xr:uid="{00000000-0005-0000-0000-0000250A0000}"/>
    <cellStyle name="T_So GTVT_Tong hop ra soat von ung 2011 -Chau 2 2" xfId="2646" xr:uid="{00000000-0005-0000-0000-0000260A0000}"/>
    <cellStyle name="T_So GTVT_Tong hop ra soat von ung 2011 -Chau 3" xfId="2647" xr:uid="{00000000-0005-0000-0000-0000270A0000}"/>
    <cellStyle name="T_So GTVT_Tong hop -Yte-Giao thong-Thuy loi-24-6" xfId="1639" xr:uid="{00000000-0005-0000-0000-0000280A0000}"/>
    <cellStyle name="T_So GTVT_Tong hop -Yte-Giao thong-Thuy loi-24-6 2" xfId="2171" xr:uid="{00000000-0005-0000-0000-0000290A0000}"/>
    <cellStyle name="T_So GTVT_Tong hop -Yte-Giao thong-Thuy loi-24-6 2 2" xfId="2648" xr:uid="{00000000-0005-0000-0000-00002A0A0000}"/>
    <cellStyle name="T_So GTVT_Tong hop -Yte-Giao thong-Thuy loi-24-6 3" xfId="2649" xr:uid="{00000000-0005-0000-0000-00002B0A0000}"/>
    <cellStyle name="T_SS BVTC cau va cong tuyen Le Chan" xfId="1640" xr:uid="{00000000-0005-0000-0000-00002C0A0000}"/>
    <cellStyle name="T_SS BVTC cau va cong tuyen Le Chan 2" xfId="2172" xr:uid="{00000000-0005-0000-0000-00002D0A0000}"/>
    <cellStyle name="T_SS BVTC cau va cong tuyen Le Chan 2 2" xfId="2650" xr:uid="{00000000-0005-0000-0000-00002E0A0000}"/>
    <cellStyle name="T_SS BVTC cau va cong tuyen Le Chan 3" xfId="2651" xr:uid="{00000000-0005-0000-0000-00002F0A0000}"/>
    <cellStyle name="T_Tay Bac 1" xfId="1641" xr:uid="{00000000-0005-0000-0000-0000300A0000}"/>
    <cellStyle name="T_Tay Bac 1 2" xfId="2173" xr:uid="{00000000-0005-0000-0000-0000310A0000}"/>
    <cellStyle name="T_Tay Bac 1 2 2" xfId="2652" xr:uid="{00000000-0005-0000-0000-0000320A0000}"/>
    <cellStyle name="T_Tay Bac 1 3" xfId="2653" xr:uid="{00000000-0005-0000-0000-0000330A0000}"/>
    <cellStyle name="T_Tay Bac 1_Bao cao kiem toan kh 2010" xfId="1642" xr:uid="{00000000-0005-0000-0000-0000340A0000}"/>
    <cellStyle name="T_Tay Bac 1_Bao cao kiem toan kh 2010 2" xfId="2174" xr:uid="{00000000-0005-0000-0000-0000350A0000}"/>
    <cellStyle name="T_Tay Bac 1_Bao cao kiem toan kh 2010 2 2" xfId="2654" xr:uid="{00000000-0005-0000-0000-0000360A0000}"/>
    <cellStyle name="T_Tay Bac 1_Bao cao kiem toan kh 2010 3" xfId="2655" xr:uid="{00000000-0005-0000-0000-0000370A0000}"/>
    <cellStyle name="T_Tay Bac 1_Book1" xfId="1643" xr:uid="{00000000-0005-0000-0000-0000380A0000}"/>
    <cellStyle name="T_Tay Bac 1_Book1 2" xfId="2175" xr:uid="{00000000-0005-0000-0000-0000390A0000}"/>
    <cellStyle name="T_Tay Bac 1_Book1 2 2" xfId="2656" xr:uid="{00000000-0005-0000-0000-00003A0A0000}"/>
    <cellStyle name="T_Tay Bac 1_Book1 3" xfId="2657" xr:uid="{00000000-0005-0000-0000-00003B0A0000}"/>
    <cellStyle name="T_Tay Bac 1_Ke hoach 2010 (theo doi)2" xfId="1644" xr:uid="{00000000-0005-0000-0000-00003C0A0000}"/>
    <cellStyle name="T_Tay Bac 1_Ke hoach 2010 (theo doi)2 2" xfId="2176" xr:uid="{00000000-0005-0000-0000-00003D0A0000}"/>
    <cellStyle name="T_Tay Bac 1_Ke hoach 2010 (theo doi)2 2 2" xfId="2658" xr:uid="{00000000-0005-0000-0000-00003E0A0000}"/>
    <cellStyle name="T_Tay Bac 1_Ke hoach 2010 (theo doi)2 3" xfId="2659" xr:uid="{00000000-0005-0000-0000-00003F0A0000}"/>
    <cellStyle name="T_Tay Bac 1_QD UBND tinh" xfId="1645" xr:uid="{00000000-0005-0000-0000-0000400A0000}"/>
    <cellStyle name="T_Tay Bac 1_QD UBND tinh 2" xfId="2177" xr:uid="{00000000-0005-0000-0000-0000410A0000}"/>
    <cellStyle name="T_Tay Bac 1_QD UBND tinh 2 2" xfId="2660" xr:uid="{00000000-0005-0000-0000-0000420A0000}"/>
    <cellStyle name="T_Tay Bac 1_QD UBND tinh 3" xfId="2661" xr:uid="{00000000-0005-0000-0000-0000430A0000}"/>
    <cellStyle name="T_Tay Bac 1_Worksheet in D: My Documents Luc Van ban xu ly Nam 2011 Bao cao ra soat tam ung TPCP" xfId="1646" xr:uid="{00000000-0005-0000-0000-0000440A0000}"/>
    <cellStyle name="T_Tay Bac 1_Worksheet in D: My Documents Luc Van ban xu ly Nam 2011 Bao cao ra soat tam ung TPCP 2" xfId="2178" xr:uid="{00000000-0005-0000-0000-0000450A0000}"/>
    <cellStyle name="T_Tay Bac 1_Worksheet in D: My Documents Luc Van ban xu ly Nam 2011 Bao cao ra soat tam ung TPCP 2 2" xfId="2662" xr:uid="{00000000-0005-0000-0000-0000460A0000}"/>
    <cellStyle name="T_Tay Bac 1_Worksheet in D: My Documents Luc Van ban xu ly Nam 2011 Bao cao ra soat tam ung TPCP 3" xfId="2663" xr:uid="{00000000-0005-0000-0000-0000470A0000}"/>
    <cellStyle name="T_TDT + duong(8-5-07)" xfId="1647" xr:uid="{00000000-0005-0000-0000-0000480A0000}"/>
    <cellStyle name="T_TDT + duong(8-5-07) 2" xfId="2179" xr:uid="{00000000-0005-0000-0000-0000490A0000}"/>
    <cellStyle name="T_TDT + duong(8-5-07) 2 2" xfId="2664" xr:uid="{00000000-0005-0000-0000-00004A0A0000}"/>
    <cellStyle name="T_TDT + duong(8-5-07) 3" xfId="2665" xr:uid="{00000000-0005-0000-0000-00004B0A0000}"/>
    <cellStyle name="T_tien2004" xfId="1654" xr:uid="{00000000-0005-0000-0000-00004C0A0000}"/>
    <cellStyle name="T_tien2004 2" xfId="2180" xr:uid="{00000000-0005-0000-0000-00004D0A0000}"/>
    <cellStyle name="T_tien2004 2 2" xfId="2666" xr:uid="{00000000-0005-0000-0000-00004E0A0000}"/>
    <cellStyle name="T_tien2004 3" xfId="2667" xr:uid="{00000000-0005-0000-0000-00004F0A0000}"/>
    <cellStyle name="T_TKE-ChoDon-sua" xfId="1655" xr:uid="{00000000-0005-0000-0000-0000500A0000}"/>
    <cellStyle name="T_TKE-ChoDon-sua 2" xfId="2181" xr:uid="{00000000-0005-0000-0000-0000510A0000}"/>
    <cellStyle name="T_TKE-ChoDon-sua 2 2" xfId="2668" xr:uid="{00000000-0005-0000-0000-0000520A0000}"/>
    <cellStyle name="T_TKE-ChoDon-sua 3" xfId="2669" xr:uid="{00000000-0005-0000-0000-0000530A0000}"/>
    <cellStyle name="T_Tong hop 3 tinh (11_5)-TTH-QN-QT" xfId="1656" xr:uid="{00000000-0005-0000-0000-0000540A0000}"/>
    <cellStyle name="T_Tong hop 3 tinh (11_5)-TTH-QN-QT 2" xfId="2182" xr:uid="{00000000-0005-0000-0000-0000550A0000}"/>
    <cellStyle name="T_Tong hop 3 tinh (11_5)-TTH-QN-QT 2 2" xfId="2670" xr:uid="{00000000-0005-0000-0000-0000560A0000}"/>
    <cellStyle name="T_Tong hop 3 tinh (11_5)-TTH-QN-QT 3" xfId="2671" xr:uid="{00000000-0005-0000-0000-0000570A0000}"/>
    <cellStyle name="T_Tong hop khoi luong Dot 3" xfId="1657" xr:uid="{00000000-0005-0000-0000-0000580A0000}"/>
    <cellStyle name="T_Tong hop khoi luong Dot 3 2" xfId="2183" xr:uid="{00000000-0005-0000-0000-0000590A0000}"/>
    <cellStyle name="T_Tong hop khoi luong Dot 3 2 2" xfId="2672" xr:uid="{00000000-0005-0000-0000-00005A0A0000}"/>
    <cellStyle name="T_Tong hop khoi luong Dot 3 3" xfId="2673" xr:uid="{00000000-0005-0000-0000-00005B0A0000}"/>
    <cellStyle name="T_Tong hop theo doi von TPCP" xfId="1658" xr:uid="{00000000-0005-0000-0000-00005C0A0000}"/>
    <cellStyle name="T_Tong hop theo doi von TPCP 2" xfId="2184" xr:uid="{00000000-0005-0000-0000-00005D0A0000}"/>
    <cellStyle name="T_Tong hop theo doi von TPCP 2 2" xfId="2674" xr:uid="{00000000-0005-0000-0000-00005E0A0000}"/>
    <cellStyle name="T_Tong hop theo doi von TPCP 3" xfId="2675" xr:uid="{00000000-0005-0000-0000-00005F0A0000}"/>
    <cellStyle name="T_Tong hop theo doi von TPCP_Bao cao kiem toan kh 2010" xfId="1659" xr:uid="{00000000-0005-0000-0000-0000600A0000}"/>
    <cellStyle name="T_Tong hop theo doi von TPCP_Bao cao kiem toan kh 2010 2" xfId="2185" xr:uid="{00000000-0005-0000-0000-0000610A0000}"/>
    <cellStyle name="T_Tong hop theo doi von TPCP_Bao cao kiem toan kh 2010 2 2" xfId="2676" xr:uid="{00000000-0005-0000-0000-0000620A0000}"/>
    <cellStyle name="T_Tong hop theo doi von TPCP_Bao cao kiem toan kh 2010 3" xfId="2677" xr:uid="{00000000-0005-0000-0000-0000630A0000}"/>
    <cellStyle name="T_Tong hop theo doi von TPCP_Ke hoach 2010 (theo doi)2" xfId="1660" xr:uid="{00000000-0005-0000-0000-0000640A0000}"/>
    <cellStyle name="T_Tong hop theo doi von TPCP_Ke hoach 2010 (theo doi)2 2" xfId="2186" xr:uid="{00000000-0005-0000-0000-0000650A0000}"/>
    <cellStyle name="T_Tong hop theo doi von TPCP_Ke hoach 2010 (theo doi)2 2 2" xfId="2678" xr:uid="{00000000-0005-0000-0000-0000660A0000}"/>
    <cellStyle name="T_Tong hop theo doi von TPCP_Ke hoach 2010 (theo doi)2 3" xfId="2679" xr:uid="{00000000-0005-0000-0000-0000670A0000}"/>
    <cellStyle name="T_Tong hop theo doi von TPCP_QD UBND tinh" xfId="1661" xr:uid="{00000000-0005-0000-0000-0000680A0000}"/>
    <cellStyle name="T_Tong hop theo doi von TPCP_QD UBND tinh 2" xfId="2187" xr:uid="{00000000-0005-0000-0000-0000690A0000}"/>
    <cellStyle name="T_Tong hop theo doi von TPCP_QD UBND tinh 2 2" xfId="2680" xr:uid="{00000000-0005-0000-0000-00006A0A0000}"/>
    <cellStyle name="T_Tong hop theo doi von TPCP_QD UBND tinh 3" xfId="2681" xr:uid="{00000000-0005-0000-0000-00006B0A0000}"/>
    <cellStyle name="T_Tong hop theo doi von TPCP_Worksheet in D: My Documents Luc Van ban xu ly Nam 2011 Bao cao ra soat tam ung TPCP" xfId="1662" xr:uid="{00000000-0005-0000-0000-00006C0A0000}"/>
    <cellStyle name="T_Tong hop theo doi von TPCP_Worksheet in D: My Documents Luc Van ban xu ly Nam 2011 Bao cao ra soat tam ung TPCP 2" xfId="2188" xr:uid="{00000000-0005-0000-0000-00006D0A0000}"/>
    <cellStyle name="T_Tong hop theo doi von TPCP_Worksheet in D: My Documents Luc Van ban xu ly Nam 2011 Bao cao ra soat tam ung TPCP 2 2" xfId="2682" xr:uid="{00000000-0005-0000-0000-00006E0A0000}"/>
    <cellStyle name="T_Tong hop theo doi von TPCP_Worksheet in D: My Documents Luc Van ban xu ly Nam 2011 Bao cao ra soat tam ung TPCP 3" xfId="2683" xr:uid="{00000000-0005-0000-0000-00006F0A0000}"/>
    <cellStyle name="T_tham_tra_du_toan" xfId="1648" xr:uid="{00000000-0005-0000-0000-0000700A0000}"/>
    <cellStyle name="T_tham_tra_du_toan 2" xfId="2189" xr:uid="{00000000-0005-0000-0000-0000710A0000}"/>
    <cellStyle name="T_tham_tra_du_toan 2 2" xfId="2684" xr:uid="{00000000-0005-0000-0000-0000720A0000}"/>
    <cellStyle name="T_tham_tra_du_toan 3" xfId="2685" xr:uid="{00000000-0005-0000-0000-0000730A0000}"/>
    <cellStyle name="T_Thiet bi" xfId="1649" xr:uid="{00000000-0005-0000-0000-0000740A0000}"/>
    <cellStyle name="T_Thiet bi 2" xfId="2190" xr:uid="{00000000-0005-0000-0000-0000750A0000}"/>
    <cellStyle name="T_Thiet bi 2 2" xfId="2686" xr:uid="{00000000-0005-0000-0000-0000760A0000}"/>
    <cellStyle name="T_Thiet bi 3" xfId="2687" xr:uid="{00000000-0005-0000-0000-0000770A0000}"/>
    <cellStyle name="T_THKL 1303" xfId="1650" xr:uid="{00000000-0005-0000-0000-0000780A0000}"/>
    <cellStyle name="T_THKL 1303 2" xfId="2191" xr:uid="{00000000-0005-0000-0000-0000790A0000}"/>
    <cellStyle name="T_THKL 1303 2 2" xfId="2688" xr:uid="{00000000-0005-0000-0000-00007A0A0000}"/>
    <cellStyle name="T_THKL 1303 3" xfId="2689" xr:uid="{00000000-0005-0000-0000-00007B0A0000}"/>
    <cellStyle name="T_Thong ke" xfId="1651" xr:uid="{00000000-0005-0000-0000-00007C0A0000}"/>
    <cellStyle name="T_Thong ke 2" xfId="2192" xr:uid="{00000000-0005-0000-0000-00007D0A0000}"/>
    <cellStyle name="T_Thong ke 2 2" xfId="2690" xr:uid="{00000000-0005-0000-0000-00007E0A0000}"/>
    <cellStyle name="T_Thong ke 3" xfId="2691" xr:uid="{00000000-0005-0000-0000-00007F0A0000}"/>
    <cellStyle name="T_Thong ke cong" xfId="1652" xr:uid="{00000000-0005-0000-0000-0000800A0000}"/>
    <cellStyle name="T_Thong ke cong 2" xfId="2193" xr:uid="{00000000-0005-0000-0000-0000810A0000}"/>
    <cellStyle name="T_Thong ke cong 2 2" xfId="2692" xr:uid="{00000000-0005-0000-0000-0000820A0000}"/>
    <cellStyle name="T_Thong ke cong 3" xfId="2693" xr:uid="{00000000-0005-0000-0000-0000830A0000}"/>
    <cellStyle name="T_thong ke giao dan sinh" xfId="1653" xr:uid="{00000000-0005-0000-0000-0000840A0000}"/>
    <cellStyle name="T_thong ke giao dan sinh 2" xfId="2194" xr:uid="{00000000-0005-0000-0000-0000850A0000}"/>
    <cellStyle name="T_thong ke giao dan sinh 2 2" xfId="2694" xr:uid="{00000000-0005-0000-0000-0000860A0000}"/>
    <cellStyle name="T_thong ke giao dan sinh 3" xfId="2695" xr:uid="{00000000-0005-0000-0000-0000870A0000}"/>
    <cellStyle name="T_VBPL kiểm toán Đầu tư XDCB 2010" xfId="1663" xr:uid="{00000000-0005-0000-0000-0000880A0000}"/>
    <cellStyle name="T_VBPL kiểm toán Đầu tư XDCB 2010 2" xfId="2195" xr:uid="{00000000-0005-0000-0000-0000890A0000}"/>
    <cellStyle name="T_VBPL kiểm toán Đầu tư XDCB 2010 2 2" xfId="2696" xr:uid="{00000000-0005-0000-0000-00008A0A0000}"/>
    <cellStyle name="T_VBPL kiểm toán Đầu tư XDCB 2010 3" xfId="2697" xr:uid="{00000000-0005-0000-0000-00008B0A0000}"/>
    <cellStyle name="T_Worksheet in D: ... Hoan thien 5goi theo KL cu 28-06 4.Cong 5goi Coc 33-Km1+490.13 Cong coc 33-km1+490.13" xfId="1664" xr:uid="{00000000-0005-0000-0000-00008C0A0000}"/>
    <cellStyle name="T_Worksheet in D: ... Hoan thien 5goi theo KL cu 28-06 4.Cong 5goi Coc 33-Km1+490.13 Cong coc 33-km1+490.13 2" xfId="2196" xr:uid="{00000000-0005-0000-0000-00008D0A0000}"/>
    <cellStyle name="T_Worksheet in D: ... Hoan thien 5goi theo KL cu 28-06 4.Cong 5goi Coc 33-Km1+490.13 Cong coc 33-km1+490.13 2 2" xfId="2698" xr:uid="{00000000-0005-0000-0000-00008E0A0000}"/>
    <cellStyle name="T_Worksheet in D: ... Hoan thien 5goi theo KL cu 28-06 4.Cong 5goi Coc 33-Km1+490.13 Cong coc 33-km1+490.13 3" xfId="2699" xr:uid="{00000000-0005-0000-0000-00008F0A0000}"/>
    <cellStyle name="T_ÿÿÿÿÿ" xfId="1665" xr:uid="{00000000-0005-0000-0000-0000900A0000}"/>
    <cellStyle name="T_ÿÿÿÿÿ 2" xfId="2197" xr:uid="{00000000-0005-0000-0000-0000910A0000}"/>
    <cellStyle name="T_ÿÿÿÿÿ 2 2" xfId="2700" xr:uid="{00000000-0005-0000-0000-0000920A0000}"/>
    <cellStyle name="T_ÿÿÿÿÿ 3" xfId="2701" xr:uid="{00000000-0005-0000-0000-0000930A0000}"/>
    <cellStyle name="Text" xfId="1666" xr:uid="{00000000-0005-0000-0000-0000940A0000}"/>
    <cellStyle name="Text Indent A" xfId="1667" xr:uid="{00000000-0005-0000-0000-0000950A0000}"/>
    <cellStyle name="Text Indent B" xfId="1668" xr:uid="{00000000-0005-0000-0000-0000960A0000}"/>
    <cellStyle name="Text Indent C" xfId="1669" xr:uid="{00000000-0005-0000-0000-0000970A0000}"/>
    <cellStyle name="Text_Bao cao doan cong tac cua Bo thang 4-2010" xfId="1670" xr:uid="{00000000-0005-0000-0000-0000980A0000}"/>
    <cellStyle name="Tien1" xfId="1681" xr:uid="{00000000-0005-0000-0000-0000990A0000}"/>
    <cellStyle name="Tiêu đề" xfId="1682" xr:uid="{00000000-0005-0000-0000-00009A0A0000}"/>
    <cellStyle name="Times New Roman" xfId="1683" xr:uid="{00000000-0005-0000-0000-00009B0A0000}"/>
    <cellStyle name="Tính toán" xfId="1684" xr:uid="{00000000-0005-0000-0000-00009C0A0000}"/>
    <cellStyle name="Tính toán 2" xfId="2198" xr:uid="{00000000-0005-0000-0000-00009D0A0000}"/>
    <cellStyle name="Tính toán 2 2" xfId="2702" xr:uid="{00000000-0005-0000-0000-00009E0A0000}"/>
    <cellStyle name="Tính toán 3" xfId="2703" xr:uid="{00000000-0005-0000-0000-00009F0A0000}"/>
    <cellStyle name="tit1" xfId="1685" xr:uid="{00000000-0005-0000-0000-0000A00A0000}"/>
    <cellStyle name="tit2" xfId="1686" xr:uid="{00000000-0005-0000-0000-0000A10A0000}"/>
    <cellStyle name="tit2 2" xfId="2199" xr:uid="{00000000-0005-0000-0000-0000A20A0000}"/>
    <cellStyle name="tit2 2 2" xfId="2704" xr:uid="{00000000-0005-0000-0000-0000A30A0000}"/>
    <cellStyle name="tit2 3" xfId="2705" xr:uid="{00000000-0005-0000-0000-0000A40A0000}"/>
    <cellStyle name="tit3" xfId="1687" xr:uid="{00000000-0005-0000-0000-0000A50A0000}"/>
    <cellStyle name="tit4" xfId="1688" xr:uid="{00000000-0005-0000-0000-0000A60A0000}"/>
    <cellStyle name="Title 2" xfId="1689" xr:uid="{00000000-0005-0000-0000-0000A70A0000}"/>
    <cellStyle name="Title 3" xfId="2200" xr:uid="{00000000-0005-0000-0000-0000A80A0000}"/>
    <cellStyle name="Tongcong" xfId="1691" xr:uid="{00000000-0005-0000-0000-0000A90A0000}"/>
    <cellStyle name="Tongcong 2" xfId="2201" xr:uid="{00000000-0005-0000-0000-0000AA0A0000}"/>
    <cellStyle name="Total 2" xfId="1693" xr:uid="{00000000-0005-0000-0000-0000AB0A0000}"/>
    <cellStyle name="Total 3" xfId="1694" xr:uid="{00000000-0005-0000-0000-0000AC0A0000}"/>
    <cellStyle name="Total 3 2" xfId="2202" xr:uid="{00000000-0005-0000-0000-0000AD0A0000}"/>
    <cellStyle name="Total 3 2 2" xfId="2706" xr:uid="{00000000-0005-0000-0000-0000AE0A0000}"/>
    <cellStyle name="Total 3 3" xfId="2707" xr:uid="{00000000-0005-0000-0000-0000AF0A0000}"/>
    <cellStyle name="Total 4" xfId="2203" xr:uid="{00000000-0005-0000-0000-0000B00A0000}"/>
    <cellStyle name="Tổng" xfId="1690" xr:uid="{00000000-0005-0000-0000-0000B10A0000}"/>
    <cellStyle name="Tổng 2" xfId="2204" xr:uid="{00000000-0005-0000-0000-0000B20A0000}"/>
    <cellStyle name="Tổng 2 2" xfId="2708" xr:uid="{00000000-0005-0000-0000-0000B30A0000}"/>
    <cellStyle name="Tổng 3" xfId="2709" xr:uid="{00000000-0005-0000-0000-0000B40A0000}"/>
    <cellStyle name="Tốt" xfId="1692" xr:uid="{00000000-0005-0000-0000-0000B50A0000}"/>
    <cellStyle name="tt1" xfId="1697" xr:uid="{00000000-0005-0000-0000-0000B60A0000}"/>
    <cellStyle name="Tuan" xfId="1698" xr:uid="{00000000-0005-0000-0000-0000B70A0000}"/>
    <cellStyle name="Tusental (0)_pldt" xfId="1699" xr:uid="{00000000-0005-0000-0000-0000B80A0000}"/>
    <cellStyle name="Tusental_pldt" xfId="1700" xr:uid="{00000000-0005-0000-0000-0000B90A0000}"/>
    <cellStyle name="th" xfId="1671" xr:uid="{00000000-0005-0000-0000-0000BA0A0000}"/>
    <cellStyle name="th 2" xfId="2205" xr:uid="{00000000-0005-0000-0000-0000BB0A0000}"/>
    <cellStyle name="th 2 2" xfId="2710" xr:uid="{00000000-0005-0000-0000-0000BC0A0000}"/>
    <cellStyle name="th 3" xfId="2711" xr:uid="{00000000-0005-0000-0000-0000BD0A0000}"/>
    <cellStyle name="than" xfId="1672" xr:uid="{00000000-0005-0000-0000-0000BE0A0000}"/>
    <cellStyle name="thanh" xfId="1673" xr:uid="{00000000-0005-0000-0000-0000BF0A0000}"/>
    <cellStyle name="þ_x001d_ð¤_x000c_¯þ_x0014__x000d_¨þU_x0001_À_x0004_ _x0015__x000f__x0001__x0001_" xfId="1674" xr:uid="{00000000-0005-0000-0000-0000C00A0000}"/>
    <cellStyle name="þ_x001d_ð·_x000c_æþ'_x000d_ßþU_x0001_Ø_x0005_ü_x0014__x0007__x0001__x0001_" xfId="1675" xr:uid="{00000000-0005-0000-0000-0000C10A0000}"/>
    <cellStyle name="þ_x001d_ðÇ%Uý—&amp;Hý9_x0008_Ÿ s_x000a__x0007__x0001__x0001_" xfId="1676" xr:uid="{00000000-0005-0000-0000-0000C20A0000}"/>
    <cellStyle name="þ_x001d_ðÇ%Uý—&amp;Hý9_x0008_Ÿ_x0009_s_x000a__x0007__x0001__x0001_" xfId="2206" xr:uid="{00000000-0005-0000-0000-0000C30A0000}"/>
    <cellStyle name="þ_x001d_ðK_x000c_Fý_x001b__x000d_9ýU_x0001_Ð_x0008_¦)_x0007__x0001__x0001_" xfId="1677" xr:uid="{00000000-0005-0000-0000-0000C40A0000}"/>
    <cellStyle name="thuong-10" xfId="1678" xr:uid="{00000000-0005-0000-0000-0000C50A0000}"/>
    <cellStyle name="thuong-11" xfId="1679" xr:uid="{00000000-0005-0000-0000-0000C60A0000}"/>
    <cellStyle name="Thuyet minh" xfId="1680" xr:uid="{00000000-0005-0000-0000-0000C70A0000}"/>
    <cellStyle name="trang" xfId="1695" xr:uid="{00000000-0005-0000-0000-0000C80A0000}"/>
    <cellStyle name="Trung tính" xfId="1696" xr:uid="{00000000-0005-0000-0000-0000C90A0000}"/>
    <cellStyle name="u" xfId="1701" xr:uid="{00000000-0005-0000-0000-0000CA0A0000}"/>
    <cellStyle name="ux_3_¼­¿ï-¾È»ê" xfId="1702" xr:uid="{00000000-0005-0000-0000-0000CB0A0000}"/>
    <cellStyle name="Valuta (0)_CALPREZZ" xfId="1703" xr:uid="{00000000-0005-0000-0000-0000CC0A0000}"/>
    <cellStyle name="Valuta_ PESO ELETTR." xfId="1704" xr:uid="{00000000-0005-0000-0000-0000CD0A0000}"/>
    <cellStyle name="VANG1" xfId="1707" xr:uid="{00000000-0005-0000-0000-0000CE0A0000}"/>
    <cellStyle name="Văn bản Cảnh báo" xfId="1705" xr:uid="{00000000-0005-0000-0000-0000CF0A0000}"/>
    <cellStyle name="Văn bản Giải thích" xfId="1706" xr:uid="{00000000-0005-0000-0000-0000D00A0000}"/>
    <cellStyle name="viet" xfId="1708" xr:uid="{00000000-0005-0000-0000-0000D10A0000}"/>
    <cellStyle name="viet2" xfId="1709" xr:uid="{00000000-0005-0000-0000-0000D20A0000}"/>
    <cellStyle name="viet2 2" xfId="2207" xr:uid="{00000000-0005-0000-0000-0000D30A0000}"/>
    <cellStyle name="viet2 2 2" xfId="2849" xr:uid="{00000000-0005-0000-0000-0000D40A0000}"/>
    <cellStyle name="viet2 2 3" xfId="2850" xr:uid="{00000000-0005-0000-0000-0000D50A0000}"/>
    <cellStyle name="viet2 3" xfId="2851" xr:uid="{00000000-0005-0000-0000-0000D60A0000}"/>
    <cellStyle name="viet2 4" xfId="2852" xr:uid="{00000000-0005-0000-0000-0000D70A0000}"/>
    <cellStyle name="Vietnam 1" xfId="1710" xr:uid="{00000000-0005-0000-0000-0000D80A0000}"/>
    <cellStyle name="VN new romanNormal" xfId="1711" xr:uid="{00000000-0005-0000-0000-0000D90A0000}"/>
    <cellStyle name="VN new romanNormal 2" xfId="2208" xr:uid="{00000000-0005-0000-0000-0000DA0A0000}"/>
    <cellStyle name="VN new romanNormal 2 2" xfId="2712" xr:uid="{00000000-0005-0000-0000-0000DB0A0000}"/>
    <cellStyle name="vn time 10" xfId="1712" xr:uid="{00000000-0005-0000-0000-0000DC0A0000}"/>
    <cellStyle name="Vn Time 13" xfId="1713" xr:uid="{00000000-0005-0000-0000-0000DD0A0000}"/>
    <cellStyle name="Vn Time 14" xfId="1714" xr:uid="{00000000-0005-0000-0000-0000DE0A0000}"/>
    <cellStyle name="VN time new roman" xfId="1715" xr:uid="{00000000-0005-0000-0000-0000DF0A0000}"/>
    <cellStyle name="VN time new roman 2" xfId="2209" xr:uid="{00000000-0005-0000-0000-0000E00A0000}"/>
    <cellStyle name="VN time new roman 2 2" xfId="2713" xr:uid="{00000000-0005-0000-0000-0000E10A0000}"/>
    <cellStyle name="vn_time" xfId="1716" xr:uid="{00000000-0005-0000-0000-0000E20A0000}"/>
    <cellStyle name="vnbo" xfId="1717" xr:uid="{00000000-0005-0000-0000-0000E30A0000}"/>
    <cellStyle name="vnbo 2" xfId="2210" xr:uid="{00000000-0005-0000-0000-0000E40A0000}"/>
    <cellStyle name="vnbo 2 2" xfId="2714" xr:uid="{00000000-0005-0000-0000-0000E50A0000}"/>
    <cellStyle name="vnbo 3" xfId="2715" xr:uid="{00000000-0005-0000-0000-0000E60A0000}"/>
    <cellStyle name="vntxt1" xfId="1722" xr:uid="{00000000-0005-0000-0000-0000E70A0000}"/>
    <cellStyle name="vntxt2" xfId="1723" xr:uid="{00000000-0005-0000-0000-0000E80A0000}"/>
    <cellStyle name="vnhead1" xfId="1718" xr:uid="{00000000-0005-0000-0000-0000E90A0000}"/>
    <cellStyle name="vnhead1 2" xfId="2211" xr:uid="{00000000-0005-0000-0000-0000EA0A0000}"/>
    <cellStyle name="vnhead1 2 2" xfId="2853" xr:uid="{00000000-0005-0000-0000-0000EB0A0000}"/>
    <cellStyle name="vnhead1 2 3" xfId="2854" xr:uid="{00000000-0005-0000-0000-0000EC0A0000}"/>
    <cellStyle name="vnhead1 3" xfId="2855" xr:uid="{00000000-0005-0000-0000-0000ED0A0000}"/>
    <cellStyle name="vnhead1 4" xfId="2856" xr:uid="{00000000-0005-0000-0000-0000EE0A0000}"/>
    <cellStyle name="vnhead2" xfId="1719" xr:uid="{00000000-0005-0000-0000-0000EF0A0000}"/>
    <cellStyle name="vnhead2 2" xfId="2212" xr:uid="{00000000-0005-0000-0000-0000F00A0000}"/>
    <cellStyle name="vnhead2 2 2" xfId="2716" xr:uid="{00000000-0005-0000-0000-0000F10A0000}"/>
    <cellStyle name="vnhead2 3" xfId="2717" xr:uid="{00000000-0005-0000-0000-0000F20A0000}"/>
    <cellStyle name="vnhead3" xfId="1720" xr:uid="{00000000-0005-0000-0000-0000F30A0000}"/>
    <cellStyle name="vnhead3 2" xfId="2213" xr:uid="{00000000-0005-0000-0000-0000F40A0000}"/>
    <cellStyle name="vnhead3 2 2" xfId="2718" xr:uid="{00000000-0005-0000-0000-0000F50A0000}"/>
    <cellStyle name="vnhead3 3" xfId="2719" xr:uid="{00000000-0005-0000-0000-0000F60A0000}"/>
    <cellStyle name="vnhead4" xfId="1721" xr:uid="{00000000-0005-0000-0000-0000F70A0000}"/>
    <cellStyle name="W?hrung [0]_35ERI8T2gbIEMixb4v26icuOo" xfId="1724" xr:uid="{00000000-0005-0000-0000-0000F80A0000}"/>
    <cellStyle name="W?hrung_35ERI8T2gbIEMixb4v26icuOo" xfId="1725" xr:uid="{00000000-0005-0000-0000-0000F90A0000}"/>
    <cellStyle name="Währung [0]_68574_Materialbedarfsliste" xfId="1726" xr:uid="{00000000-0005-0000-0000-0000FA0A0000}"/>
    <cellStyle name="Währung_68574_Materialbedarfsliste" xfId="1727" xr:uid="{00000000-0005-0000-0000-0000FB0A0000}"/>
    <cellStyle name="Walutowy [0]_Invoices2001Slovakia" xfId="1728" xr:uid="{00000000-0005-0000-0000-0000FC0A0000}"/>
    <cellStyle name="Walutowy_Invoices2001Slovakia" xfId="1729" xr:uid="{00000000-0005-0000-0000-0000FD0A0000}"/>
    <cellStyle name="Warning Text 2" xfId="1730" xr:uid="{00000000-0005-0000-0000-0000FE0A0000}"/>
    <cellStyle name="Warning Text 3" xfId="2214" xr:uid="{00000000-0005-0000-0000-0000FF0A0000}"/>
    <cellStyle name="wrap" xfId="1731" xr:uid="{00000000-0005-0000-0000-0000000B0000}"/>
    <cellStyle name="Wไhrung [0]_35ERI8T2gbIEMixb4v26icuOo" xfId="1732" xr:uid="{00000000-0005-0000-0000-0000010B0000}"/>
    <cellStyle name="Wไhrung_35ERI8T2gbIEMixb4v26icuOo" xfId="1733" xr:uid="{00000000-0005-0000-0000-0000020B0000}"/>
    <cellStyle name="Xấu" xfId="1734" xr:uid="{00000000-0005-0000-0000-0000030B0000}"/>
    <cellStyle name="xuan" xfId="1735" xr:uid="{00000000-0005-0000-0000-0000040B0000}"/>
    <cellStyle name="y" xfId="1736" xr:uid="{00000000-0005-0000-0000-0000050B0000}"/>
    <cellStyle name="Ý kh¸c_B¶ng 1 (2)" xfId="1737" xr:uid="{00000000-0005-0000-0000-0000060B0000}"/>
    <cellStyle name="เครื่องหมายสกุลเงิน [0]_FTC_OFFER" xfId="1738" xr:uid="{00000000-0005-0000-0000-0000070B0000}"/>
    <cellStyle name="เครื่องหมายสกุลเงิน_FTC_OFFER" xfId="1739" xr:uid="{00000000-0005-0000-0000-0000080B0000}"/>
    <cellStyle name="ปกติ_FTC_OFFER" xfId="1740" xr:uid="{00000000-0005-0000-0000-0000090B0000}"/>
    <cellStyle name=" [0.00]_ Att. 1- Cover" xfId="1741" xr:uid="{00000000-0005-0000-0000-00000A0B0000}"/>
    <cellStyle name="_ Att. 1- Cover" xfId="1742" xr:uid="{00000000-0005-0000-0000-00000B0B0000}"/>
    <cellStyle name="?_ Att. 1- Cover" xfId="1743" xr:uid="{00000000-0005-0000-0000-00000C0B0000}"/>
    <cellStyle name="똿뗦먛귟 [0.00]_PRODUCT DETAIL Q1" xfId="1744" xr:uid="{00000000-0005-0000-0000-00000D0B0000}"/>
    <cellStyle name="똿뗦먛귟_PRODUCT DETAIL Q1" xfId="1745" xr:uid="{00000000-0005-0000-0000-00000E0B0000}"/>
    <cellStyle name="믅됞 [0.00]_PRODUCT DETAIL Q1" xfId="1746" xr:uid="{00000000-0005-0000-0000-00000F0B0000}"/>
    <cellStyle name="믅됞_PRODUCT DETAIL Q1" xfId="1747" xr:uid="{00000000-0005-0000-0000-0000100B0000}"/>
    <cellStyle name="백분율_††††† " xfId="1748" xr:uid="{00000000-0005-0000-0000-0000110B0000}"/>
    <cellStyle name="뷭?_BOOKSHIP" xfId="1749" xr:uid="{00000000-0005-0000-0000-0000120B0000}"/>
    <cellStyle name="안건회계법인" xfId="1750" xr:uid="{00000000-0005-0000-0000-0000130B0000}"/>
    <cellStyle name="콤마 [ - 유형1" xfId="1751" xr:uid="{00000000-0005-0000-0000-0000140B0000}"/>
    <cellStyle name="콤마 [ - 유형2" xfId="1752" xr:uid="{00000000-0005-0000-0000-0000150B0000}"/>
    <cellStyle name="콤마 [ - 유형3" xfId="1753" xr:uid="{00000000-0005-0000-0000-0000160B0000}"/>
    <cellStyle name="콤마 [ - 유형4" xfId="1754" xr:uid="{00000000-0005-0000-0000-0000170B0000}"/>
    <cellStyle name="콤마 [ - 유형5" xfId="1755" xr:uid="{00000000-0005-0000-0000-0000180B0000}"/>
    <cellStyle name="콤마 [ - 유형6" xfId="1756" xr:uid="{00000000-0005-0000-0000-0000190B0000}"/>
    <cellStyle name="콤마 [ - 유형7" xfId="1757" xr:uid="{00000000-0005-0000-0000-00001A0B0000}"/>
    <cellStyle name="콤마 [ - 유형8" xfId="1758" xr:uid="{00000000-0005-0000-0000-00001B0B0000}"/>
    <cellStyle name="콤마 [0]_ 비목별 월별기술 " xfId="1759" xr:uid="{00000000-0005-0000-0000-00001C0B0000}"/>
    <cellStyle name="콤마_ 비목별 월별기술 " xfId="1760" xr:uid="{00000000-0005-0000-0000-00001D0B0000}"/>
    <cellStyle name="통화 [0]_††††† " xfId="1761" xr:uid="{00000000-0005-0000-0000-00001E0B0000}"/>
    <cellStyle name="통화_††††† " xfId="1762" xr:uid="{00000000-0005-0000-0000-00001F0B0000}"/>
    <cellStyle name="표준_ 97년 경영분석(안)" xfId="1763" xr:uid="{00000000-0005-0000-0000-0000200B0000}"/>
    <cellStyle name="표줠_Sheet1_1_총괄표 (수출입) (2)" xfId="1764" xr:uid="{00000000-0005-0000-0000-0000210B0000}"/>
    <cellStyle name="一般_00Q3902REV.1" xfId="1765" xr:uid="{00000000-0005-0000-0000-0000220B0000}"/>
    <cellStyle name="千分位[0]_00Q3902REV.1" xfId="1766" xr:uid="{00000000-0005-0000-0000-0000230B0000}"/>
    <cellStyle name="千分位_00Q3902REV.1" xfId="1767" xr:uid="{00000000-0005-0000-0000-0000240B0000}"/>
    <cellStyle name="桁区切り [0.00]_BE-BQ" xfId="1768" xr:uid="{00000000-0005-0000-0000-0000250B0000}"/>
    <cellStyle name="桁区切り_BE-BQ" xfId="1769" xr:uid="{00000000-0005-0000-0000-0000260B0000}"/>
    <cellStyle name="標準_(A1)BOQ " xfId="1770" xr:uid="{00000000-0005-0000-0000-0000270B0000}"/>
    <cellStyle name="貨幣 [0]_00Q3902REV.1" xfId="1771" xr:uid="{00000000-0005-0000-0000-0000280B0000}"/>
    <cellStyle name="貨幣[0]_BRE" xfId="1772" xr:uid="{00000000-0005-0000-0000-0000290B0000}"/>
    <cellStyle name="貨幣_00Q3902REV.1" xfId="1773" xr:uid="{00000000-0005-0000-0000-00002A0B0000}"/>
    <cellStyle name="通貨 [0.00]_BE-BQ" xfId="1774" xr:uid="{00000000-0005-0000-0000-00002B0B0000}"/>
    <cellStyle name="通貨_BE-BQ" xfId="1775" xr:uid="{00000000-0005-0000-0000-00002C0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B5C1-7834-4118-BD62-4FE85717E768}">
  <sheetPr>
    <tabColor rgb="FF00B0F0"/>
  </sheetPr>
  <dimension ref="A1:K132"/>
  <sheetViews>
    <sheetView tabSelected="1" workbookViewId="0">
      <pane xSplit="2" ySplit="7" topLeftCell="E8" activePane="bottomRight" state="frozen"/>
      <selection pane="topRight" activeCell="C1" sqref="C1"/>
      <selection pane="bottomLeft" activeCell="A7" sqref="A7"/>
      <selection pane="bottomRight" activeCell="B106" sqref="B106"/>
    </sheetView>
  </sheetViews>
  <sheetFormatPr defaultColWidth="9.08984375" defaultRowHeight="15.75" customHeight="1" outlineLevelRow="2" outlineLevelCol="1"/>
  <cols>
    <col min="1" max="1" width="5.453125" style="87" customWidth="1"/>
    <col min="2" max="2" width="47.54296875" style="82" customWidth="1"/>
    <col min="3" max="4" width="11.453125" style="82" hidden="1" customWidth="1" outlineLevel="1"/>
    <col min="5" max="5" width="14.54296875" style="82" customWidth="1" collapsed="1"/>
    <col min="6" max="6" width="13.54296875" style="88" customWidth="1"/>
    <col min="7" max="7" width="8.08984375" style="184" hidden="1" customWidth="1" outlineLevel="1"/>
    <col min="8" max="8" width="9.453125" style="133" hidden="1" customWidth="1" outlineLevel="1"/>
    <col min="9" max="9" width="9.08984375" style="81" collapsed="1"/>
    <col min="10" max="10" width="10.453125" style="81" bestFit="1" customWidth="1"/>
    <col min="11" max="16384" width="9.08984375" style="81"/>
  </cols>
  <sheetData>
    <row r="1" spans="1:10" ht="15.75" customHeight="1" outlineLevel="1">
      <c r="A1" s="179"/>
      <c r="B1" s="80"/>
      <c r="C1" s="80"/>
      <c r="D1" s="80"/>
      <c r="E1" s="476" t="s">
        <v>0</v>
      </c>
      <c r="F1" s="476"/>
      <c r="G1" s="132"/>
    </row>
    <row r="2" spans="1:10" ht="18.75" customHeight="1" outlineLevel="1">
      <c r="A2" s="478" t="s">
        <v>474</v>
      </c>
      <c r="B2" s="479"/>
      <c r="C2" s="479"/>
      <c r="D2" s="479"/>
      <c r="E2" s="479"/>
      <c r="F2" s="479"/>
      <c r="G2" s="479"/>
      <c r="H2" s="479"/>
    </row>
    <row r="3" spans="1:10" ht="14.25" customHeight="1">
      <c r="A3" s="477" t="s">
        <v>535</v>
      </c>
      <c r="B3" s="477"/>
      <c r="C3" s="477"/>
      <c r="D3" s="477"/>
      <c r="E3" s="477"/>
      <c r="F3" s="477"/>
      <c r="G3" s="194"/>
      <c r="H3" s="194"/>
    </row>
    <row r="4" spans="1:10" ht="14.25" customHeight="1">
      <c r="A4" s="193"/>
      <c r="B4" s="193"/>
      <c r="C4" s="193"/>
      <c r="D4" s="193"/>
      <c r="E4" s="193"/>
      <c r="F4" s="193"/>
      <c r="G4" s="194"/>
      <c r="H4" s="194"/>
    </row>
    <row r="5" spans="1:10" s="359" customFormat="1" ht="27" customHeight="1">
      <c r="A5" s="480" t="s">
        <v>1</v>
      </c>
      <c r="B5" s="483" t="s">
        <v>2</v>
      </c>
      <c r="C5" s="483" t="s">
        <v>427</v>
      </c>
      <c r="D5" s="483" t="s">
        <v>273</v>
      </c>
      <c r="E5" s="486" t="s">
        <v>463</v>
      </c>
      <c r="F5" s="487"/>
      <c r="G5" s="488" t="s">
        <v>274</v>
      </c>
      <c r="H5" s="488"/>
    </row>
    <row r="6" spans="1:10" s="359" customFormat="1" ht="20.25" customHeight="1">
      <c r="A6" s="481"/>
      <c r="B6" s="484"/>
      <c r="C6" s="484"/>
      <c r="D6" s="484"/>
      <c r="E6" s="483" t="s">
        <v>275</v>
      </c>
      <c r="F6" s="489" t="s">
        <v>276</v>
      </c>
      <c r="G6" s="491" t="s">
        <v>3</v>
      </c>
      <c r="H6" s="474" t="s">
        <v>4</v>
      </c>
    </row>
    <row r="7" spans="1:10" s="360" customFormat="1" ht="20.25" customHeight="1">
      <c r="A7" s="482"/>
      <c r="B7" s="485"/>
      <c r="C7" s="485"/>
      <c r="D7" s="485"/>
      <c r="E7" s="485"/>
      <c r="F7" s="490"/>
      <c r="G7" s="491"/>
      <c r="H7" s="474"/>
    </row>
    <row r="8" spans="1:10" s="251" customFormat="1" ht="22.5" customHeight="1">
      <c r="A8" s="197" t="s">
        <v>5</v>
      </c>
      <c r="B8" s="198" t="s">
        <v>6</v>
      </c>
      <c r="C8" s="199">
        <f>C9+C91+C90</f>
        <v>3505000</v>
      </c>
      <c r="D8" s="199">
        <f t="shared" ref="D8" si="0">D9+D91</f>
        <v>2316021.6</v>
      </c>
      <c r="E8" s="199">
        <f>E9+E91</f>
        <v>2654600</v>
      </c>
      <c r="F8" s="199">
        <f>F9+F91</f>
        <v>3000000</v>
      </c>
      <c r="G8" s="200">
        <f>IF(E8=0,0,F8/E8*100)</f>
        <v>113.01137647856552</v>
      </c>
      <c r="H8" s="199">
        <f>H9+H91</f>
        <v>345400</v>
      </c>
    </row>
    <row r="9" spans="1:10" s="251" customFormat="1" ht="24.75" customHeight="1">
      <c r="A9" s="197" t="s">
        <v>7</v>
      </c>
      <c r="B9" s="198" t="s">
        <v>8</v>
      </c>
      <c r="C9" s="199">
        <f t="shared" ref="C9:D9" si="1">C11+C21+C29+C37+C50+C51+C52+C53+C54+C57+C65+C68+C69+C70+C82+C85+C86+C87+C88</f>
        <v>3235000</v>
      </c>
      <c r="D9" s="199">
        <f t="shared" si="1"/>
        <v>2047191.6</v>
      </c>
      <c r="E9" s="199">
        <f>E11+E21+E29+E37+E50+E51+E52+E53+E54+E57+E65+E68+E69+E70+E82+E85+E86+E87+E88+E90</f>
        <v>2407800</v>
      </c>
      <c r="F9" s="199">
        <f>F11+F21+F29+F37+F50+F51+F52+F53+F54+F57+F65+F68+F69+F70+F82+F85+F86+F87+F88+F90</f>
        <v>2753200</v>
      </c>
      <c r="G9" s="201">
        <f t="shared" ref="G9:G67" si="2">IF(E9=0,0,F9/E9*100)</f>
        <v>114.34504526954066</v>
      </c>
      <c r="H9" s="199">
        <f>H11+H21+H29+H37+H50+H51+H52+H53+H54+H57+H65+H68+H69+H70+H82+H85+H86+H87+H88+H90</f>
        <v>345400</v>
      </c>
      <c r="I9" s="252"/>
      <c r="J9" s="252"/>
    </row>
    <row r="10" spans="1:10" s="123" customFormat="1" ht="18" customHeight="1">
      <c r="A10" s="202"/>
      <c r="B10" s="203" t="s">
        <v>464</v>
      </c>
      <c r="C10" s="204">
        <f>C9-C65-C87-C88</f>
        <v>2052000</v>
      </c>
      <c r="D10" s="204">
        <f t="shared" ref="D10" si="3">D9-D65-D87</f>
        <v>1863364.6</v>
      </c>
      <c r="E10" s="204">
        <f>E9-E65-E87-E88-E90</f>
        <v>2017800</v>
      </c>
      <c r="F10" s="204">
        <f>F9-F65-F87-F88-F90</f>
        <v>2017800</v>
      </c>
      <c r="G10" s="205">
        <f t="shared" si="2"/>
        <v>100</v>
      </c>
      <c r="H10" s="206">
        <f t="shared" ref="H10:H70" si="4">IF(E10=0,0,F10-E10)</f>
        <v>0</v>
      </c>
    </row>
    <row r="11" spans="1:10" s="251" customFormat="1" ht="24.75" customHeight="1">
      <c r="A11" s="207" t="s">
        <v>9</v>
      </c>
      <c r="B11" s="208" t="s">
        <v>10</v>
      </c>
      <c r="C11" s="209">
        <f t="shared" ref="C11:D11" si="5">C12+C14+C15+C20</f>
        <v>717200</v>
      </c>
      <c r="D11" s="209">
        <f t="shared" si="5"/>
        <v>717030</v>
      </c>
      <c r="E11" s="209">
        <f>E12+E14+E15+E20</f>
        <v>729000</v>
      </c>
      <c r="F11" s="209">
        <f>F12+F14+F15+F20</f>
        <v>729000</v>
      </c>
      <c r="G11" s="201">
        <f t="shared" si="2"/>
        <v>100</v>
      </c>
      <c r="H11" s="209">
        <f t="shared" si="4"/>
        <v>0</v>
      </c>
    </row>
    <row r="12" spans="1:10" s="123" customFormat="1" ht="13">
      <c r="A12" s="210" t="s">
        <v>11</v>
      </c>
      <c r="B12" s="211" t="s">
        <v>12</v>
      </c>
      <c r="C12" s="211">
        <v>310200</v>
      </c>
      <c r="D12" s="211">
        <v>371273</v>
      </c>
      <c r="E12" s="211">
        <v>312000</v>
      </c>
      <c r="F12" s="211">
        <v>312000</v>
      </c>
      <c r="G12" s="205">
        <f t="shared" si="2"/>
        <v>100</v>
      </c>
      <c r="H12" s="211"/>
    </row>
    <row r="13" spans="1:10" s="123" customFormat="1" ht="12.75" hidden="1" customHeight="1" outlineLevel="1">
      <c r="A13" s="210"/>
      <c r="B13" s="211" t="s">
        <v>13</v>
      </c>
      <c r="C13" s="211"/>
      <c r="D13" s="211"/>
      <c r="E13" s="211"/>
      <c r="F13" s="211"/>
      <c r="G13" s="205">
        <f t="shared" si="2"/>
        <v>0</v>
      </c>
      <c r="H13" s="211"/>
    </row>
    <row r="14" spans="1:10" s="123" customFormat="1" ht="13" collapsed="1">
      <c r="A14" s="210" t="s">
        <v>14</v>
      </c>
      <c r="B14" s="211" t="s">
        <v>15</v>
      </c>
      <c r="C14" s="211">
        <v>5000</v>
      </c>
      <c r="D14" s="211">
        <v>10923</v>
      </c>
      <c r="E14" s="211">
        <v>12000</v>
      </c>
      <c r="F14" s="211">
        <v>12000</v>
      </c>
      <c r="G14" s="205">
        <f t="shared" si="2"/>
        <v>100</v>
      </c>
      <c r="H14" s="211"/>
    </row>
    <row r="15" spans="1:10" s="123" customFormat="1" ht="13">
      <c r="A15" s="210" t="s">
        <v>16</v>
      </c>
      <c r="B15" s="211" t="s">
        <v>17</v>
      </c>
      <c r="C15" s="211">
        <v>402000</v>
      </c>
      <c r="D15" s="211">
        <v>334435</v>
      </c>
      <c r="E15" s="211">
        <v>405000</v>
      </c>
      <c r="F15" s="211">
        <v>405000</v>
      </c>
      <c r="G15" s="205">
        <f t="shared" si="2"/>
        <v>100</v>
      </c>
      <c r="H15" s="212"/>
    </row>
    <row r="16" spans="1:10" s="253" customFormat="1" ht="13">
      <c r="A16" s="213" t="s">
        <v>18</v>
      </c>
      <c r="B16" s="214" t="s">
        <v>19</v>
      </c>
      <c r="C16" s="214">
        <v>401000</v>
      </c>
      <c r="D16" s="211">
        <v>334285</v>
      </c>
      <c r="E16" s="211">
        <v>0</v>
      </c>
      <c r="F16" s="211">
        <v>404000</v>
      </c>
      <c r="G16" s="215">
        <f t="shared" si="2"/>
        <v>0</v>
      </c>
      <c r="H16" s="214">
        <f t="shared" si="4"/>
        <v>0</v>
      </c>
    </row>
    <row r="17" spans="1:8" s="253" customFormat="1" ht="12.75" hidden="1" customHeight="1" outlineLevel="1">
      <c r="A17" s="213" t="s">
        <v>18</v>
      </c>
      <c r="B17" s="214" t="s">
        <v>20</v>
      </c>
      <c r="C17" s="214">
        <v>0</v>
      </c>
      <c r="D17" s="211">
        <v>0</v>
      </c>
      <c r="E17" s="211">
        <v>0</v>
      </c>
      <c r="F17" s="211">
        <v>0</v>
      </c>
      <c r="G17" s="215">
        <f t="shared" si="2"/>
        <v>0</v>
      </c>
      <c r="H17" s="214">
        <f t="shared" si="4"/>
        <v>0</v>
      </c>
    </row>
    <row r="18" spans="1:8" s="253" customFormat="1" ht="13.75" hidden="1" customHeight="1" outlineLevel="1" collapsed="1">
      <c r="A18" s="213" t="s">
        <v>18</v>
      </c>
      <c r="B18" s="214" t="s">
        <v>21</v>
      </c>
      <c r="C18" s="214">
        <v>0</v>
      </c>
      <c r="D18" s="211">
        <v>0</v>
      </c>
      <c r="E18" s="211">
        <v>0</v>
      </c>
      <c r="F18" s="211">
        <v>0</v>
      </c>
      <c r="G18" s="215">
        <f t="shared" si="2"/>
        <v>0</v>
      </c>
      <c r="H18" s="214">
        <f t="shared" si="4"/>
        <v>0</v>
      </c>
    </row>
    <row r="19" spans="1:8" s="253" customFormat="1" ht="13" collapsed="1">
      <c r="A19" s="213" t="s">
        <v>18</v>
      </c>
      <c r="B19" s="214" t="s">
        <v>22</v>
      </c>
      <c r="C19" s="214">
        <v>1000</v>
      </c>
      <c r="D19" s="211">
        <v>150</v>
      </c>
      <c r="E19" s="211">
        <v>0</v>
      </c>
      <c r="F19" s="211">
        <v>1000</v>
      </c>
      <c r="G19" s="215">
        <f t="shared" si="2"/>
        <v>0</v>
      </c>
      <c r="H19" s="214">
        <f t="shared" si="4"/>
        <v>0</v>
      </c>
    </row>
    <row r="20" spans="1:8" s="123" customFormat="1" ht="13.75" hidden="1" customHeight="1" outlineLevel="1" collapsed="1">
      <c r="A20" s="210" t="s">
        <v>23</v>
      </c>
      <c r="B20" s="211" t="s">
        <v>24</v>
      </c>
      <c r="C20" s="211"/>
      <c r="D20" s="211">
        <v>399</v>
      </c>
      <c r="E20" s="211"/>
      <c r="F20" s="211"/>
      <c r="G20" s="205">
        <f t="shared" si="2"/>
        <v>0</v>
      </c>
      <c r="H20" s="211">
        <f t="shared" si="4"/>
        <v>0</v>
      </c>
    </row>
    <row r="21" spans="1:8" s="251" customFormat="1" ht="29.25" customHeight="1" collapsed="1">
      <c r="A21" s="207" t="s">
        <v>25</v>
      </c>
      <c r="B21" s="208" t="s">
        <v>26</v>
      </c>
      <c r="C21" s="209">
        <f t="shared" ref="C21:D21" si="6">C22+C23+C24+C28</f>
        <v>26000</v>
      </c>
      <c r="D21" s="209">
        <f t="shared" si="6"/>
        <v>40185.599999999999</v>
      </c>
      <c r="E21" s="209">
        <f>E22+E23+E24+E28</f>
        <v>30000</v>
      </c>
      <c r="F21" s="209">
        <f>F22+F23+F24+F28</f>
        <v>30000</v>
      </c>
      <c r="G21" s="201">
        <f t="shared" si="2"/>
        <v>100</v>
      </c>
      <c r="H21" s="209">
        <f t="shared" si="4"/>
        <v>0</v>
      </c>
    </row>
    <row r="22" spans="1:8" s="123" customFormat="1" ht="13">
      <c r="A22" s="210" t="s">
        <v>27</v>
      </c>
      <c r="B22" s="211" t="s">
        <v>12</v>
      </c>
      <c r="C22" s="211">
        <v>18000</v>
      </c>
      <c r="D22" s="211">
        <v>17823.7</v>
      </c>
      <c r="E22" s="211">
        <v>20100</v>
      </c>
      <c r="F22" s="211">
        <v>20100</v>
      </c>
      <c r="G22" s="205">
        <f t="shared" si="2"/>
        <v>100</v>
      </c>
      <c r="H22" s="211"/>
    </row>
    <row r="23" spans="1:8" s="123" customFormat="1" ht="13">
      <c r="A23" s="210" t="s">
        <v>28</v>
      </c>
      <c r="B23" s="211" t="s">
        <v>15</v>
      </c>
      <c r="C23" s="211">
        <v>7000</v>
      </c>
      <c r="D23" s="211">
        <v>7494.9</v>
      </c>
      <c r="E23" s="211">
        <v>8800</v>
      </c>
      <c r="F23" s="211">
        <v>8400</v>
      </c>
      <c r="G23" s="205">
        <f t="shared" si="2"/>
        <v>95.454545454545453</v>
      </c>
      <c r="H23" s="211"/>
    </row>
    <row r="24" spans="1:8" s="123" customFormat="1" ht="13">
      <c r="A24" s="210" t="s">
        <v>29</v>
      </c>
      <c r="B24" s="211" t="s">
        <v>17</v>
      </c>
      <c r="C24" s="211">
        <v>1000</v>
      </c>
      <c r="D24" s="211">
        <v>14697</v>
      </c>
      <c r="E24" s="211">
        <v>1100</v>
      </c>
      <c r="F24" s="211">
        <v>1500</v>
      </c>
      <c r="G24" s="205">
        <f t="shared" si="2"/>
        <v>136.36363636363635</v>
      </c>
      <c r="H24" s="211"/>
    </row>
    <row r="25" spans="1:8" s="253" customFormat="1" ht="13">
      <c r="A25" s="213" t="s">
        <v>18</v>
      </c>
      <c r="B25" s="214" t="s">
        <v>20</v>
      </c>
      <c r="C25" s="214">
        <v>610</v>
      </c>
      <c r="D25" s="214"/>
      <c r="E25" s="214"/>
      <c r="F25" s="214">
        <v>1030</v>
      </c>
      <c r="G25" s="205">
        <f t="shared" si="2"/>
        <v>0</v>
      </c>
      <c r="H25" s="214">
        <f t="shared" si="4"/>
        <v>0</v>
      </c>
    </row>
    <row r="26" spans="1:8" s="253" customFormat="1" ht="13.75" hidden="1" customHeight="1" outlineLevel="1">
      <c r="A26" s="213" t="s">
        <v>18</v>
      </c>
      <c r="B26" s="214" t="s">
        <v>21</v>
      </c>
      <c r="C26" s="214"/>
      <c r="D26" s="214"/>
      <c r="E26" s="214"/>
      <c r="F26" s="214"/>
      <c r="G26" s="215">
        <f t="shared" si="2"/>
        <v>0</v>
      </c>
      <c r="H26" s="214">
        <f t="shared" si="4"/>
        <v>0</v>
      </c>
    </row>
    <row r="27" spans="1:8" s="253" customFormat="1" ht="13" collapsed="1">
      <c r="A27" s="213" t="s">
        <v>18</v>
      </c>
      <c r="B27" s="214" t="s">
        <v>22</v>
      </c>
      <c r="C27" s="214">
        <v>390</v>
      </c>
      <c r="D27" s="214"/>
      <c r="E27" s="214"/>
      <c r="F27" s="214">
        <v>470</v>
      </c>
      <c r="G27" s="215">
        <f t="shared" si="2"/>
        <v>0</v>
      </c>
      <c r="H27" s="214">
        <f t="shared" si="4"/>
        <v>0</v>
      </c>
    </row>
    <row r="28" spans="1:8" s="123" customFormat="1" ht="13.75" hidden="1" customHeight="1" outlineLevel="1">
      <c r="A28" s="210" t="s">
        <v>30</v>
      </c>
      <c r="B28" s="211" t="s">
        <v>24</v>
      </c>
      <c r="C28" s="211"/>
      <c r="D28" s="211">
        <v>170</v>
      </c>
      <c r="E28" s="211"/>
      <c r="F28" s="211"/>
      <c r="G28" s="205">
        <f t="shared" si="2"/>
        <v>0</v>
      </c>
      <c r="H28" s="211">
        <f t="shared" si="4"/>
        <v>0</v>
      </c>
    </row>
    <row r="29" spans="1:8" s="251" customFormat="1" ht="21" customHeight="1" collapsed="1">
      <c r="A29" s="207" t="s">
        <v>31</v>
      </c>
      <c r="B29" s="208" t="s">
        <v>32</v>
      </c>
      <c r="C29" s="209">
        <v>4000</v>
      </c>
      <c r="D29" s="209">
        <f t="shared" ref="D29" si="7">E29</f>
        <v>4000</v>
      </c>
      <c r="E29" s="209">
        <f>F29</f>
        <v>4000</v>
      </c>
      <c r="F29" s="209">
        <f>F30+F31+F32+F36</f>
        <v>4000</v>
      </c>
      <c r="G29" s="201">
        <f t="shared" si="2"/>
        <v>100</v>
      </c>
      <c r="H29" s="209">
        <f t="shared" si="4"/>
        <v>0</v>
      </c>
    </row>
    <row r="30" spans="1:8" s="123" customFormat="1" ht="13">
      <c r="A30" s="210" t="s">
        <v>33</v>
      </c>
      <c r="B30" s="211" t="s">
        <v>12</v>
      </c>
      <c r="C30" s="211">
        <v>2000</v>
      </c>
      <c r="D30" s="211">
        <v>5188.6505540000007</v>
      </c>
      <c r="E30" s="211">
        <v>2000</v>
      </c>
      <c r="F30" s="211">
        <v>2000</v>
      </c>
      <c r="G30" s="205">
        <f t="shared" si="2"/>
        <v>100</v>
      </c>
      <c r="H30" s="211"/>
    </row>
    <row r="31" spans="1:8" s="123" customFormat="1" ht="13">
      <c r="A31" s="210" t="s">
        <v>34</v>
      </c>
      <c r="B31" s="211" t="s">
        <v>35</v>
      </c>
      <c r="C31" s="211">
        <v>2000</v>
      </c>
      <c r="D31" s="211">
        <v>4585.5583390000002</v>
      </c>
      <c r="E31" s="211">
        <v>2000</v>
      </c>
      <c r="F31" s="211">
        <v>2000</v>
      </c>
      <c r="G31" s="205">
        <f t="shared" si="2"/>
        <v>100</v>
      </c>
      <c r="H31" s="211"/>
    </row>
    <row r="32" spans="1:8" s="123" customFormat="1" ht="12.75" hidden="1" customHeight="1" outlineLevel="1">
      <c r="A32" s="210" t="s">
        <v>36</v>
      </c>
      <c r="B32" s="211" t="s">
        <v>17</v>
      </c>
      <c r="C32" s="211">
        <v>0</v>
      </c>
      <c r="D32" s="211">
        <v>3.0209039999999998</v>
      </c>
      <c r="E32" s="211">
        <v>0</v>
      </c>
      <c r="F32" s="211">
        <v>0</v>
      </c>
      <c r="G32" s="205">
        <f t="shared" si="2"/>
        <v>0</v>
      </c>
      <c r="H32" s="211">
        <f t="shared" si="4"/>
        <v>0</v>
      </c>
    </row>
    <row r="33" spans="1:8" s="123" customFormat="1" ht="12.75" hidden="1" customHeight="1" outlineLevel="1">
      <c r="A33" s="210" t="s">
        <v>18</v>
      </c>
      <c r="B33" s="211" t="s">
        <v>20</v>
      </c>
      <c r="C33" s="211"/>
      <c r="D33" s="211"/>
      <c r="E33" s="211"/>
      <c r="F33" s="211"/>
      <c r="G33" s="205">
        <f t="shared" si="2"/>
        <v>0</v>
      </c>
      <c r="H33" s="211">
        <f t="shared" si="4"/>
        <v>0</v>
      </c>
    </row>
    <row r="34" spans="1:8" s="123" customFormat="1" ht="12.75" hidden="1" customHeight="1" outlineLevel="1">
      <c r="A34" s="210" t="s">
        <v>18</v>
      </c>
      <c r="B34" s="211" t="s">
        <v>22</v>
      </c>
      <c r="C34" s="211"/>
      <c r="D34" s="211"/>
      <c r="E34" s="211"/>
      <c r="F34" s="211"/>
      <c r="G34" s="205">
        <f t="shared" si="2"/>
        <v>0</v>
      </c>
      <c r="H34" s="211">
        <f t="shared" si="4"/>
        <v>0</v>
      </c>
    </row>
    <row r="35" spans="1:8" s="123" customFormat="1" ht="13.75" hidden="1" customHeight="1" outlineLevel="2" collapsed="1">
      <c r="A35" s="210" t="s">
        <v>36</v>
      </c>
      <c r="B35" s="211" t="s">
        <v>37</v>
      </c>
      <c r="C35" s="211"/>
      <c r="D35" s="211"/>
      <c r="E35" s="211"/>
      <c r="F35" s="211"/>
      <c r="G35" s="205">
        <f t="shared" si="2"/>
        <v>0</v>
      </c>
      <c r="H35" s="211">
        <f t="shared" si="4"/>
        <v>0</v>
      </c>
    </row>
    <row r="36" spans="1:8" s="123" customFormat="1" ht="13.75" hidden="1" customHeight="1" outlineLevel="1">
      <c r="A36" s="210" t="s">
        <v>38</v>
      </c>
      <c r="B36" s="211" t="s">
        <v>39</v>
      </c>
      <c r="C36" s="211">
        <v>0</v>
      </c>
      <c r="D36" s="211">
        <v>0.33401700000000001</v>
      </c>
      <c r="E36" s="211">
        <v>0</v>
      </c>
      <c r="F36" s="211">
        <v>0</v>
      </c>
      <c r="G36" s="205">
        <f t="shared" si="2"/>
        <v>0</v>
      </c>
      <c r="H36" s="211">
        <f t="shared" si="4"/>
        <v>0</v>
      </c>
    </row>
    <row r="37" spans="1:8" s="251" customFormat="1" ht="21.75" customHeight="1" collapsed="1">
      <c r="A37" s="207" t="s">
        <v>40</v>
      </c>
      <c r="B37" s="208" t="s">
        <v>277</v>
      </c>
      <c r="C37" s="209">
        <v>625000</v>
      </c>
      <c r="D37" s="209">
        <f t="shared" ref="D37" si="8">E37</f>
        <v>670000</v>
      </c>
      <c r="E37" s="209">
        <f>E38+E42+E43+E44</f>
        <v>670000</v>
      </c>
      <c r="F37" s="209">
        <f>F38+F42+F43+F44+F49</f>
        <v>670000</v>
      </c>
      <c r="G37" s="201">
        <f t="shared" si="2"/>
        <v>100</v>
      </c>
      <c r="H37" s="209">
        <f t="shared" si="4"/>
        <v>0</v>
      </c>
    </row>
    <row r="38" spans="1:8" s="123" customFormat="1" ht="13">
      <c r="A38" s="210" t="s">
        <v>41</v>
      </c>
      <c r="B38" s="211" t="s">
        <v>12</v>
      </c>
      <c r="C38" s="216">
        <v>450000</v>
      </c>
      <c r="D38" s="211">
        <v>406402</v>
      </c>
      <c r="E38" s="216">
        <v>495400</v>
      </c>
      <c r="F38" s="216">
        <v>480900</v>
      </c>
      <c r="G38" s="205">
        <f t="shared" si="2"/>
        <v>97.073072264836497</v>
      </c>
      <c r="H38" s="211"/>
    </row>
    <row r="39" spans="1:8" s="253" customFormat="1" ht="12.75" hidden="1" customHeight="1" outlineLevel="1">
      <c r="A39" s="213"/>
      <c r="B39" s="214" t="s">
        <v>42</v>
      </c>
      <c r="C39" s="217"/>
      <c r="D39" s="214"/>
      <c r="E39" s="217"/>
      <c r="F39" s="217"/>
      <c r="G39" s="215">
        <f t="shared" si="2"/>
        <v>0</v>
      </c>
      <c r="H39" s="214"/>
    </row>
    <row r="40" spans="1:8" s="253" customFormat="1" ht="12.75" hidden="1" customHeight="1" outlineLevel="1">
      <c r="A40" s="213"/>
      <c r="B40" s="214" t="s">
        <v>43</v>
      </c>
      <c r="C40" s="217"/>
      <c r="D40" s="214"/>
      <c r="E40" s="217"/>
      <c r="F40" s="217"/>
      <c r="G40" s="215">
        <f t="shared" si="2"/>
        <v>0</v>
      </c>
      <c r="H40" s="214"/>
    </row>
    <row r="41" spans="1:8" s="253" customFormat="1" ht="12.75" hidden="1" customHeight="1" outlineLevel="1">
      <c r="A41" s="213"/>
      <c r="B41" s="214" t="s">
        <v>44</v>
      </c>
      <c r="C41" s="217"/>
      <c r="D41" s="214"/>
      <c r="E41" s="217"/>
      <c r="F41" s="217"/>
      <c r="G41" s="215">
        <f t="shared" si="2"/>
        <v>0</v>
      </c>
      <c r="H41" s="214"/>
    </row>
    <row r="42" spans="1:8" s="123" customFormat="1" ht="13" collapsed="1">
      <c r="A42" s="210" t="s">
        <v>45</v>
      </c>
      <c r="B42" s="211" t="s">
        <v>35</v>
      </c>
      <c r="C42" s="216">
        <v>29000</v>
      </c>
      <c r="D42" s="211">
        <v>25778</v>
      </c>
      <c r="E42" s="216">
        <v>29600</v>
      </c>
      <c r="F42" s="216">
        <v>29600</v>
      </c>
      <c r="G42" s="205">
        <f t="shared" si="2"/>
        <v>100</v>
      </c>
      <c r="H42" s="211"/>
    </row>
    <row r="43" spans="1:8" s="123" customFormat="1" ht="13">
      <c r="A43" s="210" t="s">
        <v>46</v>
      </c>
      <c r="B43" s="211" t="s">
        <v>47</v>
      </c>
      <c r="C43" s="211">
        <v>2600</v>
      </c>
      <c r="D43" s="211">
        <v>2100</v>
      </c>
      <c r="E43" s="211">
        <v>3300</v>
      </c>
      <c r="F43" s="211">
        <v>3300</v>
      </c>
      <c r="G43" s="205">
        <f t="shared" si="2"/>
        <v>100</v>
      </c>
      <c r="H43" s="211"/>
    </row>
    <row r="44" spans="1:8" s="123" customFormat="1" ht="13">
      <c r="A44" s="210" t="s">
        <v>48</v>
      </c>
      <c r="B44" s="211" t="s">
        <v>17</v>
      </c>
      <c r="C44" s="216">
        <v>143400</v>
      </c>
      <c r="D44" s="211">
        <v>88545</v>
      </c>
      <c r="E44" s="216">
        <v>141700</v>
      </c>
      <c r="F44" s="216">
        <f>F45+F48</f>
        <v>156200</v>
      </c>
      <c r="G44" s="205">
        <f t="shared" si="2"/>
        <v>110.23288637967536</v>
      </c>
      <c r="H44" s="211"/>
    </row>
    <row r="45" spans="1:8" s="253" customFormat="1" ht="13">
      <c r="A45" s="213" t="s">
        <v>18</v>
      </c>
      <c r="B45" s="214" t="s">
        <v>19</v>
      </c>
      <c r="C45" s="214">
        <v>130305</v>
      </c>
      <c r="D45" s="214"/>
      <c r="E45" s="217"/>
      <c r="F45" s="217">
        <v>141740</v>
      </c>
      <c r="G45" s="215">
        <f t="shared" si="2"/>
        <v>0</v>
      </c>
      <c r="H45" s="214">
        <f t="shared" si="4"/>
        <v>0</v>
      </c>
    </row>
    <row r="46" spans="1:8" s="253" customFormat="1" ht="13.75" hidden="1" customHeight="1" outlineLevel="1">
      <c r="A46" s="213" t="s">
        <v>18</v>
      </c>
      <c r="B46" s="214" t="s">
        <v>21</v>
      </c>
      <c r="C46" s="214"/>
      <c r="D46" s="214"/>
      <c r="E46" s="217"/>
      <c r="F46" s="217"/>
      <c r="G46" s="215">
        <f t="shared" si="2"/>
        <v>0</v>
      </c>
      <c r="H46" s="214">
        <f t="shared" si="4"/>
        <v>0</v>
      </c>
    </row>
    <row r="47" spans="1:8" s="253" customFormat="1" ht="12.75" hidden="1" customHeight="1" outlineLevel="1">
      <c r="A47" s="213" t="s">
        <v>18</v>
      </c>
      <c r="B47" s="214" t="s">
        <v>20</v>
      </c>
      <c r="C47" s="214"/>
      <c r="D47" s="214"/>
      <c r="E47" s="217"/>
      <c r="F47" s="217"/>
      <c r="G47" s="215">
        <f t="shared" si="2"/>
        <v>0</v>
      </c>
      <c r="H47" s="214">
        <f t="shared" si="4"/>
        <v>0</v>
      </c>
    </row>
    <row r="48" spans="1:8" s="253" customFormat="1" ht="13" collapsed="1">
      <c r="A48" s="213" t="s">
        <v>18</v>
      </c>
      <c r="B48" s="214" t="s">
        <v>22</v>
      </c>
      <c r="C48" s="214">
        <v>13095</v>
      </c>
      <c r="D48" s="214"/>
      <c r="E48" s="217"/>
      <c r="F48" s="217">
        <v>14460</v>
      </c>
      <c r="G48" s="215">
        <f t="shared" si="2"/>
        <v>0</v>
      </c>
      <c r="H48" s="214">
        <f t="shared" si="4"/>
        <v>0</v>
      </c>
    </row>
    <row r="49" spans="1:8" s="123" customFormat="1" ht="13.75" hidden="1" customHeight="1" outlineLevel="1">
      <c r="A49" s="210" t="s">
        <v>49</v>
      </c>
      <c r="B49" s="211" t="s">
        <v>50</v>
      </c>
      <c r="C49" s="211"/>
      <c r="D49" s="211">
        <v>7880</v>
      </c>
      <c r="E49" s="211"/>
      <c r="F49" s="211"/>
      <c r="G49" s="205">
        <f t="shared" si="2"/>
        <v>0</v>
      </c>
      <c r="H49" s="211">
        <f t="shared" si="4"/>
        <v>0</v>
      </c>
    </row>
    <row r="50" spans="1:8" s="251" customFormat="1" ht="15.75" customHeight="1" collapsed="1">
      <c r="A50" s="207" t="s">
        <v>52</v>
      </c>
      <c r="B50" s="208" t="s">
        <v>53</v>
      </c>
      <c r="C50" s="208">
        <v>86000</v>
      </c>
      <c r="D50" s="208">
        <v>59960</v>
      </c>
      <c r="E50" s="218">
        <v>74000</v>
      </c>
      <c r="F50" s="218">
        <v>74000</v>
      </c>
      <c r="G50" s="201">
        <f t="shared" si="2"/>
        <v>100</v>
      </c>
      <c r="H50" s="208">
        <f t="shared" si="4"/>
        <v>0</v>
      </c>
    </row>
    <row r="51" spans="1:8" s="251" customFormat="1" ht="15.75" customHeight="1">
      <c r="A51" s="207" t="s">
        <v>54</v>
      </c>
      <c r="B51" s="208" t="s">
        <v>55</v>
      </c>
      <c r="C51" s="218">
        <v>200</v>
      </c>
      <c r="D51" s="208">
        <v>459</v>
      </c>
      <c r="E51" s="218"/>
      <c r="F51" s="218"/>
      <c r="G51" s="201">
        <f t="shared" si="2"/>
        <v>0</v>
      </c>
      <c r="H51" s="208">
        <f t="shared" si="4"/>
        <v>0</v>
      </c>
    </row>
    <row r="52" spans="1:8" s="251" customFormat="1" ht="15.75" customHeight="1">
      <c r="A52" s="207" t="s">
        <v>56</v>
      </c>
      <c r="B52" s="208" t="s">
        <v>57</v>
      </c>
      <c r="C52" s="208">
        <v>3600</v>
      </c>
      <c r="D52" s="208">
        <v>3110</v>
      </c>
      <c r="E52" s="218">
        <v>3600</v>
      </c>
      <c r="F52" s="218">
        <v>3600</v>
      </c>
      <c r="G52" s="201">
        <f t="shared" si="2"/>
        <v>100</v>
      </c>
      <c r="H52" s="208">
        <f t="shared" si="4"/>
        <v>0</v>
      </c>
    </row>
    <row r="53" spans="1:8" s="251" customFormat="1" ht="15.75" customHeight="1">
      <c r="A53" s="207" t="s">
        <v>58</v>
      </c>
      <c r="B53" s="208" t="s">
        <v>59</v>
      </c>
      <c r="C53" s="208">
        <v>111000</v>
      </c>
      <c r="D53" s="208">
        <v>86805</v>
      </c>
      <c r="E53" s="218">
        <v>87000</v>
      </c>
      <c r="F53" s="218">
        <v>87000</v>
      </c>
      <c r="G53" s="201">
        <f t="shared" si="2"/>
        <v>100</v>
      </c>
      <c r="H53" s="208">
        <f t="shared" si="4"/>
        <v>0</v>
      </c>
    </row>
    <row r="54" spans="1:8" s="251" customFormat="1" ht="15.75" customHeight="1">
      <c r="A54" s="207" t="s">
        <v>60</v>
      </c>
      <c r="B54" s="208" t="s">
        <v>61</v>
      </c>
      <c r="C54" s="208">
        <v>260000</v>
      </c>
      <c r="D54" s="208">
        <f>D55+D56</f>
        <v>149500</v>
      </c>
      <c r="E54" s="208">
        <f>E55+E56</f>
        <v>255000</v>
      </c>
      <c r="F54" s="208">
        <f>F55+F56</f>
        <v>255000</v>
      </c>
      <c r="G54" s="201">
        <f t="shared" si="2"/>
        <v>100</v>
      </c>
      <c r="H54" s="208">
        <f t="shared" si="4"/>
        <v>0</v>
      </c>
    </row>
    <row r="55" spans="1:8" s="123" customFormat="1" ht="15.75" customHeight="1">
      <c r="A55" s="210" t="s">
        <v>62</v>
      </c>
      <c r="B55" s="211" t="s">
        <v>63</v>
      </c>
      <c r="C55" s="211">
        <v>163000</v>
      </c>
      <c r="D55" s="211">
        <v>93900</v>
      </c>
      <c r="E55" s="212">
        <v>160100</v>
      </c>
      <c r="F55" s="212">
        <f>E55</f>
        <v>160100</v>
      </c>
      <c r="G55" s="205">
        <f t="shared" si="2"/>
        <v>100</v>
      </c>
      <c r="H55" s="211"/>
    </row>
    <row r="56" spans="1:8" s="123" customFormat="1" ht="15.75" customHeight="1">
      <c r="A56" s="210" t="s">
        <v>62</v>
      </c>
      <c r="B56" s="211" t="s">
        <v>64</v>
      </c>
      <c r="C56" s="211">
        <v>97000</v>
      </c>
      <c r="D56" s="211">
        <v>55600</v>
      </c>
      <c r="E56" s="212">
        <v>94900</v>
      </c>
      <c r="F56" s="212">
        <f>E56</f>
        <v>94900</v>
      </c>
      <c r="G56" s="205">
        <f t="shared" si="2"/>
        <v>100</v>
      </c>
      <c r="H56" s="211"/>
    </row>
    <row r="57" spans="1:8" s="251" customFormat="1" ht="22.5" customHeight="1">
      <c r="A57" s="207" t="s">
        <v>65</v>
      </c>
      <c r="B57" s="208" t="s">
        <v>66</v>
      </c>
      <c r="C57" s="218">
        <v>50000</v>
      </c>
      <c r="D57" s="218">
        <f>D58+D59</f>
        <v>38625</v>
      </c>
      <c r="E57" s="218">
        <f>E58+E59</f>
        <v>57800</v>
      </c>
      <c r="F57" s="218">
        <f>F58+F59</f>
        <v>57800</v>
      </c>
      <c r="G57" s="201">
        <f t="shared" si="2"/>
        <v>100</v>
      </c>
      <c r="H57" s="218">
        <f t="shared" si="4"/>
        <v>0</v>
      </c>
    </row>
    <row r="58" spans="1:8" s="123" customFormat="1" ht="13">
      <c r="A58" s="210" t="s">
        <v>278</v>
      </c>
      <c r="B58" s="211" t="s">
        <v>428</v>
      </c>
      <c r="C58" s="211">
        <v>5000</v>
      </c>
      <c r="D58" s="211">
        <v>2495</v>
      </c>
      <c r="E58" s="212">
        <v>11800</v>
      </c>
      <c r="F58" s="212">
        <v>11800</v>
      </c>
      <c r="G58" s="205">
        <f t="shared" si="2"/>
        <v>100</v>
      </c>
      <c r="H58" s="211"/>
    </row>
    <row r="59" spans="1:8" s="123" customFormat="1" ht="13">
      <c r="A59" s="210" t="s">
        <v>279</v>
      </c>
      <c r="B59" s="211" t="s">
        <v>429</v>
      </c>
      <c r="C59" s="212">
        <v>45000</v>
      </c>
      <c r="D59" s="211">
        <v>36130</v>
      </c>
      <c r="E59" s="212">
        <v>46000</v>
      </c>
      <c r="F59" s="212">
        <v>46000</v>
      </c>
      <c r="G59" s="205">
        <f t="shared" si="2"/>
        <v>100</v>
      </c>
      <c r="H59" s="212"/>
    </row>
    <row r="60" spans="1:8" s="123" customFormat="1" ht="13">
      <c r="A60" s="210"/>
      <c r="B60" s="211" t="s">
        <v>42</v>
      </c>
      <c r="C60" s="212"/>
      <c r="D60" s="211"/>
      <c r="E60" s="212"/>
      <c r="F60" s="212"/>
      <c r="G60" s="205"/>
      <c r="H60" s="212"/>
    </row>
    <row r="61" spans="1:8" s="123" customFormat="1" ht="13">
      <c r="A61" s="210" t="s">
        <v>62</v>
      </c>
      <c r="B61" s="211" t="s">
        <v>69</v>
      </c>
      <c r="C61" s="211">
        <v>10000</v>
      </c>
      <c r="D61" s="211"/>
      <c r="E61" s="212">
        <v>9000</v>
      </c>
      <c r="F61" s="212">
        <v>9000</v>
      </c>
      <c r="G61" s="205">
        <f t="shared" si="2"/>
        <v>100</v>
      </c>
      <c r="H61" s="211"/>
    </row>
    <row r="62" spans="1:8" s="123" customFormat="1" ht="13">
      <c r="A62" s="210" t="s">
        <v>62</v>
      </c>
      <c r="B62" s="211" t="s">
        <v>280</v>
      </c>
      <c r="C62" s="211">
        <v>7600</v>
      </c>
      <c r="D62" s="211"/>
      <c r="E62" s="212">
        <v>0</v>
      </c>
      <c r="F62" s="212">
        <v>8000</v>
      </c>
      <c r="G62" s="205">
        <f t="shared" si="2"/>
        <v>0</v>
      </c>
      <c r="H62" s="211"/>
    </row>
    <row r="63" spans="1:8" s="123" customFormat="1" ht="13">
      <c r="A63" s="210" t="s">
        <v>62</v>
      </c>
      <c r="B63" s="211" t="s">
        <v>70</v>
      </c>
      <c r="C63" s="211">
        <v>27400</v>
      </c>
      <c r="D63" s="211"/>
      <c r="E63" s="212">
        <v>0</v>
      </c>
      <c r="F63" s="212">
        <v>29000</v>
      </c>
      <c r="G63" s="205">
        <f t="shared" si="2"/>
        <v>0</v>
      </c>
      <c r="H63" s="211"/>
    </row>
    <row r="64" spans="1:8" s="123" customFormat="1" ht="26">
      <c r="A64" s="210"/>
      <c r="B64" s="211" t="s">
        <v>559</v>
      </c>
      <c r="C64" s="211">
        <v>7000</v>
      </c>
      <c r="D64" s="211">
        <v>7000</v>
      </c>
      <c r="E64" s="212">
        <v>6000</v>
      </c>
      <c r="F64" s="212">
        <v>6000</v>
      </c>
      <c r="G64" s="205">
        <f t="shared" si="2"/>
        <v>100</v>
      </c>
      <c r="H64" s="211"/>
    </row>
    <row r="65" spans="1:8" s="251" customFormat="1" ht="18.75" customHeight="1">
      <c r="A65" s="207" t="s">
        <v>71</v>
      </c>
      <c r="B65" s="208" t="s">
        <v>72</v>
      </c>
      <c r="C65" s="208">
        <v>200000</v>
      </c>
      <c r="D65" s="208">
        <f>D66+D67</f>
        <v>121827</v>
      </c>
      <c r="E65" s="208">
        <v>300000</v>
      </c>
      <c r="F65" s="208">
        <f>F66+F67</f>
        <v>300000</v>
      </c>
      <c r="G65" s="201">
        <f t="shared" si="2"/>
        <v>100</v>
      </c>
      <c r="H65" s="208">
        <f t="shared" si="4"/>
        <v>0</v>
      </c>
    </row>
    <row r="66" spans="1:8" s="123" customFormat="1" ht="13">
      <c r="A66" s="210" t="s">
        <v>62</v>
      </c>
      <c r="B66" s="211" t="s">
        <v>430</v>
      </c>
      <c r="C66" s="211">
        <v>57800</v>
      </c>
      <c r="D66" s="211">
        <v>44300</v>
      </c>
      <c r="E66" s="211">
        <v>0</v>
      </c>
      <c r="F66" s="211">
        <v>105800</v>
      </c>
      <c r="G66" s="205">
        <f t="shared" si="2"/>
        <v>0</v>
      </c>
      <c r="H66" s="211"/>
    </row>
    <row r="67" spans="1:8" s="123" customFormat="1" ht="13">
      <c r="A67" s="210" t="s">
        <v>62</v>
      </c>
      <c r="B67" s="211" t="s">
        <v>73</v>
      </c>
      <c r="C67" s="211">
        <v>142200</v>
      </c>
      <c r="D67" s="211">
        <v>77527</v>
      </c>
      <c r="E67" s="211">
        <v>0</v>
      </c>
      <c r="F67" s="211">
        <v>194200</v>
      </c>
      <c r="G67" s="205">
        <f t="shared" si="2"/>
        <v>0</v>
      </c>
      <c r="H67" s="211"/>
    </row>
    <row r="68" spans="1:8" s="251" customFormat="1" ht="16.5" customHeight="1">
      <c r="A68" s="207" t="s">
        <v>74</v>
      </c>
      <c r="B68" s="208" t="s">
        <v>431</v>
      </c>
      <c r="C68" s="208">
        <v>20000</v>
      </c>
      <c r="D68" s="208">
        <v>13545</v>
      </c>
      <c r="E68" s="218">
        <v>20000</v>
      </c>
      <c r="F68" s="218">
        <v>20000</v>
      </c>
      <c r="G68" s="201">
        <f>IF(E68=0,0,F68/E68*100)</f>
        <v>100</v>
      </c>
      <c r="H68" s="208">
        <f t="shared" si="4"/>
        <v>0</v>
      </c>
    </row>
    <row r="69" spans="1:8" s="251" customFormat="1" ht="16.5" customHeight="1">
      <c r="A69" s="207" t="s">
        <v>75</v>
      </c>
      <c r="B69" s="208" t="s">
        <v>432</v>
      </c>
      <c r="C69" s="208">
        <v>0</v>
      </c>
      <c r="D69" s="208">
        <v>200</v>
      </c>
      <c r="E69" s="218">
        <v>0</v>
      </c>
      <c r="F69" s="218">
        <v>0</v>
      </c>
      <c r="G69" s="201">
        <f>IF(E69=0,0,F69/E69*100)</f>
        <v>0</v>
      </c>
      <c r="H69" s="208">
        <f t="shared" si="4"/>
        <v>0</v>
      </c>
    </row>
    <row r="70" spans="1:8" s="251" customFormat="1" ht="16.5" customHeight="1">
      <c r="A70" s="207" t="s">
        <v>76</v>
      </c>
      <c r="B70" s="208" t="s">
        <v>77</v>
      </c>
      <c r="C70" s="209">
        <v>60000</v>
      </c>
      <c r="D70" s="209">
        <f>D72+D81+D80</f>
        <v>66405</v>
      </c>
      <c r="E70" s="209">
        <v>54900</v>
      </c>
      <c r="F70" s="209">
        <f>F72+F81+F80+F79</f>
        <v>54900</v>
      </c>
      <c r="G70" s="201">
        <f>IF(E70=0,0,F70/E70*100)</f>
        <v>100</v>
      </c>
      <c r="H70" s="209">
        <f t="shared" si="4"/>
        <v>0</v>
      </c>
    </row>
    <row r="71" spans="1:8" s="253" customFormat="1" ht="16.5" customHeight="1">
      <c r="A71" s="213"/>
      <c r="B71" s="214" t="s">
        <v>78</v>
      </c>
      <c r="C71" s="219">
        <v>21000</v>
      </c>
      <c r="D71" s="219">
        <f>D74+D77</f>
        <v>21140</v>
      </c>
      <c r="E71" s="219">
        <f>E74+E77+E79</f>
        <v>21000</v>
      </c>
      <c r="F71" s="219">
        <f>F74+F77+F79</f>
        <v>21000</v>
      </c>
      <c r="G71" s="215"/>
      <c r="H71" s="219"/>
    </row>
    <row r="72" spans="1:8" s="123" customFormat="1" ht="18" customHeight="1">
      <c r="A72" s="210" t="s">
        <v>465</v>
      </c>
      <c r="B72" s="203" t="s">
        <v>79</v>
      </c>
      <c r="C72" s="212">
        <v>27000</v>
      </c>
      <c r="D72" s="212">
        <f>D73+D76</f>
        <v>26911</v>
      </c>
      <c r="E72" s="212">
        <f t="shared" ref="E72:F72" si="9">E73+E76</f>
        <v>27000</v>
      </c>
      <c r="F72" s="212">
        <f t="shared" si="9"/>
        <v>27000</v>
      </c>
      <c r="G72" s="205">
        <f>IF(E72=0,0,F72/E72*100)</f>
        <v>100</v>
      </c>
      <c r="H72" s="212"/>
    </row>
    <row r="73" spans="1:8" s="123" customFormat="1" ht="17.25" customHeight="1">
      <c r="A73" s="210" t="s">
        <v>67</v>
      </c>
      <c r="B73" s="203" t="s">
        <v>80</v>
      </c>
      <c r="C73" s="211">
        <v>15000</v>
      </c>
      <c r="D73" s="211">
        <f>D74+D75</f>
        <v>15331</v>
      </c>
      <c r="E73" s="211">
        <f>E74+E75</f>
        <v>15000</v>
      </c>
      <c r="F73" s="211">
        <f>F74</f>
        <v>15000</v>
      </c>
      <c r="G73" s="205">
        <f>IF(E73=0,0,F73/E73*100)</f>
        <v>100</v>
      </c>
      <c r="H73" s="211"/>
    </row>
    <row r="74" spans="1:8" s="123" customFormat="1" ht="17.25" customHeight="1">
      <c r="A74" s="210" t="s">
        <v>62</v>
      </c>
      <c r="B74" s="203" t="s">
        <v>81</v>
      </c>
      <c r="C74" s="211">
        <v>15000</v>
      </c>
      <c r="D74" s="211">
        <v>14260</v>
      </c>
      <c r="E74" s="212">
        <v>15000</v>
      </c>
      <c r="F74" s="212">
        <v>15000</v>
      </c>
      <c r="G74" s="205"/>
      <c r="H74" s="211"/>
    </row>
    <row r="75" spans="1:8" s="123" customFormat="1" ht="17.25" customHeight="1">
      <c r="A75" s="210" t="s">
        <v>62</v>
      </c>
      <c r="B75" s="203" t="s">
        <v>82</v>
      </c>
      <c r="C75" s="211">
        <v>0</v>
      </c>
      <c r="D75" s="211">
        <v>1071</v>
      </c>
      <c r="E75" s="212"/>
      <c r="F75" s="212"/>
      <c r="G75" s="205"/>
      <c r="H75" s="211"/>
    </row>
    <row r="76" spans="1:8" s="123" customFormat="1" ht="17.25" customHeight="1">
      <c r="A76" s="210" t="s">
        <v>68</v>
      </c>
      <c r="B76" s="203" t="s">
        <v>83</v>
      </c>
      <c r="C76" s="211">
        <v>12000</v>
      </c>
      <c r="D76" s="211">
        <f>D77+D78</f>
        <v>11580</v>
      </c>
      <c r="E76" s="211">
        <v>12000</v>
      </c>
      <c r="F76" s="211">
        <f t="shared" ref="F76" si="10">F77+F78</f>
        <v>12000</v>
      </c>
      <c r="G76" s="205">
        <f>IF(E76=0,0,F76/E76*100)</f>
        <v>100</v>
      </c>
      <c r="H76" s="211"/>
    </row>
    <row r="77" spans="1:8" s="123" customFormat="1" ht="17.25" customHeight="1">
      <c r="A77" s="210" t="s">
        <v>62</v>
      </c>
      <c r="B77" s="203" t="s">
        <v>81</v>
      </c>
      <c r="C77" s="211">
        <v>6000</v>
      </c>
      <c r="D77" s="211">
        <v>6880</v>
      </c>
      <c r="E77" s="212">
        <v>6000</v>
      </c>
      <c r="F77" s="212">
        <v>6000</v>
      </c>
      <c r="G77" s="205"/>
      <c r="H77" s="211"/>
    </row>
    <row r="78" spans="1:8" s="123" customFormat="1" ht="17.25" customHeight="1">
      <c r="A78" s="210" t="s">
        <v>62</v>
      </c>
      <c r="B78" s="203" t="s">
        <v>82</v>
      </c>
      <c r="C78" s="211">
        <v>6000</v>
      </c>
      <c r="D78" s="211">
        <v>4700</v>
      </c>
      <c r="E78" s="212"/>
      <c r="F78" s="212">
        <v>6000</v>
      </c>
      <c r="G78" s="205"/>
      <c r="H78" s="211"/>
    </row>
    <row r="79" spans="1:8" s="123" customFormat="1" ht="17.25" hidden="1" customHeight="1">
      <c r="A79" s="210" t="s">
        <v>84</v>
      </c>
      <c r="B79" s="211" t="s">
        <v>433</v>
      </c>
      <c r="C79" s="211">
        <v>0</v>
      </c>
      <c r="D79" s="211"/>
      <c r="E79" s="212"/>
      <c r="F79" s="212"/>
      <c r="G79" s="205"/>
      <c r="H79" s="211"/>
    </row>
    <row r="80" spans="1:8" s="123" customFormat="1" ht="18.75" customHeight="1">
      <c r="A80" s="210" t="s">
        <v>84</v>
      </c>
      <c r="B80" s="211" t="s">
        <v>85</v>
      </c>
      <c r="C80" s="211">
        <v>33000</v>
      </c>
      <c r="D80" s="211">
        <v>39494</v>
      </c>
      <c r="E80" s="211">
        <v>27900</v>
      </c>
      <c r="F80" s="211">
        <v>27900</v>
      </c>
      <c r="G80" s="205">
        <f t="shared" ref="G80:G100" si="11">IF(E80=0,0,F80/E80*100)</f>
        <v>100</v>
      </c>
      <c r="H80" s="211"/>
    </row>
    <row r="81" spans="1:11" s="123" customFormat="1" ht="13.75" hidden="1" customHeight="1" outlineLevel="1" collapsed="1">
      <c r="A81" s="210" t="s">
        <v>349</v>
      </c>
      <c r="B81" s="211" t="s">
        <v>86</v>
      </c>
      <c r="C81" s="211"/>
      <c r="D81" s="211"/>
      <c r="E81" s="211"/>
      <c r="F81" s="211"/>
      <c r="G81" s="205">
        <f t="shared" si="11"/>
        <v>0</v>
      </c>
      <c r="H81" s="211">
        <f t="shared" ref="H81:H92" si="12">IF(E81=0,0,F81-E81)</f>
        <v>0</v>
      </c>
    </row>
    <row r="82" spans="1:11" s="251" customFormat="1" ht="17.25" customHeight="1" collapsed="1">
      <c r="A82" s="207">
        <v>15</v>
      </c>
      <c r="B82" s="198" t="s">
        <v>350</v>
      </c>
      <c r="C82" s="218">
        <v>85000</v>
      </c>
      <c r="D82" s="218">
        <f>D83+D84</f>
        <v>9560</v>
      </c>
      <c r="E82" s="218">
        <f>E83+E84</f>
        <v>30000</v>
      </c>
      <c r="F82" s="218">
        <f>F83+F84</f>
        <v>30000</v>
      </c>
      <c r="G82" s="201">
        <f t="shared" si="11"/>
        <v>100</v>
      </c>
      <c r="H82" s="218">
        <f t="shared" si="12"/>
        <v>0</v>
      </c>
    </row>
    <row r="83" spans="1:11" s="123" customFormat="1" ht="19.5" customHeight="1">
      <c r="A83" s="210" t="s">
        <v>62</v>
      </c>
      <c r="B83" s="203" t="s">
        <v>434</v>
      </c>
      <c r="C83" s="211">
        <v>75500</v>
      </c>
      <c r="D83" s="211">
        <v>0</v>
      </c>
      <c r="E83" s="212">
        <v>20000</v>
      </c>
      <c r="F83" s="212">
        <v>20000</v>
      </c>
      <c r="G83" s="205">
        <f t="shared" si="11"/>
        <v>100</v>
      </c>
      <c r="H83" s="211">
        <f t="shared" si="12"/>
        <v>0</v>
      </c>
    </row>
    <row r="84" spans="1:11" s="123" customFormat="1" ht="19.5" customHeight="1">
      <c r="A84" s="207" t="s">
        <v>62</v>
      </c>
      <c r="B84" s="203" t="s">
        <v>435</v>
      </c>
      <c r="C84" s="211">
        <v>9500</v>
      </c>
      <c r="D84" s="211">
        <v>9560</v>
      </c>
      <c r="E84" s="212">
        <v>10000</v>
      </c>
      <c r="F84" s="212">
        <v>10000</v>
      </c>
      <c r="G84" s="205">
        <f t="shared" si="11"/>
        <v>100</v>
      </c>
      <c r="H84" s="211">
        <f t="shared" si="12"/>
        <v>0</v>
      </c>
    </row>
    <row r="85" spans="1:11" s="251" customFormat="1" ht="19.5" customHeight="1">
      <c r="A85" s="207">
        <v>16</v>
      </c>
      <c r="B85" s="208" t="s">
        <v>281</v>
      </c>
      <c r="C85" s="208">
        <v>2000</v>
      </c>
      <c r="D85" s="208">
        <v>3280</v>
      </c>
      <c r="E85" s="218">
        <v>500</v>
      </c>
      <c r="F85" s="218">
        <v>500</v>
      </c>
      <c r="G85" s="201">
        <f t="shared" si="11"/>
        <v>100</v>
      </c>
      <c r="H85" s="208">
        <f t="shared" si="12"/>
        <v>0</v>
      </c>
    </row>
    <row r="86" spans="1:11" s="251" customFormat="1" ht="28.5" customHeight="1">
      <c r="A86" s="207" t="s">
        <v>173</v>
      </c>
      <c r="B86" s="208" t="s">
        <v>351</v>
      </c>
      <c r="C86" s="208">
        <v>2000</v>
      </c>
      <c r="D86" s="208">
        <v>700</v>
      </c>
      <c r="E86" s="218">
        <v>2000</v>
      </c>
      <c r="F86" s="218">
        <v>2000</v>
      </c>
      <c r="G86" s="201"/>
      <c r="H86" s="208"/>
    </row>
    <row r="87" spans="1:11" s="251" customFormat="1" ht="16.5" customHeight="1">
      <c r="A87" s="207" t="s">
        <v>174</v>
      </c>
      <c r="B87" s="208" t="s">
        <v>87</v>
      </c>
      <c r="C87" s="208">
        <v>85000</v>
      </c>
      <c r="D87" s="208">
        <v>62000</v>
      </c>
      <c r="E87" s="218">
        <v>90000</v>
      </c>
      <c r="F87" s="218">
        <v>90000</v>
      </c>
      <c r="G87" s="201">
        <f t="shared" si="11"/>
        <v>100</v>
      </c>
      <c r="H87" s="208">
        <f t="shared" si="12"/>
        <v>0</v>
      </c>
    </row>
    <row r="88" spans="1:11" s="251" customFormat="1" ht="39.75" customHeight="1">
      <c r="A88" s="207" t="s">
        <v>466</v>
      </c>
      <c r="B88" s="208" t="s">
        <v>436</v>
      </c>
      <c r="C88" s="208">
        <v>898000</v>
      </c>
      <c r="D88" s="208"/>
      <c r="E88" s="218"/>
      <c r="F88" s="218">
        <f>345400-F90</f>
        <v>306400</v>
      </c>
      <c r="G88" s="205"/>
      <c r="H88" s="218">
        <f>F88-E88</f>
        <v>306400</v>
      </c>
    </row>
    <row r="89" spans="1:11" s="253" customFormat="1" ht="39.75" customHeight="1">
      <c r="A89" s="213"/>
      <c r="B89" s="220" t="s">
        <v>467</v>
      </c>
      <c r="C89" s="214"/>
      <c r="D89" s="214"/>
      <c r="E89" s="221"/>
      <c r="F89" s="221">
        <v>161000</v>
      </c>
      <c r="G89" s="215"/>
      <c r="H89" s="221">
        <f t="shared" ref="H89:H90" si="13">F89-E89</f>
        <v>161000</v>
      </c>
    </row>
    <row r="90" spans="1:11" s="251" customFormat="1" ht="21" customHeight="1">
      <c r="A90" s="207" t="s">
        <v>468</v>
      </c>
      <c r="B90" s="208" t="s">
        <v>547</v>
      </c>
      <c r="C90" s="208"/>
      <c r="D90" s="208"/>
      <c r="E90" s="218"/>
      <c r="F90" s="218">
        <v>39000</v>
      </c>
      <c r="G90" s="205"/>
      <c r="H90" s="218">
        <f t="shared" si="13"/>
        <v>39000</v>
      </c>
    </row>
    <row r="91" spans="1:11" s="123" customFormat="1" ht="21" customHeight="1">
      <c r="A91" s="197" t="s">
        <v>97</v>
      </c>
      <c r="B91" s="222" t="s">
        <v>89</v>
      </c>
      <c r="C91" s="208">
        <v>270000</v>
      </c>
      <c r="D91" s="208">
        <f>D92+D95</f>
        <v>268830</v>
      </c>
      <c r="E91" s="208">
        <f>E92+E95</f>
        <v>246800</v>
      </c>
      <c r="F91" s="208">
        <f>F92+F95</f>
        <v>246800</v>
      </c>
      <c r="G91" s="201">
        <f t="shared" si="11"/>
        <v>100</v>
      </c>
      <c r="H91" s="208">
        <f t="shared" si="12"/>
        <v>0</v>
      </c>
    </row>
    <row r="92" spans="1:11" s="123" customFormat="1" ht="16.5" customHeight="1">
      <c r="A92" s="210" t="s">
        <v>9</v>
      </c>
      <c r="B92" s="203" t="s">
        <v>352</v>
      </c>
      <c r="C92" s="211">
        <v>7500</v>
      </c>
      <c r="D92" s="211">
        <v>3877</v>
      </c>
      <c r="E92" s="211">
        <f>E93+E94</f>
        <v>3800</v>
      </c>
      <c r="F92" s="211">
        <f>F93+F94</f>
        <v>3800</v>
      </c>
      <c r="G92" s="205">
        <f t="shared" si="11"/>
        <v>100</v>
      </c>
      <c r="H92" s="211">
        <f t="shared" si="12"/>
        <v>0</v>
      </c>
    </row>
    <row r="93" spans="1:11" s="123" customFormat="1" ht="16.5" customHeight="1">
      <c r="A93" s="210"/>
      <c r="B93" s="203" t="s">
        <v>90</v>
      </c>
      <c r="C93" s="211">
        <v>3500</v>
      </c>
      <c r="D93" s="211"/>
      <c r="E93" s="211">
        <v>3800</v>
      </c>
      <c r="F93" s="211">
        <v>3800</v>
      </c>
      <c r="G93" s="205">
        <f t="shared" si="11"/>
        <v>100</v>
      </c>
      <c r="H93" s="211"/>
    </row>
    <row r="94" spans="1:11" s="123" customFormat="1" ht="16.5" customHeight="1">
      <c r="A94" s="210"/>
      <c r="B94" s="203" t="s">
        <v>91</v>
      </c>
      <c r="C94" s="211">
        <v>4000</v>
      </c>
      <c r="D94" s="211"/>
      <c r="E94" s="211"/>
      <c r="F94" s="211"/>
      <c r="G94" s="205">
        <f t="shared" si="11"/>
        <v>0</v>
      </c>
      <c r="H94" s="211"/>
    </row>
    <row r="95" spans="1:11" s="123" customFormat="1" ht="17.25" customHeight="1">
      <c r="A95" s="210" t="s">
        <v>25</v>
      </c>
      <c r="B95" s="203" t="s">
        <v>92</v>
      </c>
      <c r="C95" s="211">
        <v>262500</v>
      </c>
      <c r="D95" s="211">
        <v>264953</v>
      </c>
      <c r="E95" s="211">
        <v>243000</v>
      </c>
      <c r="F95" s="211">
        <v>243000</v>
      </c>
      <c r="G95" s="205">
        <f t="shared" si="11"/>
        <v>100</v>
      </c>
      <c r="H95" s="211">
        <f t="shared" ref="H95:H107" si="14">IF(E95=0,0,F95-E95)</f>
        <v>0</v>
      </c>
    </row>
    <row r="96" spans="1:11" s="83" customFormat="1" ht="24" customHeight="1">
      <c r="A96" s="223" t="s">
        <v>93</v>
      </c>
      <c r="B96" s="222" t="s">
        <v>282</v>
      </c>
      <c r="C96" s="218">
        <v>8261747</v>
      </c>
      <c r="D96" s="218">
        <f>D97+D107</f>
        <v>1796139.1638140001</v>
      </c>
      <c r="E96" s="218">
        <f>E97+E107</f>
        <v>6912965</v>
      </c>
      <c r="F96" s="218">
        <f>F97+F107</f>
        <v>7258365</v>
      </c>
      <c r="G96" s="200">
        <f t="shared" si="11"/>
        <v>104.9964089214975</v>
      </c>
      <c r="H96" s="218">
        <f t="shared" si="14"/>
        <v>345400</v>
      </c>
      <c r="I96" s="185"/>
      <c r="J96" s="185"/>
      <c r="K96" s="186"/>
    </row>
    <row r="97" spans="1:11" s="83" customFormat="1" ht="15.75" customHeight="1">
      <c r="A97" s="223" t="s">
        <v>7</v>
      </c>
      <c r="B97" s="224" t="s">
        <v>94</v>
      </c>
      <c r="C97" s="218">
        <v>6278973</v>
      </c>
      <c r="D97" s="218">
        <f t="shared" ref="D97:F97" si="15">D100+D103+D106</f>
        <v>1796139.1638140001</v>
      </c>
      <c r="E97" s="218">
        <f t="shared" si="15"/>
        <v>5471825</v>
      </c>
      <c r="F97" s="218">
        <f t="shared" si="15"/>
        <v>5817225</v>
      </c>
      <c r="G97" s="225">
        <f t="shared" si="11"/>
        <v>106.31233637771675</v>
      </c>
      <c r="H97" s="218">
        <f t="shared" si="14"/>
        <v>345400</v>
      </c>
      <c r="I97" s="254"/>
    </row>
    <row r="98" spans="1:11" ht="15.75" hidden="1" customHeight="1" outlineLevel="1">
      <c r="A98" s="226"/>
      <c r="B98" s="227" t="s">
        <v>283</v>
      </c>
      <c r="C98" s="212">
        <v>6278973</v>
      </c>
      <c r="D98" s="212"/>
      <c r="E98" s="212">
        <f>E97-E99</f>
        <v>5471825</v>
      </c>
      <c r="F98" s="212">
        <f>F97-F99</f>
        <v>5817225</v>
      </c>
      <c r="G98" s="228"/>
      <c r="H98" s="212"/>
    </row>
    <row r="99" spans="1:11" ht="15.75" hidden="1" customHeight="1" outlineLevel="1">
      <c r="A99" s="226"/>
      <c r="B99" s="227" t="s">
        <v>353</v>
      </c>
      <c r="C99" s="212"/>
      <c r="D99" s="212"/>
      <c r="E99" s="212"/>
      <c r="F99" s="212"/>
      <c r="G99" s="228"/>
      <c r="H99" s="212"/>
    </row>
    <row r="100" spans="1:11" ht="15.75" customHeight="1" collapsed="1">
      <c r="A100" s="226">
        <v>1</v>
      </c>
      <c r="B100" s="229" t="s">
        <v>95</v>
      </c>
      <c r="C100" s="212">
        <v>2993150</v>
      </c>
      <c r="D100" s="212">
        <f>D101+D102</f>
        <v>1796139.1638140001</v>
      </c>
      <c r="E100" s="230">
        <f>(E9-E20-E58-E55-E74-E77-E79-E83*0.7)</f>
        <v>2200900</v>
      </c>
      <c r="F100" s="230">
        <f>(F9-F20-F58-F55-F74-F77-F79-F83*0.7)</f>
        <v>2546300</v>
      </c>
      <c r="G100" s="228">
        <f t="shared" si="11"/>
        <v>115.69357989913217</v>
      </c>
      <c r="H100" s="212">
        <f t="shared" si="14"/>
        <v>345400</v>
      </c>
      <c r="I100" s="180"/>
      <c r="J100" s="180"/>
    </row>
    <row r="101" spans="1:11" ht="15.75" hidden="1" customHeight="1" outlineLevel="1">
      <c r="A101" s="226"/>
      <c r="B101" s="255" t="s">
        <v>284</v>
      </c>
      <c r="C101" s="212">
        <v>1959350</v>
      </c>
      <c r="D101" s="212">
        <v>802165.16381400009</v>
      </c>
      <c r="E101" s="212">
        <f>E100-E102</f>
        <v>1133800</v>
      </c>
      <c r="F101" s="212">
        <f>F100-F102</f>
        <v>1494100</v>
      </c>
      <c r="G101" s="228">
        <f>IF(E101=0,0,F101/E101*100)</f>
        <v>131.77809137414005</v>
      </c>
      <c r="H101" s="212">
        <f>IF(E101=0,0,F101-E101)</f>
        <v>360300</v>
      </c>
    </row>
    <row r="102" spans="1:11" ht="15.75" hidden="1" customHeight="1" outlineLevel="1">
      <c r="A102" s="226"/>
      <c r="B102" s="255" t="s">
        <v>285</v>
      </c>
      <c r="C102" s="212">
        <v>1033800</v>
      </c>
      <c r="D102" s="212">
        <v>993974</v>
      </c>
      <c r="E102" s="212">
        <f>E12+E22+E30+E38+E14+E23+E31+E42+E53+E43+E56</f>
        <v>1067100</v>
      </c>
      <c r="F102" s="212">
        <f>F12+F22+F30+F38+F14+F23+F31+F42+F53+F43+F56</f>
        <v>1052200</v>
      </c>
      <c r="G102" s="228">
        <f>IF(E102=0,0,F102/E102*100)</f>
        <v>98.603692250023428</v>
      </c>
      <c r="H102" s="212">
        <f>IF(E102=0,0,F102-E102)</f>
        <v>-14900</v>
      </c>
    </row>
    <row r="103" spans="1:11" ht="15.75" customHeight="1" collapsed="1">
      <c r="A103" s="226" t="s">
        <v>25</v>
      </c>
      <c r="B103" s="255" t="s">
        <v>327</v>
      </c>
      <c r="C103" s="212">
        <v>3120986</v>
      </c>
      <c r="D103" s="212"/>
      <c r="E103" s="212">
        <f>E104+E105</f>
        <v>3120986</v>
      </c>
      <c r="F103" s="212">
        <f>F104+F105</f>
        <v>3120986</v>
      </c>
      <c r="G103" s="228">
        <f t="shared" ref="G103:G107" si="16">IF(E103=0,0,F103/E103*100)</f>
        <v>100</v>
      </c>
      <c r="H103" s="212"/>
    </row>
    <row r="104" spans="1:11" ht="15.75" hidden="1" customHeight="1" outlineLevel="1">
      <c r="A104" s="226" t="s">
        <v>27</v>
      </c>
      <c r="B104" s="255" t="s">
        <v>469</v>
      </c>
      <c r="C104" s="212">
        <v>3059986</v>
      </c>
      <c r="D104" s="212"/>
      <c r="E104" s="212">
        <v>3120986</v>
      </c>
      <c r="F104" s="212">
        <f>E104</f>
        <v>3120986</v>
      </c>
      <c r="G104" s="228">
        <f t="shared" si="16"/>
        <v>100</v>
      </c>
      <c r="H104" s="212"/>
    </row>
    <row r="105" spans="1:11" ht="15.75" hidden="1" customHeight="1" outlineLevel="1">
      <c r="A105" s="226" t="s">
        <v>28</v>
      </c>
      <c r="B105" s="229" t="s">
        <v>470</v>
      </c>
      <c r="C105" s="231">
        <v>61000</v>
      </c>
      <c r="D105" s="231"/>
      <c r="E105" s="232"/>
      <c r="F105" s="231">
        <f>E105</f>
        <v>0</v>
      </c>
      <c r="G105" s="228">
        <f t="shared" si="16"/>
        <v>0</v>
      </c>
      <c r="H105" s="231">
        <f t="shared" si="14"/>
        <v>0</v>
      </c>
    </row>
    <row r="106" spans="1:11" ht="17.25" customHeight="1" collapsed="1">
      <c r="A106" s="233" t="s">
        <v>31</v>
      </c>
      <c r="B106" s="229" t="s">
        <v>437</v>
      </c>
      <c r="C106" s="232">
        <v>164837</v>
      </c>
      <c r="D106" s="232">
        <v>0</v>
      </c>
      <c r="E106" s="232">
        <v>149939</v>
      </c>
      <c r="F106" s="232">
        <f>E106</f>
        <v>149939</v>
      </c>
      <c r="G106" s="228">
        <f t="shared" si="16"/>
        <v>100</v>
      </c>
      <c r="H106" s="232">
        <f t="shared" si="14"/>
        <v>0</v>
      </c>
    </row>
    <row r="107" spans="1:11" s="181" customFormat="1" ht="23.4" customHeight="1">
      <c r="A107" s="234" t="s">
        <v>88</v>
      </c>
      <c r="B107" s="235" t="s">
        <v>549</v>
      </c>
      <c r="C107" s="218">
        <v>1982774</v>
      </c>
      <c r="D107" s="218">
        <f>D117+D124+D108+D114</f>
        <v>0</v>
      </c>
      <c r="E107" s="218">
        <f>E117+E124+E108+E114</f>
        <v>1441140</v>
      </c>
      <c r="F107" s="218">
        <f>F117+F124+F108+F114</f>
        <v>1441140</v>
      </c>
      <c r="G107" s="200">
        <f t="shared" si="16"/>
        <v>100</v>
      </c>
      <c r="H107" s="218">
        <f t="shared" si="14"/>
        <v>0</v>
      </c>
      <c r="I107" s="134"/>
      <c r="J107" s="134"/>
      <c r="K107" s="134"/>
    </row>
    <row r="108" spans="1:11" s="182" customFormat="1" ht="23.25" customHeight="1">
      <c r="A108" s="226" t="s">
        <v>9</v>
      </c>
      <c r="B108" s="236" t="s">
        <v>550</v>
      </c>
      <c r="C108" s="231">
        <v>756675</v>
      </c>
      <c r="D108" s="231"/>
      <c r="E108" s="212">
        <f>E109+E113</f>
        <v>1234788</v>
      </c>
      <c r="F108" s="212">
        <f>E108</f>
        <v>1234788</v>
      </c>
      <c r="G108" s="228">
        <f>IF(E108=0,0,F108/E108*100)</f>
        <v>100</v>
      </c>
      <c r="H108" s="237">
        <f>IF(E108=0,0,F108-E108)</f>
        <v>0</v>
      </c>
      <c r="I108" s="81"/>
      <c r="J108" s="81"/>
      <c r="K108" s="81"/>
    </row>
    <row r="109" spans="1:11" s="182" customFormat="1" ht="23.25" customHeight="1">
      <c r="A109" s="233" t="s">
        <v>62</v>
      </c>
      <c r="B109" s="236" t="s">
        <v>99</v>
      </c>
      <c r="C109" s="231"/>
      <c r="D109" s="231"/>
      <c r="E109" s="212">
        <v>848758</v>
      </c>
      <c r="F109" s="212">
        <v>848758</v>
      </c>
      <c r="G109" s="228">
        <f t="shared" ref="G109:G113" si="17">IF(E109=0,0,F109/E109*100)</f>
        <v>100</v>
      </c>
      <c r="H109" s="237"/>
      <c r="I109" s="81"/>
      <c r="J109" s="81"/>
      <c r="K109" s="81"/>
    </row>
    <row r="110" spans="1:11" s="182" customFormat="1" ht="23.25" hidden="1" customHeight="1" outlineLevel="1">
      <c r="A110" s="226"/>
      <c r="B110" s="236" t="s">
        <v>471</v>
      </c>
      <c r="C110" s="231"/>
      <c r="D110" s="231"/>
      <c r="E110" s="212">
        <v>848758</v>
      </c>
      <c r="F110" s="212">
        <v>848758</v>
      </c>
      <c r="G110" s="228">
        <f t="shared" si="17"/>
        <v>100</v>
      </c>
      <c r="H110" s="237"/>
      <c r="I110" s="81"/>
      <c r="J110" s="81"/>
      <c r="K110" s="81"/>
    </row>
    <row r="111" spans="1:11" s="183" customFormat="1" ht="23.25" hidden="1" customHeight="1" outlineLevel="1">
      <c r="A111" s="238"/>
      <c r="B111" s="239" t="s">
        <v>42</v>
      </c>
      <c r="C111" s="240"/>
      <c r="D111" s="240"/>
      <c r="E111" s="221"/>
      <c r="F111" s="221"/>
      <c r="G111" s="228">
        <f t="shared" si="17"/>
        <v>0</v>
      </c>
      <c r="H111" s="241"/>
      <c r="I111" s="86"/>
      <c r="J111" s="86"/>
      <c r="K111" s="86"/>
    </row>
    <row r="112" spans="1:11" s="183" customFormat="1" ht="23.25" hidden="1" customHeight="1" outlineLevel="1">
      <c r="A112" s="238"/>
      <c r="B112" s="239" t="s">
        <v>472</v>
      </c>
      <c r="C112" s="240"/>
      <c r="D112" s="240"/>
      <c r="E112" s="221">
        <v>146403</v>
      </c>
      <c r="F112" s="221">
        <v>146403</v>
      </c>
      <c r="G112" s="228">
        <f t="shared" si="17"/>
        <v>100</v>
      </c>
      <c r="H112" s="241"/>
      <c r="I112" s="86"/>
      <c r="J112" s="86"/>
      <c r="K112" s="86"/>
    </row>
    <row r="113" spans="1:11" s="182" customFormat="1" ht="23.25" customHeight="1" collapsed="1">
      <c r="A113" s="233" t="s">
        <v>62</v>
      </c>
      <c r="B113" s="236" t="s">
        <v>552</v>
      </c>
      <c r="C113" s="231"/>
      <c r="D113" s="231"/>
      <c r="E113" s="212">
        <v>386030</v>
      </c>
      <c r="F113" s="212">
        <v>386030</v>
      </c>
      <c r="G113" s="228">
        <f t="shared" si="17"/>
        <v>100</v>
      </c>
      <c r="H113" s="237"/>
      <c r="I113" s="81"/>
      <c r="J113" s="81"/>
      <c r="K113" s="81"/>
    </row>
    <row r="114" spans="1:11" s="183" customFormat="1" ht="30" customHeight="1">
      <c r="A114" s="242" t="s">
        <v>25</v>
      </c>
      <c r="B114" s="236" t="s">
        <v>551</v>
      </c>
      <c r="C114" s="231">
        <v>565091</v>
      </c>
      <c r="D114" s="231"/>
      <c r="E114" s="212">
        <f>E115+E116</f>
        <v>206352</v>
      </c>
      <c r="F114" s="212">
        <f>F115+F116</f>
        <v>206352</v>
      </c>
      <c r="G114" s="228">
        <f>IF(E114=0,0,F114/E114*100)</f>
        <v>100</v>
      </c>
      <c r="H114" s="231">
        <f>IF(E114=0,0,F114-E114)</f>
        <v>0</v>
      </c>
      <c r="I114" s="86"/>
      <c r="J114" s="86"/>
      <c r="K114" s="86"/>
    </row>
    <row r="115" spans="1:11" s="183" customFormat="1" ht="21" customHeight="1">
      <c r="A115" s="233" t="s">
        <v>62</v>
      </c>
      <c r="B115" s="229" t="s">
        <v>113</v>
      </c>
      <c r="C115" s="231">
        <v>149330</v>
      </c>
      <c r="D115" s="231"/>
      <c r="E115" s="212">
        <v>18680</v>
      </c>
      <c r="F115" s="212">
        <f>E115</f>
        <v>18680</v>
      </c>
      <c r="G115" s="228">
        <f>IF(E115=0,0,F115/E115*100)</f>
        <v>100</v>
      </c>
      <c r="H115" s="243">
        <f>F115-E115</f>
        <v>0</v>
      </c>
      <c r="I115" s="86"/>
      <c r="J115" s="86"/>
      <c r="K115" s="86"/>
    </row>
    <row r="116" spans="1:11" s="183" customFormat="1" ht="21.75" customHeight="1">
      <c r="A116" s="233" t="s">
        <v>62</v>
      </c>
      <c r="B116" s="229" t="s">
        <v>99</v>
      </c>
      <c r="C116" s="231">
        <v>415761</v>
      </c>
      <c r="D116" s="231"/>
      <c r="E116" s="212">
        <v>187672</v>
      </c>
      <c r="F116" s="212">
        <f>E116</f>
        <v>187672</v>
      </c>
      <c r="G116" s="228">
        <f>IF(E116=0,0,F116/E116*100)</f>
        <v>100</v>
      </c>
      <c r="H116" s="243">
        <f>F116-E116</f>
        <v>0</v>
      </c>
      <c r="I116" s="86"/>
      <c r="J116" s="86"/>
      <c r="K116" s="86"/>
    </row>
    <row r="117" spans="1:11" s="183" customFormat="1" ht="21.75" hidden="1" customHeight="1" outlineLevel="1">
      <c r="A117" s="233"/>
      <c r="B117" s="229"/>
      <c r="C117" s="231"/>
      <c r="D117" s="231"/>
      <c r="E117" s="212"/>
      <c r="F117" s="212"/>
      <c r="G117" s="244"/>
      <c r="H117" s="243"/>
      <c r="I117" s="86"/>
      <c r="J117" s="86"/>
      <c r="K117" s="86"/>
    </row>
    <row r="118" spans="1:11" s="182" customFormat="1" ht="22.5" hidden="1" customHeight="1" outlineLevel="1">
      <c r="A118" s="245"/>
      <c r="B118" s="236"/>
      <c r="C118" s="231"/>
      <c r="D118" s="231"/>
      <c r="E118" s="212"/>
      <c r="F118" s="212"/>
      <c r="G118" s="246"/>
      <c r="H118" s="231"/>
      <c r="I118" s="81"/>
      <c r="J118" s="81"/>
      <c r="K118" s="81"/>
    </row>
    <row r="119" spans="1:11" s="182" customFormat="1" ht="16.5" hidden="1" customHeight="1" outlineLevel="1">
      <c r="A119" s="245"/>
      <c r="B119" s="236"/>
      <c r="C119" s="231"/>
      <c r="D119" s="231"/>
      <c r="E119" s="212"/>
      <c r="F119" s="212"/>
      <c r="G119" s="246"/>
      <c r="H119" s="231"/>
      <c r="I119" s="81"/>
      <c r="J119" s="81"/>
      <c r="K119" s="81"/>
    </row>
    <row r="120" spans="1:11" s="182" customFormat="1" ht="15.75" hidden="1" customHeight="1" outlineLevel="1">
      <c r="A120" s="245"/>
      <c r="B120" s="236"/>
      <c r="C120" s="231"/>
      <c r="D120" s="231"/>
      <c r="E120" s="212"/>
      <c r="F120" s="212"/>
      <c r="G120" s="246"/>
      <c r="H120" s="231"/>
      <c r="I120" s="81"/>
      <c r="J120" s="81"/>
      <c r="K120" s="81"/>
    </row>
    <row r="121" spans="1:11" s="182" customFormat="1" ht="19.5" hidden="1" customHeight="1" outlineLevel="1">
      <c r="A121" s="245"/>
      <c r="B121" s="236"/>
      <c r="C121" s="212"/>
      <c r="D121" s="212"/>
      <c r="E121" s="212"/>
      <c r="F121" s="212"/>
      <c r="G121" s="246"/>
      <c r="H121" s="212"/>
      <c r="I121" s="81"/>
      <c r="J121" s="81"/>
      <c r="K121" s="81"/>
    </row>
    <row r="122" spans="1:11" s="182" customFormat="1" ht="15.75" hidden="1" customHeight="1" outlineLevel="1">
      <c r="A122" s="245"/>
      <c r="B122" s="236"/>
      <c r="C122" s="231"/>
      <c r="D122" s="231"/>
      <c r="E122" s="212"/>
      <c r="F122" s="212"/>
      <c r="G122" s="246"/>
      <c r="H122" s="231"/>
      <c r="I122" s="81"/>
      <c r="J122" s="81"/>
      <c r="K122" s="81"/>
    </row>
    <row r="123" spans="1:11" s="182" customFormat="1" ht="15.75" hidden="1" customHeight="1" outlineLevel="1">
      <c r="A123" s="245"/>
      <c r="B123" s="236"/>
      <c r="C123" s="231"/>
      <c r="D123" s="231"/>
      <c r="E123" s="212"/>
      <c r="F123" s="212"/>
      <c r="G123" s="246"/>
      <c r="H123" s="231"/>
      <c r="I123" s="81"/>
      <c r="J123" s="81"/>
      <c r="K123" s="81"/>
    </row>
    <row r="124" spans="1:11" s="183" customFormat="1" ht="33" hidden="1" customHeight="1" outlineLevel="1">
      <c r="A124" s="242"/>
      <c r="B124" s="236"/>
      <c r="C124" s="231"/>
      <c r="D124" s="231"/>
      <c r="E124" s="231"/>
      <c r="F124" s="231"/>
      <c r="G124" s="228"/>
      <c r="H124" s="231"/>
      <c r="I124" s="86"/>
      <c r="J124" s="86"/>
      <c r="K124" s="86"/>
    </row>
    <row r="125" spans="1:11" s="83" customFormat="1" ht="21" hidden="1" customHeight="1" outlineLevel="1">
      <c r="A125" s="223"/>
      <c r="B125" s="235"/>
      <c r="C125" s="247"/>
      <c r="D125" s="247"/>
      <c r="E125" s="247"/>
      <c r="F125" s="247"/>
      <c r="G125" s="246"/>
      <c r="H125" s="247"/>
    </row>
    <row r="126" spans="1:11" ht="15.75" hidden="1" customHeight="1" outlineLevel="1">
      <c r="A126" s="210"/>
      <c r="B126" s="203"/>
      <c r="C126" s="212"/>
      <c r="D126" s="212"/>
      <c r="E126" s="212"/>
      <c r="F126" s="212"/>
      <c r="G126" s="246"/>
      <c r="H126" s="212"/>
    </row>
    <row r="127" spans="1:11" ht="9.75" customHeight="1" collapsed="1">
      <c r="A127" s="110"/>
      <c r="B127" s="111"/>
      <c r="C127" s="112"/>
      <c r="D127" s="112"/>
      <c r="E127" s="112"/>
      <c r="F127" s="112"/>
      <c r="G127" s="130"/>
      <c r="H127" s="112"/>
    </row>
    <row r="128" spans="1:11" s="86" customFormat="1" ht="15.75" customHeight="1">
      <c r="A128" s="248"/>
      <c r="B128" s="249"/>
      <c r="C128" s="249"/>
      <c r="D128" s="249"/>
      <c r="E128" s="84"/>
      <c r="F128" s="85"/>
      <c r="G128" s="250"/>
      <c r="H128" s="131"/>
    </row>
    <row r="129" spans="1:8" s="86" customFormat="1" ht="20.25" customHeight="1">
      <c r="A129" s="248"/>
      <c r="B129" s="475"/>
      <c r="C129" s="475"/>
      <c r="D129" s="475"/>
      <c r="E129" s="475"/>
      <c r="F129" s="475"/>
      <c r="G129" s="475"/>
      <c r="H129" s="475"/>
    </row>
    <row r="130" spans="1:8" s="83" customFormat="1" ht="32.25" hidden="1" customHeight="1">
      <c r="A130" s="256" t="s">
        <v>100</v>
      </c>
      <c r="B130" s="475" t="s">
        <v>475</v>
      </c>
      <c r="C130" s="475"/>
      <c r="D130" s="475"/>
      <c r="E130" s="475"/>
      <c r="F130" s="475"/>
      <c r="G130" s="475"/>
      <c r="H130" s="475"/>
    </row>
    <row r="131" spans="1:8" ht="15.75" hidden="1" customHeight="1">
      <c r="B131" s="81" t="s">
        <v>476</v>
      </c>
      <c r="C131" s="84"/>
      <c r="D131" s="84"/>
    </row>
    <row r="132" spans="1:8" ht="15.75" customHeight="1">
      <c r="A132" s="124"/>
      <c r="B132" s="122"/>
      <c r="C132" s="122"/>
      <c r="D132" s="122"/>
    </row>
  </sheetData>
  <mergeCells count="15">
    <mergeCell ref="H6:H7"/>
    <mergeCell ref="B129:H129"/>
    <mergeCell ref="B130:H130"/>
    <mergeCell ref="E1:F1"/>
    <mergeCell ref="A3:F3"/>
    <mergeCell ref="A2:H2"/>
    <mergeCell ref="A5:A7"/>
    <mergeCell ref="B5:B7"/>
    <mergeCell ref="C5:C7"/>
    <mergeCell ref="D5:D7"/>
    <mergeCell ref="E5:F5"/>
    <mergeCell ref="G5:H5"/>
    <mergeCell ref="E6:E7"/>
    <mergeCell ref="F6:F7"/>
    <mergeCell ref="G6:G7"/>
  </mergeCells>
  <pageMargins left="0.55118110236220474" right="0.19685039370078741" top="0.59055118110236227" bottom="0.39370078740157483" header="0.19685039370078741"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731C0-7E87-44DD-A5F4-87A5492BDA21}">
  <sheetPr>
    <tabColor rgb="FF00B0F0"/>
  </sheetPr>
  <dimension ref="A1:GB90"/>
  <sheetViews>
    <sheetView showZeros="0" topLeftCell="A3" zoomScaleNormal="100" workbookViewId="0">
      <selection activeCell="B70" sqref="B70"/>
    </sheetView>
  </sheetViews>
  <sheetFormatPr defaultColWidth="9.08984375" defaultRowHeight="18" customHeight="1" outlineLevelRow="2" outlineLevelCol="2"/>
  <cols>
    <col min="1" max="1" width="4.36328125" style="94" customWidth="1"/>
    <col min="2" max="2" width="49" style="95" customWidth="1"/>
    <col min="3" max="3" width="14.08984375" style="95" hidden="1" customWidth="1" outlineLevel="2"/>
    <col min="4" max="4" width="11.90625" style="95" hidden="1" customWidth="1" outlineLevel="2"/>
    <col min="5" max="5" width="10" style="95" hidden="1" customWidth="1" outlineLevel="2"/>
    <col min="6" max="6" width="10.36328125" style="95" hidden="1" customWidth="1" outlineLevel="2"/>
    <col min="7" max="7" width="11.453125" style="95" hidden="1" customWidth="1" outlineLevel="2"/>
    <col min="8" max="8" width="10.90625" style="95" hidden="1" customWidth="1" outlineLevel="2"/>
    <col min="9" max="9" width="11.453125" style="95" hidden="1" customWidth="1" outlineLevel="2"/>
    <col min="10" max="10" width="11.90625" style="95" hidden="1" customWidth="1" outlineLevel="2"/>
    <col min="11" max="11" width="13.54296875" style="95" hidden="1" customWidth="1" outlineLevel="2"/>
    <col min="12" max="12" width="14.36328125" style="95" hidden="1" customWidth="1" outlineLevel="2"/>
    <col min="13" max="13" width="12.54296875" style="95" hidden="1" customWidth="1" outlineLevel="2"/>
    <col min="14" max="14" width="10.54296875" style="95" hidden="1" customWidth="1" outlineLevel="2" collapsed="1"/>
    <col min="15" max="15" width="9.54296875" style="95" hidden="1" customWidth="1" outlineLevel="2"/>
    <col min="16" max="16" width="9" style="95" hidden="1" customWidth="1" outlineLevel="2"/>
    <col min="17" max="17" width="10.08984375" style="95" hidden="1" customWidth="1" outlineLevel="2"/>
    <col min="18" max="18" width="11" style="95" hidden="1" customWidth="1" outlineLevel="1" collapsed="1"/>
    <col min="19" max="19" width="9.08984375" style="95" hidden="1" customWidth="1" outlineLevel="1"/>
    <col min="20" max="20" width="7.6328125" style="95" hidden="1" customWidth="1" outlineLevel="1"/>
    <col min="21" max="21" width="9.54296875" style="95" hidden="1" customWidth="1" outlineLevel="1"/>
    <col min="22" max="22" width="10" style="95" hidden="1" customWidth="1" outlineLevel="1"/>
    <col min="23" max="23" width="10.36328125" style="95" hidden="1" customWidth="1" outlineLevel="1"/>
    <col min="24" max="24" width="8" style="95" hidden="1" customWidth="1" outlineLevel="1"/>
    <col min="25" max="25" width="9.36328125" style="95" hidden="1" customWidth="1" outlineLevel="1"/>
    <col min="26" max="26" width="9.90625" style="95" hidden="1" customWidth="1" outlineLevel="1"/>
    <col min="27" max="28" width="9.36328125" style="95" hidden="1" customWidth="1" outlineLevel="1"/>
    <col min="29" max="29" width="10.08984375" style="95" hidden="1" customWidth="1" outlineLevel="1"/>
    <col min="30" max="30" width="10" style="95" hidden="1" customWidth="1" outlineLevel="2"/>
    <col min="31" max="31" width="9.36328125" style="95" hidden="1" customWidth="1" outlineLevel="2"/>
    <col min="32" max="32" width="7.6328125" style="95" hidden="1" customWidth="1" outlineLevel="2"/>
    <col min="33" max="39" width="10.6328125" style="95" hidden="1" customWidth="1" outlineLevel="2"/>
    <col min="40" max="40" width="10.6328125" style="95" hidden="1" customWidth="1" outlineLevel="1" collapsed="1"/>
    <col min="41" max="66" width="10.6328125" style="95" hidden="1" customWidth="1" outlineLevel="1"/>
    <col min="67" max="110" width="10.6328125" style="358" hidden="1" customWidth="1" outlineLevel="1"/>
    <col min="111" max="111" width="13.54296875" style="95" customWidth="1" collapsed="1"/>
    <col min="112" max="112" width="8.6328125" style="95" hidden="1" customWidth="1" outlineLevel="1"/>
    <col min="113" max="113" width="6.54296875" style="95" hidden="1" customWidth="1" outlineLevel="1"/>
    <col min="114" max="114" width="9.08984375" style="95" hidden="1" customWidth="1" outlineLevel="1"/>
    <col min="115" max="117" width="8.36328125" style="95" hidden="1" customWidth="1" outlineLevel="2"/>
    <col min="118" max="118" width="13.453125" style="95" customWidth="1" collapsed="1"/>
    <col min="119" max="119" width="10.453125" style="95" hidden="1" customWidth="1" outlineLevel="1"/>
    <col min="120" max="120" width="8.54296875" style="95" hidden="1" customWidth="1" outlineLevel="1"/>
    <col min="121" max="121" width="7.90625" style="95" hidden="1" customWidth="1" outlineLevel="1"/>
    <col min="122" max="122" width="9.08984375" style="95" hidden="1" customWidth="1" outlineLevel="1"/>
    <col min="123" max="124" width="7.90625" style="95" hidden="1" customWidth="1" outlineLevel="1"/>
    <col min="125" max="125" width="10.08984375" style="95" hidden="1" customWidth="1" outlineLevel="1"/>
    <col min="126" max="126" width="8.90625" style="95" hidden="1" customWidth="1" outlineLevel="1"/>
    <col min="127" max="127" width="9.08984375" style="95" hidden="1" customWidth="1" outlineLevel="1"/>
    <col min="128" max="128" width="8.54296875" style="95" hidden="1" customWidth="1" outlineLevel="1"/>
    <col min="129" max="129" width="7.6328125" style="95" hidden="1" customWidth="1" outlineLevel="1"/>
    <col min="130" max="130" width="9.08984375" style="95" hidden="1" customWidth="1" outlineLevel="1"/>
    <col min="131" max="131" width="8.08984375" style="95" hidden="1" customWidth="1" outlineLevel="1"/>
    <col min="132" max="132" width="8.90625" style="95" hidden="1" customWidth="1" outlineLevel="1"/>
    <col min="133" max="133" width="8.08984375" style="95" hidden="1" customWidth="1" outlineLevel="1"/>
    <col min="134" max="138" width="8.90625" style="95" hidden="1" customWidth="1" outlineLevel="1"/>
    <col min="139" max="139" width="8.08984375" style="95" hidden="1" customWidth="1" outlineLevel="1"/>
    <col min="140" max="140" width="12.08984375" style="95" hidden="1" customWidth="1" outlineLevel="1"/>
    <col min="141" max="141" width="10.36328125" style="95" hidden="1" customWidth="1" outlineLevel="1"/>
    <col min="142" max="142" width="9.6328125" style="24" hidden="1" customWidth="1" outlineLevel="1"/>
    <col min="143" max="143" width="8.08984375" style="154" hidden="1" customWidth="1" outlineLevel="1"/>
    <col min="144" max="144" width="9.36328125" style="89" hidden="1" customWidth="1" outlineLevel="1"/>
    <col min="145" max="145" width="8.08984375" style="89" hidden="1" customWidth="1" outlineLevel="1"/>
    <col min="146" max="146" width="8.453125" style="89" hidden="1" customWidth="1" outlineLevel="2"/>
    <col min="147" max="147" width="8.36328125" style="89" hidden="1" customWidth="1" outlineLevel="2"/>
    <col min="148" max="149" width="8.08984375" style="89" hidden="1" customWidth="1" outlineLevel="1"/>
    <col min="150" max="150" width="10.453125" style="95" customWidth="1" collapsed="1"/>
    <col min="151" max="151" width="9" style="95" customWidth="1"/>
    <col min="152" max="156" width="9.08984375" style="95" customWidth="1"/>
    <col min="157" max="16384" width="9.08984375" style="95"/>
  </cols>
  <sheetData>
    <row r="1" spans="1:152" s="39" customFormat="1" ht="15.9" hidden="1" customHeight="1" outlineLevel="2">
      <c r="A1" s="76"/>
      <c r="B1" s="257" t="s">
        <v>272</v>
      </c>
      <c r="C1" s="39">
        <v>5280534</v>
      </c>
      <c r="N1" s="39">
        <v>4711069</v>
      </c>
      <c r="O1" s="39">
        <v>4680686</v>
      </c>
      <c r="P1" s="39">
        <v>101.64861618525656</v>
      </c>
      <c r="Q1" s="39">
        <v>30383</v>
      </c>
      <c r="R1" s="39">
        <v>4803069</v>
      </c>
      <c r="S1" s="39">
        <v>4772686</v>
      </c>
      <c r="T1" s="39">
        <v>30383</v>
      </c>
      <c r="U1" s="39">
        <v>2225697</v>
      </c>
      <c r="V1" s="39">
        <v>2044477</v>
      </c>
      <c r="W1" s="39">
        <v>2056811</v>
      </c>
      <c r="X1" s="39">
        <v>-12334</v>
      </c>
      <c r="Y1" s="39">
        <v>181220</v>
      </c>
      <c r="Z1" s="39">
        <v>2577372</v>
      </c>
      <c r="AA1" s="39">
        <v>2534655</v>
      </c>
      <c r="AB1" s="39">
        <v>42717</v>
      </c>
      <c r="AC1" s="39">
        <v>4727827.1596988272</v>
      </c>
      <c r="AD1" s="39">
        <v>2217797</v>
      </c>
      <c r="AE1" s="39">
        <v>2036577</v>
      </c>
      <c r="AF1" s="39">
        <v>181220</v>
      </c>
      <c r="AG1" s="39">
        <v>2510030.1596988272</v>
      </c>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39">
        <v>5380973</v>
      </c>
      <c r="DH1" s="39">
        <v>5216136</v>
      </c>
      <c r="DI1" s="39">
        <v>104.74576720458589</v>
      </c>
      <c r="DJ1" s="39">
        <v>164837</v>
      </c>
      <c r="DK1" s="39">
        <v>0</v>
      </c>
      <c r="DL1" s="39">
        <v>0</v>
      </c>
      <c r="DM1" s="39">
        <v>164837</v>
      </c>
      <c r="DN1" s="39">
        <v>6285973</v>
      </c>
      <c r="DO1" s="39">
        <v>6121136</v>
      </c>
      <c r="DP1" s="39">
        <v>121.28732509234554</v>
      </c>
      <c r="DQ1" s="39">
        <v>164837</v>
      </c>
      <c r="DR1" s="39">
        <v>30383</v>
      </c>
      <c r="DS1" s="39">
        <v>26142</v>
      </c>
      <c r="DT1" s="39">
        <v>108312</v>
      </c>
      <c r="DU1" s="39">
        <v>3356220.9</v>
      </c>
      <c r="DV1" s="39">
        <v>3025075.32</v>
      </c>
      <c r="DW1" s="39">
        <v>3065026.32</v>
      </c>
      <c r="DX1" s="39">
        <v>142.88977672379744</v>
      </c>
      <c r="DY1" s="39">
        <v>-39951</v>
      </c>
      <c r="DZ1" s="39">
        <v>-12334</v>
      </c>
      <c r="EA1" s="39">
        <v>2248</v>
      </c>
      <c r="EB1" s="39">
        <v>40389</v>
      </c>
      <c r="EC1" s="39">
        <v>-30832</v>
      </c>
      <c r="ED1" s="39">
        <v>15858</v>
      </c>
      <c r="EE1" s="39">
        <v>-46690</v>
      </c>
      <c r="EF1" s="39">
        <v>3215</v>
      </c>
      <c r="EG1" s="39">
        <v>30772</v>
      </c>
      <c r="EH1" s="39">
        <v>-27557</v>
      </c>
      <c r="EI1" s="39">
        <v>331145.57999999996</v>
      </c>
      <c r="EJ1" s="39">
        <v>182.73125482838537</v>
      </c>
      <c r="EK1" s="39">
        <v>2929752.1</v>
      </c>
      <c r="EL1" s="24">
        <v>2724964.1</v>
      </c>
      <c r="EM1" s="154">
        <v>103.97871708791642</v>
      </c>
      <c r="EN1" s="89">
        <v>204788</v>
      </c>
      <c r="EO1" s="89">
        <v>42717</v>
      </c>
      <c r="EP1" s="89">
        <v>71915</v>
      </c>
      <c r="EQ1" s="89">
        <v>-29198</v>
      </c>
      <c r="ER1" s="89">
        <v>56974</v>
      </c>
      <c r="ES1" s="89">
        <v>105097</v>
      </c>
    </row>
    <row r="2" spans="1:152" s="39" customFormat="1" ht="15.9" hidden="1" customHeight="1" outlineLevel="2">
      <c r="A2" s="76"/>
      <c r="C2" s="39">
        <f>C1-C11</f>
        <v>0</v>
      </c>
      <c r="N2" s="39">
        <f t="shared" ref="N2:AG2" si="0">N1-N13</f>
        <v>0</v>
      </c>
      <c r="O2" s="39">
        <f t="shared" si="0"/>
        <v>0</v>
      </c>
      <c r="P2" s="39">
        <f t="shared" si="0"/>
        <v>0</v>
      </c>
      <c r="Q2" s="39">
        <f t="shared" si="0"/>
        <v>0</v>
      </c>
      <c r="R2" s="39">
        <f t="shared" si="0"/>
        <v>0</v>
      </c>
      <c r="S2" s="39">
        <f t="shared" si="0"/>
        <v>0</v>
      </c>
      <c r="T2" s="39">
        <f t="shared" si="0"/>
        <v>0</v>
      </c>
      <c r="U2" s="39">
        <f t="shared" si="0"/>
        <v>0</v>
      </c>
      <c r="V2" s="39">
        <f t="shared" si="0"/>
        <v>0</v>
      </c>
      <c r="W2" s="39">
        <f t="shared" si="0"/>
        <v>0</v>
      </c>
      <c r="X2" s="39">
        <f t="shared" si="0"/>
        <v>0</v>
      </c>
      <c r="Y2" s="39">
        <f t="shared" si="0"/>
        <v>0</v>
      </c>
      <c r="Z2" s="39">
        <f t="shared" si="0"/>
        <v>0</v>
      </c>
      <c r="AA2" s="39">
        <f t="shared" si="0"/>
        <v>0</v>
      </c>
      <c r="AB2" s="39">
        <f t="shared" si="0"/>
        <v>0</v>
      </c>
      <c r="AC2" s="39">
        <f t="shared" si="0"/>
        <v>26686.029999999329</v>
      </c>
      <c r="AD2" s="39">
        <f t="shared" si="0"/>
        <v>26686.029999999795</v>
      </c>
      <c r="AE2" s="39">
        <f t="shared" si="0"/>
        <v>26686.030000000028</v>
      </c>
      <c r="AF2" s="39">
        <f t="shared" si="0"/>
        <v>0</v>
      </c>
      <c r="AG2" s="39">
        <f t="shared" si="0"/>
        <v>0</v>
      </c>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39">
        <f>DG13-DG1</f>
        <v>90852</v>
      </c>
      <c r="DH2" s="39">
        <f>DH13-DH1</f>
        <v>105750</v>
      </c>
      <c r="DI2" s="39">
        <f>DI13-DI1</f>
        <v>-2.718404421100189</v>
      </c>
      <c r="DK2" s="39">
        <f>DK13-DK1</f>
        <v>0</v>
      </c>
      <c r="DL2" s="39">
        <f>DL13-DL1</f>
        <v>0</v>
      </c>
      <c r="DN2" s="39">
        <f>DN13-DN1</f>
        <v>-468748</v>
      </c>
      <c r="DO2" s="39">
        <f>DO13-DO1</f>
        <v>-453850</v>
      </c>
      <c r="DP2" s="39">
        <f>DP13-DP1</f>
        <v>-28.595798440010682</v>
      </c>
      <c r="DR2" s="39">
        <f>DR13-DR1</f>
        <v>0</v>
      </c>
      <c r="DS2" s="39">
        <f>DS13-DS1</f>
        <v>0</v>
      </c>
      <c r="DU2" s="39">
        <f>DU13-DU1</f>
        <v>-511729.89999999991</v>
      </c>
      <c r="DV2" s="39">
        <f>DV13-DV1</f>
        <v>-473267.31999999983</v>
      </c>
      <c r="DW2" s="39">
        <f>DW13-DW1</f>
        <v>-458090.31999999983</v>
      </c>
      <c r="DX2" s="39">
        <f>DX13-DX1</f>
        <v>-59.493906148511243</v>
      </c>
      <c r="DZ2" s="39">
        <f t="shared" ref="DZ2:EE2" si="1">DZ13-DZ1</f>
        <v>0</v>
      </c>
      <c r="EA2" s="39">
        <f t="shared" si="1"/>
        <v>25960</v>
      </c>
      <c r="EB2" s="39">
        <f t="shared" si="1"/>
        <v>-80931</v>
      </c>
      <c r="EC2" s="39">
        <f t="shared" si="1"/>
        <v>0</v>
      </c>
      <c r="ED2" s="39">
        <f t="shared" si="1"/>
        <v>70832</v>
      </c>
      <c r="EE2" s="39">
        <f t="shared" si="1"/>
        <v>-2670</v>
      </c>
      <c r="EI2" s="39">
        <f t="shared" ref="EI2:ER2" si="2">EI13-EI1</f>
        <v>-38462.579999999958</v>
      </c>
      <c r="EJ2" s="39">
        <f t="shared" si="2"/>
        <v>-21.224246771879479</v>
      </c>
      <c r="EK2" s="39">
        <f t="shared" si="2"/>
        <v>42981.899999999907</v>
      </c>
      <c r="EL2" s="39">
        <f t="shared" si="2"/>
        <v>42702.899999999907</v>
      </c>
      <c r="EM2" s="39">
        <f t="shared" si="2"/>
        <v>-2.5945541885079848</v>
      </c>
      <c r="EN2" s="39">
        <f t="shared" si="2"/>
        <v>279</v>
      </c>
      <c r="EO2" s="39">
        <f t="shared" si="2"/>
        <v>0</v>
      </c>
      <c r="EP2" s="39">
        <f t="shared" si="2"/>
        <v>0</v>
      </c>
      <c r="EQ2" s="39">
        <f t="shared" si="2"/>
        <v>0</v>
      </c>
      <c r="ER2" s="39">
        <f t="shared" si="2"/>
        <v>0</v>
      </c>
    </row>
    <row r="3" spans="1:152" s="90" customFormat="1" ht="28.5" customHeight="1" collapsed="1">
      <c r="A3" s="521" t="s">
        <v>101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1"/>
      <c r="CN3" s="521"/>
      <c r="CO3" s="521"/>
      <c r="CP3" s="521"/>
      <c r="CQ3" s="521"/>
      <c r="CR3" s="521"/>
      <c r="CS3" s="521"/>
      <c r="CT3" s="521"/>
      <c r="CU3" s="521"/>
      <c r="CV3" s="521"/>
      <c r="CW3" s="521"/>
      <c r="CX3" s="521"/>
      <c r="CY3" s="521"/>
      <c r="CZ3" s="521"/>
      <c r="DA3" s="521"/>
      <c r="DB3" s="521"/>
      <c r="DC3" s="521"/>
      <c r="DD3" s="521"/>
      <c r="DE3" s="521"/>
      <c r="DF3" s="521"/>
      <c r="DG3" s="521"/>
      <c r="DH3" s="521"/>
      <c r="DI3" s="521"/>
      <c r="DJ3" s="521"/>
      <c r="DK3" s="521"/>
      <c r="DL3" s="521"/>
      <c r="DM3" s="521"/>
      <c r="DN3" s="521"/>
      <c r="EL3" s="24"/>
      <c r="EM3" s="154"/>
      <c r="EN3" s="91"/>
      <c r="EO3" s="91"/>
      <c r="EP3" s="91"/>
      <c r="EQ3" s="91"/>
      <c r="ER3" s="91"/>
      <c r="ES3" s="91"/>
    </row>
    <row r="4" spans="1:152" s="93" customFormat="1" ht="24.75" customHeight="1">
      <c r="A4" s="522" t="s">
        <v>537</v>
      </c>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2"/>
      <c r="CB4" s="522"/>
      <c r="CC4" s="522"/>
      <c r="CD4" s="522"/>
      <c r="CE4" s="522"/>
      <c r="CF4" s="522"/>
      <c r="CG4" s="522"/>
      <c r="CH4" s="522"/>
      <c r="CI4" s="522"/>
      <c r="CJ4" s="522"/>
      <c r="CK4" s="522"/>
      <c r="CL4" s="522"/>
      <c r="CM4" s="522"/>
      <c r="CN4" s="522"/>
      <c r="CO4" s="522"/>
      <c r="CP4" s="522"/>
      <c r="CQ4" s="522"/>
      <c r="CR4" s="522"/>
      <c r="CS4" s="522"/>
      <c r="CT4" s="522"/>
      <c r="CU4" s="522"/>
      <c r="CV4" s="522"/>
      <c r="CW4" s="522"/>
      <c r="CX4" s="522"/>
      <c r="CY4" s="522"/>
      <c r="CZ4" s="522"/>
      <c r="DA4" s="522"/>
      <c r="DB4" s="522"/>
      <c r="DC4" s="522"/>
      <c r="DD4" s="522"/>
      <c r="DE4" s="522"/>
      <c r="DF4" s="522"/>
      <c r="DG4" s="522"/>
      <c r="DH4" s="522"/>
      <c r="DI4" s="522"/>
      <c r="DJ4" s="522"/>
      <c r="DK4" s="522"/>
      <c r="DL4" s="522"/>
      <c r="DM4" s="522"/>
      <c r="DN4" s="52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1"/>
      <c r="EO4" s="91"/>
      <c r="EP4" s="91"/>
      <c r="EQ4" s="91"/>
      <c r="ER4" s="91"/>
      <c r="ES4" s="91"/>
    </row>
    <row r="5" spans="1:152" s="93" customFormat="1" ht="26.25" customHeight="1">
      <c r="A5" s="477" t="s">
        <v>536</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477"/>
      <c r="BS5" s="477"/>
      <c r="BT5" s="477"/>
      <c r="BU5" s="477"/>
      <c r="BV5" s="477"/>
      <c r="BW5" s="477"/>
      <c r="BX5" s="477"/>
      <c r="BY5" s="477"/>
      <c r="BZ5" s="477"/>
      <c r="CA5" s="477"/>
      <c r="CB5" s="477"/>
      <c r="CC5" s="477"/>
      <c r="CD5" s="477"/>
      <c r="CE5" s="477"/>
      <c r="CF5" s="477"/>
      <c r="CG5" s="477"/>
      <c r="CH5" s="477"/>
      <c r="CI5" s="477"/>
      <c r="CJ5" s="477"/>
      <c r="CK5" s="477"/>
      <c r="CL5" s="477"/>
      <c r="CM5" s="477"/>
      <c r="CN5" s="477"/>
      <c r="CO5" s="477"/>
      <c r="CP5" s="477"/>
      <c r="CQ5" s="477"/>
      <c r="CR5" s="477"/>
      <c r="CS5" s="477"/>
      <c r="CT5" s="477"/>
      <c r="CU5" s="477"/>
      <c r="CV5" s="477"/>
      <c r="CW5" s="477"/>
      <c r="CX5" s="477"/>
      <c r="CY5" s="477"/>
      <c r="CZ5" s="477"/>
      <c r="DA5" s="477"/>
      <c r="DB5" s="477"/>
      <c r="DC5" s="477"/>
      <c r="DD5" s="477"/>
      <c r="DE5" s="477"/>
      <c r="DF5" s="477"/>
      <c r="DG5" s="477"/>
      <c r="DH5" s="477"/>
      <c r="DI5" s="477"/>
      <c r="DJ5" s="477"/>
      <c r="DK5" s="477"/>
      <c r="DL5" s="477"/>
      <c r="DM5" s="477"/>
      <c r="DN5" s="477"/>
      <c r="DO5" s="155"/>
      <c r="DP5" s="155"/>
      <c r="DQ5" s="155"/>
      <c r="DR5" s="155"/>
      <c r="DS5" s="155"/>
      <c r="DT5" s="155"/>
      <c r="DU5" s="155"/>
      <c r="DV5" s="155"/>
      <c r="DW5" s="155"/>
      <c r="DX5" s="155"/>
      <c r="DY5" s="155"/>
      <c r="DZ5" s="155"/>
      <c r="EA5" s="155"/>
      <c r="EB5" s="155"/>
      <c r="EC5" s="155"/>
      <c r="ED5" s="155"/>
      <c r="EE5" s="155"/>
      <c r="EF5" s="155"/>
      <c r="EG5" s="155"/>
      <c r="EH5" s="155"/>
      <c r="EI5" s="155"/>
      <c r="EJ5" s="92"/>
      <c r="EK5" s="92"/>
      <c r="EL5" s="92"/>
      <c r="EM5" s="92"/>
      <c r="EN5" s="91"/>
      <c r="EO5" s="91"/>
      <c r="EP5" s="91"/>
      <c r="EQ5" s="91"/>
      <c r="ER5" s="91"/>
      <c r="ES5" s="91"/>
    </row>
    <row r="6" spans="1:152" s="259" customFormat="1" ht="24" customHeight="1">
      <c r="A6" s="520" t="s">
        <v>115</v>
      </c>
      <c r="B6" s="520"/>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520"/>
      <c r="AU6" s="520"/>
      <c r="AV6" s="520"/>
      <c r="AW6" s="520"/>
      <c r="AX6" s="520"/>
      <c r="AY6" s="520"/>
      <c r="AZ6" s="520"/>
      <c r="BA6" s="520"/>
      <c r="BB6" s="520"/>
      <c r="BC6" s="520"/>
      <c r="BD6" s="520"/>
      <c r="BE6" s="520"/>
      <c r="BF6" s="520"/>
      <c r="BG6" s="520"/>
      <c r="BH6" s="520"/>
      <c r="BI6" s="520"/>
      <c r="BJ6" s="520"/>
      <c r="BK6" s="520"/>
      <c r="BL6" s="520"/>
      <c r="BM6" s="520"/>
      <c r="BN6" s="520"/>
      <c r="BO6" s="520"/>
      <c r="BP6" s="520"/>
      <c r="BQ6" s="520"/>
      <c r="BR6" s="520"/>
      <c r="BS6" s="520"/>
      <c r="BT6" s="520"/>
      <c r="BU6" s="520"/>
      <c r="BV6" s="520"/>
      <c r="BW6" s="520"/>
      <c r="BX6" s="520"/>
      <c r="BY6" s="520"/>
      <c r="BZ6" s="520"/>
      <c r="CA6" s="520"/>
      <c r="CB6" s="520"/>
      <c r="CC6" s="520"/>
      <c r="CD6" s="520"/>
      <c r="CE6" s="520"/>
      <c r="CF6" s="520"/>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0"/>
      <c r="DF6" s="520"/>
      <c r="DG6" s="520"/>
      <c r="DH6" s="520"/>
      <c r="DI6" s="520"/>
      <c r="DJ6" s="520"/>
      <c r="DK6" s="520"/>
      <c r="DL6" s="520"/>
      <c r="DM6" s="520"/>
      <c r="DN6" s="520"/>
      <c r="DP6" s="95" t="s">
        <v>115</v>
      </c>
      <c r="DR6" s="259">
        <f>DQ11-DJ11</f>
        <v>0</v>
      </c>
      <c r="DV6" s="261">
        <f>DV11-DW54</f>
        <v>3929378</v>
      </c>
      <c r="EL6" s="260"/>
      <c r="EM6" s="262"/>
      <c r="EN6" s="263"/>
      <c r="EO6" s="263"/>
      <c r="EP6" s="263"/>
      <c r="EQ6" s="263"/>
      <c r="ER6" s="263"/>
      <c r="ES6" s="263"/>
    </row>
    <row r="7" spans="1:152" s="93" customFormat="1" ht="15.9" customHeight="1">
      <c r="A7" s="492" t="s">
        <v>1</v>
      </c>
      <c r="B7" s="495" t="s">
        <v>102</v>
      </c>
      <c r="C7" s="495" t="s">
        <v>286</v>
      </c>
      <c r="D7" s="495" t="s">
        <v>287</v>
      </c>
      <c r="E7" s="495" t="s">
        <v>288</v>
      </c>
      <c r="F7" s="495"/>
      <c r="G7" s="495"/>
      <c r="H7" s="495"/>
      <c r="I7" s="495" t="s">
        <v>289</v>
      </c>
      <c r="J7" s="495" t="s">
        <v>288</v>
      </c>
      <c r="K7" s="495"/>
      <c r="L7" s="495"/>
      <c r="M7" s="495"/>
      <c r="N7" s="495" t="s">
        <v>290</v>
      </c>
      <c r="O7" s="496" t="s">
        <v>117</v>
      </c>
      <c r="P7" s="497"/>
      <c r="Q7" s="498"/>
      <c r="R7" s="499" t="s">
        <v>291</v>
      </c>
      <c r="S7" s="496" t="s">
        <v>288</v>
      </c>
      <c r="T7" s="497"/>
      <c r="U7" s="497"/>
      <c r="V7" s="497"/>
      <c r="W7" s="497"/>
      <c r="X7" s="497"/>
      <c r="Y7" s="497"/>
      <c r="Z7" s="497"/>
      <c r="AA7" s="497"/>
      <c r="AB7" s="498"/>
      <c r="AC7" s="499" t="s">
        <v>377</v>
      </c>
      <c r="AD7" s="496" t="s">
        <v>288</v>
      </c>
      <c r="AE7" s="497"/>
      <c r="AF7" s="497"/>
      <c r="AG7" s="498"/>
      <c r="AH7" s="502" t="s">
        <v>477</v>
      </c>
      <c r="AI7" s="495" t="s">
        <v>117</v>
      </c>
      <c r="AJ7" s="495"/>
      <c r="AK7" s="495"/>
      <c r="AL7" s="495"/>
      <c r="AM7" s="495"/>
      <c r="AN7" s="495" t="s">
        <v>478</v>
      </c>
      <c r="AO7" s="495" t="s">
        <v>288</v>
      </c>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510" t="s">
        <v>479</v>
      </c>
      <c r="BP7" s="514" t="s">
        <v>288</v>
      </c>
      <c r="BQ7" s="515"/>
      <c r="BR7" s="515"/>
      <c r="BS7" s="516"/>
      <c r="BT7" s="502" t="s">
        <v>438</v>
      </c>
      <c r="BU7" s="496" t="s">
        <v>117</v>
      </c>
      <c r="BV7" s="497"/>
      <c r="BW7" s="497"/>
      <c r="BX7" s="497"/>
      <c r="BY7" s="497"/>
      <c r="BZ7" s="498"/>
      <c r="CA7" s="495" t="s">
        <v>439</v>
      </c>
      <c r="CB7" s="495" t="s">
        <v>288</v>
      </c>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502" t="s">
        <v>480</v>
      </c>
      <c r="DH7" s="496" t="s">
        <v>117</v>
      </c>
      <c r="DI7" s="497"/>
      <c r="DJ7" s="497"/>
      <c r="DK7" s="497"/>
      <c r="DL7" s="497"/>
      <c r="DM7" s="498"/>
      <c r="DN7" s="495" t="s">
        <v>481</v>
      </c>
      <c r="DO7" s="495" t="s">
        <v>288</v>
      </c>
      <c r="DP7" s="495"/>
      <c r="DQ7" s="495"/>
      <c r="DR7" s="495"/>
      <c r="DS7" s="495"/>
      <c r="DT7" s="495"/>
      <c r="DU7" s="495"/>
      <c r="DV7" s="495"/>
      <c r="DW7" s="495"/>
      <c r="DX7" s="495"/>
      <c r="DY7" s="495"/>
      <c r="DZ7" s="495"/>
      <c r="EA7" s="495"/>
      <c r="EB7" s="495"/>
      <c r="EC7" s="495"/>
      <c r="ED7" s="495"/>
      <c r="EE7" s="495"/>
      <c r="EF7" s="495"/>
      <c r="EG7" s="495"/>
      <c r="EH7" s="495"/>
      <c r="EI7" s="495"/>
      <c r="EJ7" s="495"/>
      <c r="EK7" s="495"/>
      <c r="EL7" s="495"/>
      <c r="EM7" s="495"/>
      <c r="EN7" s="495"/>
      <c r="EO7" s="495"/>
      <c r="EP7" s="495"/>
      <c r="EQ7" s="495"/>
      <c r="ER7" s="495"/>
      <c r="ES7" s="495"/>
      <c r="EV7" s="361"/>
    </row>
    <row r="8" spans="1:152" s="93" customFormat="1" ht="15.9" customHeight="1">
      <c r="A8" s="493"/>
      <c r="B8" s="495"/>
      <c r="C8" s="495"/>
      <c r="D8" s="495"/>
      <c r="E8" s="362"/>
      <c r="F8" s="362"/>
      <c r="G8" s="362"/>
      <c r="H8" s="362"/>
      <c r="I8" s="495"/>
      <c r="J8" s="362"/>
      <c r="K8" s="362"/>
      <c r="L8" s="362"/>
      <c r="M8" s="362"/>
      <c r="N8" s="495"/>
      <c r="O8" s="363"/>
      <c r="P8" s="364"/>
      <c r="Q8" s="365"/>
      <c r="R8" s="500"/>
      <c r="S8" s="496" t="s">
        <v>117</v>
      </c>
      <c r="T8" s="498"/>
      <c r="U8" s="499" t="s">
        <v>294</v>
      </c>
      <c r="V8" s="496" t="s">
        <v>117</v>
      </c>
      <c r="W8" s="497"/>
      <c r="X8" s="497"/>
      <c r="Y8" s="498"/>
      <c r="Z8" s="499" t="s">
        <v>293</v>
      </c>
      <c r="AA8" s="496" t="s">
        <v>117</v>
      </c>
      <c r="AB8" s="498"/>
      <c r="AC8" s="500"/>
      <c r="AD8" s="366"/>
      <c r="AE8" s="364"/>
      <c r="AF8" s="364"/>
      <c r="AG8" s="367"/>
      <c r="AH8" s="503"/>
      <c r="AI8" s="499" t="s">
        <v>295</v>
      </c>
      <c r="AJ8" s="499" t="s">
        <v>362</v>
      </c>
      <c r="AK8" s="499" t="s">
        <v>342</v>
      </c>
      <c r="AL8" s="505" t="s">
        <v>117</v>
      </c>
      <c r="AM8" s="502"/>
      <c r="AN8" s="495"/>
      <c r="AO8" s="496" t="s">
        <v>117</v>
      </c>
      <c r="AP8" s="497"/>
      <c r="AQ8" s="498"/>
      <c r="AR8" s="495" t="s">
        <v>117</v>
      </c>
      <c r="AS8" s="495"/>
      <c r="AT8" s="495" t="s">
        <v>292</v>
      </c>
      <c r="AU8" s="495" t="s">
        <v>117</v>
      </c>
      <c r="AV8" s="495"/>
      <c r="AW8" s="495"/>
      <c r="AX8" s="495"/>
      <c r="AY8" s="495"/>
      <c r="AZ8" s="495"/>
      <c r="BA8" s="495"/>
      <c r="BB8" s="495"/>
      <c r="BC8" s="495"/>
      <c r="BD8" s="495"/>
      <c r="BE8" s="495"/>
      <c r="BF8" s="362"/>
      <c r="BG8" s="495" t="s">
        <v>293</v>
      </c>
      <c r="BH8" s="495" t="s">
        <v>117</v>
      </c>
      <c r="BI8" s="495"/>
      <c r="BJ8" s="495"/>
      <c r="BK8" s="495"/>
      <c r="BL8" s="495"/>
      <c r="BM8" s="495"/>
      <c r="BN8" s="495"/>
      <c r="BO8" s="511"/>
      <c r="BP8" s="368"/>
      <c r="BQ8" s="369"/>
      <c r="BR8" s="369"/>
      <c r="BS8" s="370"/>
      <c r="BT8" s="503"/>
      <c r="BU8" s="499" t="s">
        <v>295</v>
      </c>
      <c r="BV8" s="499" t="s">
        <v>482</v>
      </c>
      <c r="BW8" s="499" t="s">
        <v>342</v>
      </c>
      <c r="BX8" s="505" t="s">
        <v>117</v>
      </c>
      <c r="BY8" s="506"/>
      <c r="BZ8" s="502"/>
      <c r="CA8" s="495"/>
      <c r="CB8" s="495" t="s">
        <v>117</v>
      </c>
      <c r="CC8" s="495"/>
      <c r="CD8" s="495"/>
      <c r="CE8" s="505" t="s">
        <v>117</v>
      </c>
      <c r="CF8" s="506"/>
      <c r="CG8" s="502"/>
      <c r="CH8" s="495" t="s">
        <v>292</v>
      </c>
      <c r="CI8" s="495" t="s">
        <v>117</v>
      </c>
      <c r="CJ8" s="495"/>
      <c r="CK8" s="495"/>
      <c r="CL8" s="495"/>
      <c r="CM8" s="495"/>
      <c r="CN8" s="495"/>
      <c r="CO8" s="495"/>
      <c r="CP8" s="495"/>
      <c r="CQ8" s="495"/>
      <c r="CR8" s="495"/>
      <c r="CS8" s="495"/>
      <c r="CT8" s="495"/>
      <c r="CU8" s="495"/>
      <c r="CV8" s="495"/>
      <c r="CW8" s="362"/>
      <c r="CX8" s="495" t="s">
        <v>293</v>
      </c>
      <c r="CY8" s="495" t="s">
        <v>117</v>
      </c>
      <c r="CZ8" s="495"/>
      <c r="DA8" s="495"/>
      <c r="DB8" s="495"/>
      <c r="DC8" s="495"/>
      <c r="DD8" s="495"/>
      <c r="DE8" s="495"/>
      <c r="DF8" s="495"/>
      <c r="DG8" s="503"/>
      <c r="DH8" s="499" t="s">
        <v>295</v>
      </c>
      <c r="DI8" s="499" t="s">
        <v>483</v>
      </c>
      <c r="DJ8" s="499" t="s">
        <v>342</v>
      </c>
      <c r="DK8" s="505" t="s">
        <v>117</v>
      </c>
      <c r="DL8" s="506"/>
      <c r="DM8" s="502"/>
      <c r="DN8" s="495"/>
      <c r="DO8" s="495" t="s">
        <v>117</v>
      </c>
      <c r="DP8" s="495"/>
      <c r="DQ8" s="495"/>
      <c r="DR8" s="505" t="s">
        <v>117</v>
      </c>
      <c r="DS8" s="506"/>
      <c r="DT8" s="502"/>
      <c r="DU8" s="495" t="s">
        <v>292</v>
      </c>
      <c r="DV8" s="495" t="s">
        <v>117</v>
      </c>
      <c r="DW8" s="495"/>
      <c r="DX8" s="495"/>
      <c r="DY8" s="495"/>
      <c r="DZ8" s="495"/>
      <c r="EA8" s="495"/>
      <c r="EB8" s="495"/>
      <c r="EC8" s="495"/>
      <c r="ED8" s="495"/>
      <c r="EE8" s="495"/>
      <c r="EF8" s="495"/>
      <c r="EG8" s="495"/>
      <c r="EH8" s="495"/>
      <c r="EI8" s="495"/>
      <c r="EJ8" s="362"/>
      <c r="EK8" s="495" t="s">
        <v>293</v>
      </c>
      <c r="EL8" s="495" t="s">
        <v>117</v>
      </c>
      <c r="EM8" s="495"/>
      <c r="EN8" s="495"/>
      <c r="EO8" s="495"/>
      <c r="EP8" s="495"/>
      <c r="EQ8" s="495"/>
      <c r="ER8" s="495"/>
      <c r="ES8" s="495"/>
      <c r="EV8" s="361"/>
    </row>
    <row r="9" spans="1:152" s="93" customFormat="1" ht="21" customHeight="1">
      <c r="A9" s="493"/>
      <c r="B9" s="495"/>
      <c r="C9" s="495"/>
      <c r="D9" s="495"/>
      <c r="E9" s="495" t="s">
        <v>294</v>
      </c>
      <c r="F9" s="495" t="s">
        <v>117</v>
      </c>
      <c r="G9" s="495"/>
      <c r="H9" s="495" t="s">
        <v>293</v>
      </c>
      <c r="I9" s="495"/>
      <c r="J9" s="495" t="s">
        <v>294</v>
      </c>
      <c r="K9" s="495" t="s">
        <v>117</v>
      </c>
      <c r="L9" s="495"/>
      <c r="M9" s="495" t="s">
        <v>293</v>
      </c>
      <c r="N9" s="495"/>
      <c r="O9" s="500" t="s">
        <v>295</v>
      </c>
      <c r="P9" s="495" t="s">
        <v>198</v>
      </c>
      <c r="Q9" s="500" t="s">
        <v>342</v>
      </c>
      <c r="R9" s="500"/>
      <c r="S9" s="495" t="s">
        <v>295</v>
      </c>
      <c r="T9" s="495" t="s">
        <v>342</v>
      </c>
      <c r="U9" s="500"/>
      <c r="V9" s="495" t="s">
        <v>296</v>
      </c>
      <c r="W9" s="495" t="s">
        <v>117</v>
      </c>
      <c r="X9" s="495"/>
      <c r="Y9" s="495" t="s">
        <v>297</v>
      </c>
      <c r="Z9" s="500"/>
      <c r="AA9" s="524" t="s">
        <v>298</v>
      </c>
      <c r="AB9" s="526" t="s">
        <v>342</v>
      </c>
      <c r="AC9" s="500"/>
      <c r="AD9" s="499" t="s">
        <v>294</v>
      </c>
      <c r="AE9" s="495" t="s">
        <v>117</v>
      </c>
      <c r="AF9" s="495"/>
      <c r="AG9" s="499" t="s">
        <v>293</v>
      </c>
      <c r="AH9" s="503"/>
      <c r="AI9" s="500"/>
      <c r="AJ9" s="500"/>
      <c r="AK9" s="500"/>
      <c r="AL9" s="507"/>
      <c r="AM9" s="504"/>
      <c r="AN9" s="495"/>
      <c r="AO9" s="499" t="s">
        <v>295</v>
      </c>
      <c r="AP9" s="499" t="s">
        <v>362</v>
      </c>
      <c r="AQ9" s="499" t="s">
        <v>342</v>
      </c>
      <c r="AR9" s="495"/>
      <c r="AS9" s="495"/>
      <c r="AT9" s="495"/>
      <c r="AU9" s="495" t="s">
        <v>296</v>
      </c>
      <c r="AV9" s="495" t="s">
        <v>117</v>
      </c>
      <c r="AW9" s="495"/>
      <c r="AX9" s="495"/>
      <c r="AY9" s="495"/>
      <c r="AZ9" s="495"/>
      <c r="BA9" s="495"/>
      <c r="BB9" s="495"/>
      <c r="BC9" s="495"/>
      <c r="BD9" s="495"/>
      <c r="BE9" s="495" t="s">
        <v>297</v>
      </c>
      <c r="BF9" s="495" t="s">
        <v>198</v>
      </c>
      <c r="BG9" s="495"/>
      <c r="BH9" s="519" t="s">
        <v>298</v>
      </c>
      <c r="BI9" s="513" t="s">
        <v>362</v>
      </c>
      <c r="BJ9" s="509" t="s">
        <v>342</v>
      </c>
      <c r="BK9" s="509" t="s">
        <v>117</v>
      </c>
      <c r="BL9" s="509"/>
      <c r="BM9" s="509"/>
      <c r="BN9" s="509"/>
      <c r="BO9" s="511"/>
      <c r="BP9" s="510" t="s">
        <v>294</v>
      </c>
      <c r="BQ9" s="518" t="s">
        <v>117</v>
      </c>
      <c r="BR9" s="518"/>
      <c r="BS9" s="510" t="s">
        <v>293</v>
      </c>
      <c r="BT9" s="503"/>
      <c r="BU9" s="500"/>
      <c r="BV9" s="500"/>
      <c r="BW9" s="500"/>
      <c r="BX9" s="507"/>
      <c r="BY9" s="508"/>
      <c r="BZ9" s="504"/>
      <c r="CA9" s="495"/>
      <c r="CB9" s="495" t="s">
        <v>295</v>
      </c>
      <c r="CC9" s="495" t="s">
        <v>482</v>
      </c>
      <c r="CD9" s="495" t="s">
        <v>342</v>
      </c>
      <c r="CE9" s="507"/>
      <c r="CF9" s="508"/>
      <c r="CG9" s="504"/>
      <c r="CH9" s="495"/>
      <c r="CI9" s="495" t="s">
        <v>296</v>
      </c>
      <c r="CJ9" s="495" t="s">
        <v>117</v>
      </c>
      <c r="CK9" s="495"/>
      <c r="CL9" s="495"/>
      <c r="CM9" s="495"/>
      <c r="CN9" s="495"/>
      <c r="CO9" s="495"/>
      <c r="CP9" s="495"/>
      <c r="CQ9" s="495"/>
      <c r="CR9" s="495"/>
      <c r="CS9" s="495"/>
      <c r="CT9" s="495"/>
      <c r="CU9" s="495"/>
      <c r="CV9" s="495" t="s">
        <v>297</v>
      </c>
      <c r="CW9" s="495" t="s">
        <v>198</v>
      </c>
      <c r="CX9" s="495"/>
      <c r="CY9" s="519" t="s">
        <v>298</v>
      </c>
      <c r="CZ9" s="513" t="s">
        <v>482</v>
      </c>
      <c r="DA9" s="509" t="s">
        <v>342</v>
      </c>
      <c r="DB9" s="509" t="s">
        <v>117</v>
      </c>
      <c r="DC9" s="509"/>
      <c r="DD9" s="509"/>
      <c r="DE9" s="509"/>
      <c r="DF9" s="509"/>
      <c r="DG9" s="503"/>
      <c r="DH9" s="500"/>
      <c r="DI9" s="500"/>
      <c r="DJ9" s="500"/>
      <c r="DK9" s="507"/>
      <c r="DL9" s="508"/>
      <c r="DM9" s="504"/>
      <c r="DN9" s="495"/>
      <c r="DO9" s="495" t="s">
        <v>295</v>
      </c>
      <c r="DP9" s="495" t="s">
        <v>483</v>
      </c>
      <c r="DQ9" s="495" t="s">
        <v>342</v>
      </c>
      <c r="DR9" s="507"/>
      <c r="DS9" s="508"/>
      <c r="DT9" s="504"/>
      <c r="DU9" s="495"/>
      <c r="DV9" s="495" t="s">
        <v>296</v>
      </c>
      <c r="DW9" s="495" t="s">
        <v>117</v>
      </c>
      <c r="DX9" s="495"/>
      <c r="DY9" s="495"/>
      <c r="DZ9" s="495"/>
      <c r="EA9" s="495"/>
      <c r="EB9" s="495"/>
      <c r="EC9" s="495"/>
      <c r="ED9" s="495"/>
      <c r="EE9" s="495"/>
      <c r="EF9" s="495"/>
      <c r="EG9" s="495"/>
      <c r="EH9" s="495"/>
      <c r="EI9" s="495" t="s">
        <v>297</v>
      </c>
      <c r="EJ9" s="495" t="s">
        <v>198</v>
      </c>
      <c r="EK9" s="495"/>
      <c r="EL9" s="519" t="s">
        <v>298</v>
      </c>
      <c r="EM9" s="513" t="s">
        <v>483</v>
      </c>
      <c r="EN9" s="509" t="s">
        <v>342</v>
      </c>
      <c r="EO9" s="509" t="s">
        <v>117</v>
      </c>
      <c r="EP9" s="509"/>
      <c r="EQ9" s="509"/>
      <c r="ER9" s="509"/>
      <c r="ES9" s="509"/>
    </row>
    <row r="10" spans="1:152" s="93" customFormat="1" ht="14.25" customHeight="1">
      <c r="A10" s="494"/>
      <c r="B10" s="495"/>
      <c r="C10" s="495"/>
      <c r="D10" s="495"/>
      <c r="E10" s="495"/>
      <c r="F10" s="362" t="s">
        <v>296</v>
      </c>
      <c r="G10" s="362" t="s">
        <v>297</v>
      </c>
      <c r="H10" s="495"/>
      <c r="I10" s="495"/>
      <c r="J10" s="495"/>
      <c r="K10" s="362" t="s">
        <v>296</v>
      </c>
      <c r="L10" s="362" t="s">
        <v>297</v>
      </c>
      <c r="M10" s="495"/>
      <c r="N10" s="495"/>
      <c r="O10" s="501"/>
      <c r="P10" s="495"/>
      <c r="Q10" s="501"/>
      <c r="R10" s="501"/>
      <c r="S10" s="495"/>
      <c r="T10" s="495"/>
      <c r="U10" s="501"/>
      <c r="V10" s="495"/>
      <c r="W10" s="362" t="s">
        <v>298</v>
      </c>
      <c r="X10" s="362" t="s">
        <v>342</v>
      </c>
      <c r="Y10" s="495"/>
      <c r="Z10" s="501"/>
      <c r="AA10" s="525"/>
      <c r="AB10" s="527"/>
      <c r="AC10" s="501"/>
      <c r="AD10" s="501"/>
      <c r="AE10" s="362" t="s">
        <v>296</v>
      </c>
      <c r="AF10" s="362" t="s">
        <v>297</v>
      </c>
      <c r="AG10" s="501"/>
      <c r="AH10" s="504"/>
      <c r="AI10" s="501"/>
      <c r="AJ10" s="501"/>
      <c r="AK10" s="501"/>
      <c r="AL10" s="371" t="s">
        <v>378</v>
      </c>
      <c r="AM10" s="371" t="s">
        <v>379</v>
      </c>
      <c r="AN10" s="495"/>
      <c r="AO10" s="501"/>
      <c r="AP10" s="501"/>
      <c r="AQ10" s="501"/>
      <c r="AR10" s="371" t="s">
        <v>378</v>
      </c>
      <c r="AS10" s="371" t="s">
        <v>379</v>
      </c>
      <c r="AT10" s="495"/>
      <c r="AU10" s="495"/>
      <c r="AV10" s="362" t="s">
        <v>298</v>
      </c>
      <c r="AW10" s="362" t="s">
        <v>362</v>
      </c>
      <c r="AX10" s="362" t="s">
        <v>342</v>
      </c>
      <c r="AY10" s="362" t="s">
        <v>380</v>
      </c>
      <c r="AZ10" s="362" t="s">
        <v>299</v>
      </c>
      <c r="BA10" s="362" t="s">
        <v>300</v>
      </c>
      <c r="BB10" s="362" t="s">
        <v>381</v>
      </c>
      <c r="BC10" s="362" t="s">
        <v>299</v>
      </c>
      <c r="BD10" s="362" t="s">
        <v>300</v>
      </c>
      <c r="BE10" s="495"/>
      <c r="BF10" s="495"/>
      <c r="BG10" s="495"/>
      <c r="BH10" s="519"/>
      <c r="BI10" s="513"/>
      <c r="BJ10" s="509"/>
      <c r="BK10" s="372" t="s">
        <v>382</v>
      </c>
      <c r="BL10" s="372" t="s">
        <v>383</v>
      </c>
      <c r="BM10" s="372" t="s">
        <v>301</v>
      </c>
      <c r="BN10" s="372" t="s">
        <v>384</v>
      </c>
      <c r="BO10" s="512"/>
      <c r="BP10" s="512"/>
      <c r="BQ10" s="373" t="s">
        <v>296</v>
      </c>
      <c r="BR10" s="373" t="s">
        <v>297</v>
      </c>
      <c r="BS10" s="512"/>
      <c r="BT10" s="504"/>
      <c r="BU10" s="501"/>
      <c r="BV10" s="501"/>
      <c r="BW10" s="501"/>
      <c r="BX10" s="371" t="s">
        <v>378</v>
      </c>
      <c r="BY10" s="371" t="s">
        <v>379</v>
      </c>
      <c r="BZ10" s="371" t="s">
        <v>484</v>
      </c>
      <c r="CA10" s="495"/>
      <c r="CB10" s="495"/>
      <c r="CC10" s="495"/>
      <c r="CD10" s="495"/>
      <c r="CE10" s="371" t="s">
        <v>378</v>
      </c>
      <c r="CF10" s="371" t="s">
        <v>379</v>
      </c>
      <c r="CG10" s="371" t="s">
        <v>484</v>
      </c>
      <c r="CH10" s="495"/>
      <c r="CI10" s="495"/>
      <c r="CJ10" s="362" t="s">
        <v>298</v>
      </c>
      <c r="CK10" s="362" t="s">
        <v>482</v>
      </c>
      <c r="CL10" s="362" t="s">
        <v>342</v>
      </c>
      <c r="CM10" s="362" t="s">
        <v>380</v>
      </c>
      <c r="CN10" s="362" t="s">
        <v>299</v>
      </c>
      <c r="CO10" s="362" t="s">
        <v>300</v>
      </c>
      <c r="CP10" s="362" t="s">
        <v>381</v>
      </c>
      <c r="CQ10" s="362" t="s">
        <v>299</v>
      </c>
      <c r="CR10" s="362" t="s">
        <v>300</v>
      </c>
      <c r="CS10" s="362" t="s">
        <v>485</v>
      </c>
      <c r="CT10" s="362" t="s">
        <v>299</v>
      </c>
      <c r="CU10" s="362" t="s">
        <v>300</v>
      </c>
      <c r="CV10" s="495"/>
      <c r="CW10" s="495"/>
      <c r="CX10" s="495"/>
      <c r="CY10" s="519"/>
      <c r="CZ10" s="513"/>
      <c r="DA10" s="509"/>
      <c r="DB10" s="372" t="s">
        <v>382</v>
      </c>
      <c r="DC10" s="372" t="s">
        <v>383</v>
      </c>
      <c r="DD10" s="372" t="s">
        <v>301</v>
      </c>
      <c r="DE10" s="372" t="s">
        <v>384</v>
      </c>
      <c r="DF10" s="372" t="s">
        <v>486</v>
      </c>
      <c r="DG10" s="504"/>
      <c r="DH10" s="501"/>
      <c r="DI10" s="501"/>
      <c r="DJ10" s="501"/>
      <c r="DK10" s="371" t="s">
        <v>378</v>
      </c>
      <c r="DL10" s="371" t="s">
        <v>379</v>
      </c>
      <c r="DM10" s="371" t="s">
        <v>484</v>
      </c>
      <c r="DN10" s="495"/>
      <c r="DO10" s="495"/>
      <c r="DP10" s="495"/>
      <c r="DQ10" s="495"/>
      <c r="DR10" s="371" t="s">
        <v>378</v>
      </c>
      <c r="DS10" s="371" t="s">
        <v>379</v>
      </c>
      <c r="DT10" s="371" t="s">
        <v>484</v>
      </c>
      <c r="DU10" s="495"/>
      <c r="DV10" s="495"/>
      <c r="DW10" s="362" t="s">
        <v>298</v>
      </c>
      <c r="DX10" s="362" t="s">
        <v>483</v>
      </c>
      <c r="DY10" s="362" t="s">
        <v>342</v>
      </c>
      <c r="DZ10" s="362" t="s">
        <v>380</v>
      </c>
      <c r="EA10" s="362" t="s">
        <v>299</v>
      </c>
      <c r="EB10" s="362" t="s">
        <v>300</v>
      </c>
      <c r="EC10" s="362" t="s">
        <v>381</v>
      </c>
      <c r="ED10" s="362" t="s">
        <v>299</v>
      </c>
      <c r="EE10" s="362" t="s">
        <v>300</v>
      </c>
      <c r="EF10" s="362" t="s">
        <v>485</v>
      </c>
      <c r="EG10" s="362" t="s">
        <v>299</v>
      </c>
      <c r="EH10" s="362" t="s">
        <v>300</v>
      </c>
      <c r="EI10" s="495"/>
      <c r="EJ10" s="495"/>
      <c r="EK10" s="495"/>
      <c r="EL10" s="519"/>
      <c r="EM10" s="513"/>
      <c r="EN10" s="509"/>
      <c r="EO10" s="372" t="s">
        <v>382</v>
      </c>
      <c r="EP10" s="372" t="s">
        <v>383</v>
      </c>
      <c r="EQ10" s="372" t="s">
        <v>301</v>
      </c>
      <c r="ER10" s="372" t="s">
        <v>384</v>
      </c>
      <c r="ES10" s="372" t="s">
        <v>487</v>
      </c>
    </row>
    <row r="11" spans="1:152" s="93" customFormat="1" ht="33" customHeight="1">
      <c r="A11" s="96" t="s">
        <v>5</v>
      </c>
      <c r="B11" s="139" t="s">
        <v>488</v>
      </c>
      <c r="C11" s="96">
        <f>C13+C55</f>
        <v>5280534</v>
      </c>
      <c r="D11" s="96">
        <v>5287534</v>
      </c>
      <c r="E11" s="96">
        <v>2788088</v>
      </c>
      <c r="F11" s="96">
        <v>2570368</v>
      </c>
      <c r="G11" s="96">
        <v>217720</v>
      </c>
      <c r="H11" s="96">
        <v>2499446</v>
      </c>
      <c r="I11" s="96">
        <v>5389600.4596988279</v>
      </c>
      <c r="J11" s="96">
        <v>2879570.3</v>
      </c>
      <c r="K11" s="96">
        <v>2661850.2999999998</v>
      </c>
      <c r="L11" s="96">
        <v>217720</v>
      </c>
      <c r="M11" s="96">
        <v>2510030.1596988272</v>
      </c>
      <c r="N11" s="96">
        <v>6677911</v>
      </c>
      <c r="O11" s="96">
        <v>6647528</v>
      </c>
      <c r="P11" s="156">
        <v>125.72076132276406</v>
      </c>
      <c r="Q11" s="96">
        <v>30383</v>
      </c>
      <c r="R11" s="96">
        <v>6769911</v>
      </c>
      <c r="S11" s="96">
        <v>6739528</v>
      </c>
      <c r="T11" s="96">
        <v>30383</v>
      </c>
      <c r="U11" s="96">
        <v>4192539</v>
      </c>
      <c r="V11" s="96">
        <v>3628229</v>
      </c>
      <c r="W11" s="96">
        <v>3640563</v>
      </c>
      <c r="X11" s="96">
        <v>-12334</v>
      </c>
      <c r="Y11" s="96">
        <v>564310</v>
      </c>
      <c r="Z11" s="96">
        <v>2577372</v>
      </c>
      <c r="AA11" s="96">
        <v>2534655</v>
      </c>
      <c r="AB11" s="96">
        <v>42717</v>
      </c>
      <c r="AC11" s="96">
        <f>AC13+AC55</f>
        <v>6667983.1296988279</v>
      </c>
      <c r="AD11" s="96">
        <f>AD13+AD55</f>
        <v>4157952.97</v>
      </c>
      <c r="AE11" s="96">
        <f>AE13+AE55</f>
        <v>3593642.9699999997</v>
      </c>
      <c r="AF11" s="96">
        <f>AF13+AF55</f>
        <v>564310</v>
      </c>
      <c r="AG11" s="96">
        <f>AG13+AG55</f>
        <v>2510030.1596988272</v>
      </c>
      <c r="AH11" s="96">
        <v>6896296</v>
      </c>
      <c r="AI11" s="96">
        <v>6839771</v>
      </c>
      <c r="AJ11" s="96">
        <v>101.48738902783695</v>
      </c>
      <c r="AK11" s="96">
        <v>56525</v>
      </c>
      <c r="AL11" s="96">
        <v>0</v>
      </c>
      <c r="AM11" s="96">
        <v>56525</v>
      </c>
      <c r="AN11" s="96">
        <v>6963296</v>
      </c>
      <c r="AO11" s="96">
        <v>6906771</v>
      </c>
      <c r="AP11" s="96">
        <v>102.48152392867868</v>
      </c>
      <c r="AQ11" s="96">
        <v>56525</v>
      </c>
      <c r="AR11" s="96">
        <v>30383</v>
      </c>
      <c r="AS11" s="96">
        <v>26142</v>
      </c>
      <c r="AT11" s="96">
        <v>4242911</v>
      </c>
      <c r="AU11" s="96">
        <v>3496790.82</v>
      </c>
      <c r="AV11" s="96">
        <v>3539956.82</v>
      </c>
      <c r="AW11" s="96">
        <v>97.2365213841925</v>
      </c>
      <c r="AX11" s="96">
        <v>-43166</v>
      </c>
      <c r="AY11" s="96">
        <v>-12334</v>
      </c>
      <c r="AZ11" s="96">
        <v>2248</v>
      </c>
      <c r="BA11" s="96">
        <v>40389</v>
      </c>
      <c r="BB11" s="96">
        <v>-30832</v>
      </c>
      <c r="BC11" s="96">
        <v>15858</v>
      </c>
      <c r="BD11" s="96">
        <v>-31</v>
      </c>
      <c r="BE11" s="96">
        <v>746120.17999999993</v>
      </c>
      <c r="BF11" s="96"/>
      <c r="BG11" s="96">
        <v>2720385</v>
      </c>
      <c r="BH11" s="96">
        <v>2620694</v>
      </c>
      <c r="BI11" s="96">
        <v>103.39450536660809</v>
      </c>
      <c r="BJ11" s="96">
        <v>99691</v>
      </c>
      <c r="BK11" s="96">
        <v>42717</v>
      </c>
      <c r="BL11" s="96">
        <v>71915</v>
      </c>
      <c r="BM11" s="96">
        <v>-29198</v>
      </c>
      <c r="BN11" s="96">
        <v>56974</v>
      </c>
      <c r="BO11" s="96">
        <f>BO13+BO55</f>
        <v>2857153</v>
      </c>
      <c r="BP11" s="96">
        <f>BP13+BP55</f>
        <v>2626854</v>
      </c>
      <c r="BQ11" s="96">
        <f>BQ13+BQ55</f>
        <v>2584137</v>
      </c>
      <c r="BR11" s="96">
        <f>BR13+BR55</f>
        <v>42717</v>
      </c>
      <c r="BS11" s="96">
        <f>BS13+BS55</f>
        <v>236462</v>
      </c>
      <c r="BT11" s="96">
        <v>7379847</v>
      </c>
      <c r="BU11" s="96">
        <v>7215010</v>
      </c>
      <c r="BV11" s="96">
        <v>105.48613396559621</v>
      </c>
      <c r="BW11" s="96">
        <v>164837</v>
      </c>
      <c r="BX11" s="96">
        <v>0</v>
      </c>
      <c r="BY11" s="96">
        <v>0</v>
      </c>
      <c r="BZ11" s="96">
        <v>164837</v>
      </c>
      <c r="CA11" s="96">
        <v>8277847</v>
      </c>
      <c r="CB11" s="96">
        <v>8113010</v>
      </c>
      <c r="CC11" s="96">
        <v>117.46458656295395</v>
      </c>
      <c r="CD11" s="96">
        <v>164837</v>
      </c>
      <c r="CE11" s="96">
        <v>30383</v>
      </c>
      <c r="CF11" s="96">
        <v>26142</v>
      </c>
      <c r="CG11" s="96">
        <v>108312</v>
      </c>
      <c r="CH11" s="96">
        <v>5343177.9000000004</v>
      </c>
      <c r="CI11" s="96">
        <v>4459688.29</v>
      </c>
      <c r="CJ11" s="96">
        <v>4499639.29</v>
      </c>
      <c r="CK11" s="96">
        <v>127.11000497458048</v>
      </c>
      <c r="CL11" s="96">
        <v>-39951</v>
      </c>
      <c r="CM11" s="96">
        <v>-12334</v>
      </c>
      <c r="CN11" s="96">
        <v>2248</v>
      </c>
      <c r="CO11" s="96">
        <v>-14582</v>
      </c>
      <c r="CP11" s="96">
        <v>-30832</v>
      </c>
      <c r="CQ11" s="96">
        <v>15858</v>
      </c>
      <c r="CR11" s="96">
        <v>-46690</v>
      </c>
      <c r="CS11" s="96">
        <v>3215</v>
      </c>
      <c r="CT11" s="96">
        <v>30772</v>
      </c>
      <c r="CU11" s="96">
        <v>-27557</v>
      </c>
      <c r="CV11" s="96">
        <v>883489.61</v>
      </c>
      <c r="CW11" s="96"/>
      <c r="CX11" s="96">
        <v>2934669.1</v>
      </c>
      <c r="CY11" s="96">
        <v>2729881.1</v>
      </c>
      <c r="CZ11" s="96">
        <v>104.16633914527984</v>
      </c>
      <c r="DA11" s="96">
        <v>204788</v>
      </c>
      <c r="DB11" s="96">
        <v>42717</v>
      </c>
      <c r="DC11" s="96">
        <v>71915</v>
      </c>
      <c r="DD11" s="96">
        <v>-29198</v>
      </c>
      <c r="DE11" s="96">
        <v>56974</v>
      </c>
      <c r="DF11" s="96">
        <v>105097</v>
      </c>
      <c r="DG11" s="96">
        <f>DG12+DG55</f>
        <v>6996865</v>
      </c>
      <c r="DH11" s="96">
        <f>DH12+DH55</f>
        <v>6846926</v>
      </c>
      <c r="DI11" s="97">
        <f>IF(DH11=0,0,DH11/BU11*100)</f>
        <v>94.898357729233922</v>
      </c>
      <c r="DJ11" s="96">
        <f t="shared" ref="DJ11:DO11" si="3">DJ12+DJ55</f>
        <v>149939</v>
      </c>
      <c r="DK11" s="96">
        <f t="shared" si="3"/>
        <v>0</v>
      </c>
      <c r="DL11" s="96">
        <f t="shared" si="3"/>
        <v>0</v>
      </c>
      <c r="DM11" s="96">
        <f t="shared" si="3"/>
        <v>149939</v>
      </c>
      <c r="DN11" s="96">
        <f t="shared" si="3"/>
        <v>7342265</v>
      </c>
      <c r="DO11" s="96">
        <f t="shared" si="3"/>
        <v>7192326</v>
      </c>
      <c r="DP11" s="97">
        <f>IF(AO11=0,0,DO11/CB11*100)</f>
        <v>88.651758102110065</v>
      </c>
      <c r="DQ11" s="96">
        <f>DQ12+DQ55</f>
        <v>149939</v>
      </c>
      <c r="DR11" s="96">
        <f t="shared" ref="DR11:DW11" si="4">DR12+DR55</f>
        <v>30383</v>
      </c>
      <c r="DS11" s="96">
        <f t="shared" si="4"/>
        <v>26142</v>
      </c>
      <c r="DT11" s="96">
        <f t="shared" si="4"/>
        <v>93414</v>
      </c>
      <c r="DU11" s="96">
        <f t="shared" si="4"/>
        <v>4369531</v>
      </c>
      <c r="DV11" s="96">
        <f t="shared" si="4"/>
        <v>4013278</v>
      </c>
      <c r="DW11" s="96">
        <f t="shared" si="4"/>
        <v>4068406</v>
      </c>
      <c r="DX11" s="97">
        <f>IF(AV11=0,0,DW11/CJ11*100)</f>
        <v>90.416269789483508</v>
      </c>
      <c r="DY11" s="96">
        <f t="shared" ref="DY11:EI11" si="5">DY12+DY55</f>
        <v>-55128</v>
      </c>
      <c r="DZ11" s="96">
        <f t="shared" si="5"/>
        <v>-12334</v>
      </c>
      <c r="EA11" s="96">
        <f t="shared" si="5"/>
        <v>28208</v>
      </c>
      <c r="EB11" s="96">
        <f t="shared" si="5"/>
        <v>-40542</v>
      </c>
      <c r="EC11" s="96">
        <f t="shared" si="5"/>
        <v>-30832</v>
      </c>
      <c r="ED11" s="96">
        <f t="shared" si="5"/>
        <v>86690</v>
      </c>
      <c r="EE11" s="96">
        <f t="shared" si="5"/>
        <v>-49360</v>
      </c>
      <c r="EF11" s="96">
        <f t="shared" si="5"/>
        <v>-11962</v>
      </c>
      <c r="EG11" s="96">
        <f t="shared" si="5"/>
        <v>25942</v>
      </c>
      <c r="EH11" s="96">
        <f t="shared" si="5"/>
        <v>-42650</v>
      </c>
      <c r="EI11" s="96">
        <f t="shared" si="5"/>
        <v>356253</v>
      </c>
      <c r="EJ11" s="96"/>
      <c r="EK11" s="96">
        <f>EK12+EK55</f>
        <v>2972734</v>
      </c>
      <c r="EL11" s="96">
        <f>EL12+EL55</f>
        <v>2767667</v>
      </c>
      <c r="EM11" s="156">
        <f>EM13+EM55</f>
        <v>101.38416289940844</v>
      </c>
      <c r="EN11" s="96">
        <f>EN12+EN55</f>
        <v>205067</v>
      </c>
      <c r="EO11" s="96">
        <f>EO12+EO55</f>
        <v>42717</v>
      </c>
      <c r="EP11" s="98">
        <f>EP13+EP55</f>
        <v>71915</v>
      </c>
      <c r="EQ11" s="264">
        <f>EQ13+EQ55</f>
        <v>-29198</v>
      </c>
      <c r="ER11" s="96">
        <f>ER12+ER55</f>
        <v>56974</v>
      </c>
      <c r="ES11" s="96">
        <f>ES12+ES55</f>
        <v>105376</v>
      </c>
    </row>
    <row r="12" spans="1:152" s="93" customFormat="1" ht="33" customHeight="1">
      <c r="A12" s="187" t="s">
        <v>7</v>
      </c>
      <c r="B12" s="265" t="s">
        <v>489</v>
      </c>
      <c r="C12" s="187"/>
      <c r="D12" s="187"/>
      <c r="E12" s="187"/>
      <c r="F12" s="187"/>
      <c r="G12" s="187"/>
      <c r="H12" s="187"/>
      <c r="I12" s="187"/>
      <c r="J12" s="187"/>
      <c r="K12" s="187"/>
      <c r="L12" s="187"/>
      <c r="M12" s="187"/>
      <c r="N12" s="187"/>
      <c r="O12" s="187"/>
      <c r="P12" s="188"/>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v>5397073</v>
      </c>
      <c r="BU12" s="187">
        <v>5232236</v>
      </c>
      <c r="BV12" s="187"/>
      <c r="BW12" s="187">
        <v>164837</v>
      </c>
      <c r="BX12" s="187">
        <v>0</v>
      </c>
      <c r="BY12" s="187">
        <v>0</v>
      </c>
      <c r="BZ12" s="187">
        <v>164837</v>
      </c>
      <c r="CA12" s="187">
        <v>6295073</v>
      </c>
      <c r="CB12" s="187">
        <v>6130236</v>
      </c>
      <c r="CC12" s="187"/>
      <c r="CD12" s="187">
        <v>164837</v>
      </c>
      <c r="CE12" s="187">
        <v>30383</v>
      </c>
      <c r="CF12" s="187">
        <v>26142</v>
      </c>
      <c r="CG12" s="187">
        <v>108312</v>
      </c>
      <c r="CH12" s="187">
        <v>3360403.9</v>
      </c>
      <c r="CI12" s="187">
        <v>3102126.32</v>
      </c>
      <c r="CJ12" s="187">
        <v>3142077.32</v>
      </c>
      <c r="CK12" s="187"/>
      <c r="CL12" s="187">
        <v>-39951</v>
      </c>
      <c r="CM12" s="187">
        <v>-12334</v>
      </c>
      <c r="CN12" s="187">
        <v>2248</v>
      </c>
      <c r="CO12" s="187">
        <v>-14582</v>
      </c>
      <c r="CP12" s="187">
        <v>-30832</v>
      </c>
      <c r="CQ12" s="187">
        <v>15858</v>
      </c>
      <c r="CR12" s="187">
        <v>-46690</v>
      </c>
      <c r="CS12" s="187">
        <v>3215</v>
      </c>
      <c r="CT12" s="187">
        <v>30772</v>
      </c>
      <c r="CU12" s="187">
        <v>-27557</v>
      </c>
      <c r="CV12" s="187">
        <v>258277.58</v>
      </c>
      <c r="CW12" s="187"/>
      <c r="CX12" s="187">
        <v>2934669.1</v>
      </c>
      <c r="CY12" s="187">
        <v>2729881.1</v>
      </c>
      <c r="CZ12" s="187"/>
      <c r="DA12" s="187">
        <v>204788</v>
      </c>
      <c r="DB12" s="187">
        <v>42717</v>
      </c>
      <c r="DC12" s="187"/>
      <c r="DD12" s="187"/>
      <c r="DE12" s="187">
        <v>56974</v>
      </c>
      <c r="DF12" s="187">
        <v>105097</v>
      </c>
      <c r="DG12" s="187">
        <f>DG13+DG54</f>
        <v>5555725</v>
      </c>
      <c r="DH12" s="187">
        <f>DH13+DH54</f>
        <v>5405786</v>
      </c>
      <c r="DI12" s="173">
        <f t="shared" ref="DI12:DI72" si="6">IF(DH12=0,0,DH12/BU12*100)</f>
        <v>103.31693753875015</v>
      </c>
      <c r="DJ12" s="187">
        <f t="shared" ref="DJ12:DO12" si="7">DJ13+DJ54</f>
        <v>149939</v>
      </c>
      <c r="DK12" s="187">
        <f t="shared" si="7"/>
        <v>0</v>
      </c>
      <c r="DL12" s="187">
        <f t="shared" si="7"/>
        <v>0</v>
      </c>
      <c r="DM12" s="187">
        <f t="shared" si="7"/>
        <v>149939</v>
      </c>
      <c r="DN12" s="187">
        <f t="shared" si="7"/>
        <v>5901125</v>
      </c>
      <c r="DO12" s="187">
        <f t="shared" si="7"/>
        <v>5751186</v>
      </c>
      <c r="DP12" s="173">
        <f>IF(CB12=0,0,DO12/CB12*100)</f>
        <v>93.816714397292372</v>
      </c>
      <c r="DQ12" s="187">
        <f t="shared" ref="DQ12:DV12" si="8">DQ13+DQ54</f>
        <v>149939</v>
      </c>
      <c r="DR12" s="187">
        <f t="shared" si="8"/>
        <v>30383</v>
      </c>
      <c r="DS12" s="187">
        <f t="shared" si="8"/>
        <v>26142</v>
      </c>
      <c r="DT12" s="187">
        <f t="shared" si="8"/>
        <v>93414</v>
      </c>
      <c r="DU12" s="187">
        <f t="shared" si="8"/>
        <v>2928391</v>
      </c>
      <c r="DV12" s="187">
        <f t="shared" si="8"/>
        <v>2635708</v>
      </c>
      <c r="DW12" s="187">
        <f>DW13+DW54</f>
        <v>2690836</v>
      </c>
      <c r="DX12" s="173">
        <f t="shared" ref="DX12:DX72" si="9">IF(AV12=0,0,DW12/CJ12*100)</f>
        <v>0</v>
      </c>
      <c r="DY12" s="187">
        <f t="shared" ref="DY12:EI12" si="10">DY13+DY54</f>
        <v>-55128</v>
      </c>
      <c r="DZ12" s="187">
        <f t="shared" si="10"/>
        <v>-12334</v>
      </c>
      <c r="EA12" s="187">
        <f t="shared" si="10"/>
        <v>28208</v>
      </c>
      <c r="EB12" s="187">
        <f t="shared" si="10"/>
        <v>-40542</v>
      </c>
      <c r="EC12" s="187">
        <f t="shared" si="10"/>
        <v>-30832</v>
      </c>
      <c r="ED12" s="187">
        <f t="shared" si="10"/>
        <v>86690</v>
      </c>
      <c r="EE12" s="187">
        <f t="shared" si="10"/>
        <v>-49360</v>
      </c>
      <c r="EF12" s="187">
        <f t="shared" si="10"/>
        <v>-11962</v>
      </c>
      <c r="EG12" s="187">
        <f t="shared" si="10"/>
        <v>25942</v>
      </c>
      <c r="EH12" s="187">
        <f t="shared" si="10"/>
        <v>-42650</v>
      </c>
      <c r="EI12" s="187">
        <f t="shared" si="10"/>
        <v>292683</v>
      </c>
      <c r="EJ12" s="187"/>
      <c r="EK12" s="187">
        <f>EK13+EK54</f>
        <v>2972734</v>
      </c>
      <c r="EL12" s="187">
        <f>EL13+EL54</f>
        <v>2767667</v>
      </c>
      <c r="EM12" s="188"/>
      <c r="EN12" s="187">
        <f>EN13+EN54</f>
        <v>205067</v>
      </c>
      <c r="EO12" s="187">
        <f>EO13+EO54</f>
        <v>42717</v>
      </c>
      <c r="EP12" s="189"/>
      <c r="EQ12" s="264"/>
      <c r="ER12" s="187">
        <f>ER13+ER54</f>
        <v>56974</v>
      </c>
      <c r="ES12" s="187">
        <f>ES13+ES54</f>
        <v>105376</v>
      </c>
    </row>
    <row r="13" spans="1:152" s="93" customFormat="1" ht="33" customHeight="1">
      <c r="A13" s="264" t="s">
        <v>441</v>
      </c>
      <c r="B13" s="265" t="s">
        <v>302</v>
      </c>
      <c r="C13" s="264">
        <f>C15+C24+C35+C36+C39</f>
        <v>4597771</v>
      </c>
      <c r="D13" s="264">
        <v>4604771</v>
      </c>
      <c r="E13" s="264">
        <v>2105325</v>
      </c>
      <c r="F13" s="264">
        <v>1887605</v>
      </c>
      <c r="G13" s="264">
        <v>217720</v>
      </c>
      <c r="H13" s="264">
        <v>2499446</v>
      </c>
      <c r="I13" s="264">
        <v>4706837.4596988279</v>
      </c>
      <c r="J13" s="264">
        <v>2196807.2999999998</v>
      </c>
      <c r="K13" s="264">
        <v>1979087.3</v>
      </c>
      <c r="L13" s="264">
        <v>217720</v>
      </c>
      <c r="M13" s="264">
        <v>2510030.1596988272</v>
      </c>
      <c r="N13" s="264">
        <v>4711069</v>
      </c>
      <c r="O13" s="264">
        <v>4680686</v>
      </c>
      <c r="P13" s="266">
        <v>101.64861618525656</v>
      </c>
      <c r="Q13" s="264">
        <v>30383</v>
      </c>
      <c r="R13" s="264">
        <v>4803069</v>
      </c>
      <c r="S13" s="264">
        <v>4772686</v>
      </c>
      <c r="T13" s="264">
        <v>30383</v>
      </c>
      <c r="U13" s="264">
        <v>2225697</v>
      </c>
      <c r="V13" s="264">
        <v>2044477</v>
      </c>
      <c r="W13" s="264">
        <v>2056811</v>
      </c>
      <c r="X13" s="264">
        <v>-12334</v>
      </c>
      <c r="Y13" s="264">
        <v>181220</v>
      </c>
      <c r="Z13" s="264">
        <v>2577372</v>
      </c>
      <c r="AA13" s="264">
        <v>2534655</v>
      </c>
      <c r="AB13" s="264">
        <v>42717</v>
      </c>
      <c r="AC13" s="264">
        <f t="shared" ref="AC13:DG13" si="11">AC15+AC24+AC35+AC36+AC39+AC34</f>
        <v>4701141.1296988279</v>
      </c>
      <c r="AD13" s="264">
        <f t="shared" si="11"/>
        <v>2191110.9700000002</v>
      </c>
      <c r="AE13" s="264">
        <f t="shared" si="11"/>
        <v>2009890.97</v>
      </c>
      <c r="AF13" s="264">
        <f t="shared" si="11"/>
        <v>181220</v>
      </c>
      <c r="AG13" s="264">
        <f t="shared" si="11"/>
        <v>2510030.1596988272</v>
      </c>
      <c r="AH13" s="264">
        <v>5036331</v>
      </c>
      <c r="AI13" s="264">
        <v>4979806</v>
      </c>
      <c r="AJ13" s="264">
        <v>104.33969467088345</v>
      </c>
      <c r="AK13" s="264">
        <v>56525</v>
      </c>
      <c r="AL13" s="264">
        <v>0</v>
      </c>
      <c r="AM13" s="264">
        <v>56525</v>
      </c>
      <c r="AN13" s="264">
        <v>5103331</v>
      </c>
      <c r="AO13" s="264">
        <v>5046806</v>
      </c>
      <c r="AP13" s="264">
        <v>105.74351633440793</v>
      </c>
      <c r="AQ13" s="264">
        <v>56525</v>
      </c>
      <c r="AR13" s="264">
        <v>30383</v>
      </c>
      <c r="AS13" s="264">
        <v>26142</v>
      </c>
      <c r="AT13" s="264">
        <v>2382946</v>
      </c>
      <c r="AU13" s="264">
        <v>2101862.42</v>
      </c>
      <c r="AV13" s="264">
        <v>2145028.42</v>
      </c>
      <c r="AW13" s="264">
        <v>104.28903871089759</v>
      </c>
      <c r="AX13" s="264">
        <v>-43166</v>
      </c>
      <c r="AY13" s="264">
        <v>-12334</v>
      </c>
      <c r="AZ13" s="264">
        <v>2248</v>
      </c>
      <c r="BA13" s="264">
        <v>40389</v>
      </c>
      <c r="BB13" s="264">
        <v>-30832</v>
      </c>
      <c r="BC13" s="264">
        <v>15858</v>
      </c>
      <c r="BD13" s="264">
        <v>-31</v>
      </c>
      <c r="BE13" s="264">
        <v>281083.57999999996</v>
      </c>
      <c r="BF13" s="264">
        <v>155.10626862377219</v>
      </c>
      <c r="BG13" s="264">
        <v>2720385</v>
      </c>
      <c r="BH13" s="264">
        <v>2620694</v>
      </c>
      <c r="BI13" s="264">
        <v>103.39450536660809</v>
      </c>
      <c r="BJ13" s="264">
        <v>99691</v>
      </c>
      <c r="BK13" s="264">
        <v>42717</v>
      </c>
      <c r="BL13" s="264">
        <v>71915</v>
      </c>
      <c r="BM13" s="264">
        <v>-29198</v>
      </c>
      <c r="BN13" s="264">
        <v>56974</v>
      </c>
      <c r="BO13" s="267">
        <f t="shared" ref="BO13:BS13" si="12">BO15+BO24+BO35+BO36+BO39+BO34</f>
        <v>2857153</v>
      </c>
      <c r="BP13" s="267">
        <f t="shared" si="12"/>
        <v>2626854</v>
      </c>
      <c r="BQ13" s="267">
        <f t="shared" si="12"/>
        <v>2584137</v>
      </c>
      <c r="BR13" s="267">
        <f t="shared" si="12"/>
        <v>42717</v>
      </c>
      <c r="BS13" s="267">
        <f t="shared" si="12"/>
        <v>236462</v>
      </c>
      <c r="BT13" s="267">
        <v>5380973</v>
      </c>
      <c r="BU13" s="267">
        <v>5216136</v>
      </c>
      <c r="BV13" s="267">
        <v>104.74576720458589</v>
      </c>
      <c r="BW13" s="267">
        <v>164837</v>
      </c>
      <c r="BX13" s="267">
        <v>0</v>
      </c>
      <c r="BY13" s="267">
        <v>0</v>
      </c>
      <c r="BZ13" s="267">
        <v>164837</v>
      </c>
      <c r="CA13" s="267">
        <v>6278973</v>
      </c>
      <c r="CB13" s="267">
        <v>6114136</v>
      </c>
      <c r="CC13" s="267">
        <v>121.14862350563902</v>
      </c>
      <c r="CD13" s="267">
        <v>164837</v>
      </c>
      <c r="CE13" s="267">
        <v>30383</v>
      </c>
      <c r="CF13" s="267">
        <v>26142</v>
      </c>
      <c r="CG13" s="267">
        <v>108312</v>
      </c>
      <c r="CH13" s="267">
        <v>3344303.9</v>
      </c>
      <c r="CI13" s="267">
        <v>3086026.32</v>
      </c>
      <c r="CJ13" s="267">
        <v>3125977.32</v>
      </c>
      <c r="CK13" s="267">
        <v>145.73127753710602</v>
      </c>
      <c r="CL13" s="267">
        <v>-39951</v>
      </c>
      <c r="CM13" s="267">
        <v>-12334</v>
      </c>
      <c r="CN13" s="267">
        <v>2248</v>
      </c>
      <c r="CO13" s="267">
        <v>-14582</v>
      </c>
      <c r="CP13" s="267">
        <v>-30832</v>
      </c>
      <c r="CQ13" s="267">
        <v>15858</v>
      </c>
      <c r="CR13" s="267">
        <v>-46690</v>
      </c>
      <c r="CS13" s="267">
        <v>3215</v>
      </c>
      <c r="CT13" s="267">
        <v>30772</v>
      </c>
      <c r="CU13" s="267">
        <v>-27557</v>
      </c>
      <c r="CV13" s="267">
        <v>258277.58</v>
      </c>
      <c r="CW13" s="267">
        <v>142.52156494868115</v>
      </c>
      <c r="CX13" s="267">
        <v>2934669.1</v>
      </c>
      <c r="CY13" s="267">
        <v>2729881.1</v>
      </c>
      <c r="CZ13" s="267">
        <v>104.16633914527984</v>
      </c>
      <c r="DA13" s="267">
        <v>204788</v>
      </c>
      <c r="DB13" s="267">
        <v>42717</v>
      </c>
      <c r="DC13" s="267">
        <v>71915</v>
      </c>
      <c r="DD13" s="267">
        <v>-29198</v>
      </c>
      <c r="DE13" s="267">
        <v>56974</v>
      </c>
      <c r="DF13" s="267">
        <v>105097</v>
      </c>
      <c r="DG13" s="264">
        <f t="shared" si="11"/>
        <v>5471825</v>
      </c>
      <c r="DH13" s="264">
        <f>DH15+DH24+DH35+DH36+DH39+DH34</f>
        <v>5321886</v>
      </c>
      <c r="DI13" s="268">
        <f t="shared" si="6"/>
        <v>102.0273627834857</v>
      </c>
      <c r="DJ13" s="264">
        <f>DJ15+DJ24+DJ35+DJ36+DJ39+DJ34</f>
        <v>149939</v>
      </c>
      <c r="DK13" s="264">
        <f t="shared" ref="DK13:DL13" si="13">DK15+DK24+DK35+DK36+DK39+DK34</f>
        <v>0</v>
      </c>
      <c r="DL13" s="264">
        <f t="shared" si="13"/>
        <v>0</v>
      </c>
      <c r="DM13" s="264">
        <f>DM15+DM24+DM35+DM36+DM39+DM34</f>
        <v>149939</v>
      </c>
      <c r="DN13" s="264">
        <f>DN15+DN24+DN35+DN36+DN39+DN34</f>
        <v>5817225</v>
      </c>
      <c r="DO13" s="264">
        <f>DO15+DO24+DO35+DO36+DO39+DO34</f>
        <v>5667286</v>
      </c>
      <c r="DP13" s="268">
        <f t="shared" ref="DP13:DP72" si="14">IF(AO13=0,0,DO13/CB13*100)</f>
        <v>92.691526652334858</v>
      </c>
      <c r="DQ13" s="264">
        <f>DR13+DS13+DT13</f>
        <v>149939</v>
      </c>
      <c r="DR13" s="264">
        <f>DR15+DR24+DR35+DR36+DR39+DR34</f>
        <v>30383</v>
      </c>
      <c r="DS13" s="264">
        <f t="shared" ref="DS13:DT44" si="15">EC13+ER13</f>
        <v>26142</v>
      </c>
      <c r="DT13" s="264">
        <f>EF13+ES13</f>
        <v>93414</v>
      </c>
      <c r="DU13" s="264">
        <f>DU15+DU24+DU35+DU36+DU39+DU34</f>
        <v>2844491</v>
      </c>
      <c r="DV13" s="264">
        <f>DV15+DV24+DV35+DV36+DV39+DV34</f>
        <v>2551808</v>
      </c>
      <c r="DW13" s="264">
        <f>DW15+DW24+DW35+DW36+DW39+DW34</f>
        <v>2606936</v>
      </c>
      <c r="DX13" s="268">
        <f t="shared" si="9"/>
        <v>83.395870575286196</v>
      </c>
      <c r="DY13" s="264">
        <f>DZ13+EC13+EF13</f>
        <v>-55128</v>
      </c>
      <c r="DZ13" s="264">
        <f>DZ15+DZ24+DZ35+DZ36+DZ39+DZ34</f>
        <v>-12334</v>
      </c>
      <c r="EA13" s="264">
        <f>EA15+EA24+EA35+EA36+EA39+EA34</f>
        <v>28208</v>
      </c>
      <c r="EB13" s="264">
        <f>EB15+EB24+EB35+EB36+EB39+EB34</f>
        <v>-40542</v>
      </c>
      <c r="EC13" s="264">
        <f>EC15+EC24+EC35+EC36+EC39+EC34</f>
        <v>-30832</v>
      </c>
      <c r="ED13" s="264">
        <f t="shared" ref="ED13:EH13" si="16">ED15+ED24+ED35+ED36+ED39+ED34</f>
        <v>86690</v>
      </c>
      <c r="EE13" s="264">
        <f t="shared" si="16"/>
        <v>-49360</v>
      </c>
      <c r="EF13" s="264">
        <f t="shared" si="16"/>
        <v>-11962</v>
      </c>
      <c r="EG13" s="264">
        <f t="shared" si="16"/>
        <v>25942</v>
      </c>
      <c r="EH13" s="264">
        <f t="shared" si="16"/>
        <v>-42650</v>
      </c>
      <c r="EI13" s="264">
        <f>EI15+EI24+EI35+EI36+EI39+EI34</f>
        <v>292683</v>
      </c>
      <c r="EJ13" s="268">
        <f>IF(AF13=0,0,EI13/AF13*100)</f>
        <v>161.5070080565059</v>
      </c>
      <c r="EK13" s="264">
        <f>EK15+EK24+EK35+EK36+EK39+EK34</f>
        <v>2972734</v>
      </c>
      <c r="EL13" s="264">
        <f>EL15+EL24+EL35+EL36+EL39+EL34</f>
        <v>2767667</v>
      </c>
      <c r="EM13" s="266">
        <v>101.38416289940844</v>
      </c>
      <c r="EN13" s="264">
        <f>EO13+ER13+ES13</f>
        <v>205067</v>
      </c>
      <c r="EO13" s="269">
        <f t="shared" ref="EO13:EO72" si="17">EP13+EQ13</f>
        <v>42717</v>
      </c>
      <c r="EP13" s="264">
        <f>EP15+EP24+EP35+EP36+EP39+EP34</f>
        <v>71915</v>
      </c>
      <c r="EQ13" s="264">
        <f>EQ15+EQ24+EQ35+EQ36+EQ39+EQ34</f>
        <v>-29198</v>
      </c>
      <c r="ER13" s="264">
        <f>ER15+ER24+ER35+ER36+ER39+ER34</f>
        <v>56974</v>
      </c>
      <c r="ES13" s="264">
        <f>ES15+ES24+ES35+ES36+ES39+ES34</f>
        <v>105376</v>
      </c>
    </row>
    <row r="14" spans="1:152" s="99" customFormat="1" ht="39.75" hidden="1" customHeight="1" outlineLevel="1">
      <c r="A14" s="270"/>
      <c r="B14" s="271" t="s">
        <v>104</v>
      </c>
      <c r="C14" s="270">
        <f>C13</f>
        <v>4597771</v>
      </c>
      <c r="D14" s="270">
        <v>4597771</v>
      </c>
      <c r="E14" s="270">
        <v>2098325</v>
      </c>
      <c r="F14" s="270">
        <v>1880605</v>
      </c>
      <c r="G14" s="270">
        <v>217720</v>
      </c>
      <c r="H14" s="270">
        <v>2499446</v>
      </c>
      <c r="I14" s="270">
        <v>0</v>
      </c>
      <c r="J14" s="270">
        <v>0</v>
      </c>
      <c r="K14" s="270"/>
      <c r="L14" s="270"/>
      <c r="M14" s="270"/>
      <c r="N14" s="270">
        <v>4711069</v>
      </c>
      <c r="O14" s="270">
        <v>4680686</v>
      </c>
      <c r="P14" s="266">
        <v>101.80337385224274</v>
      </c>
      <c r="Q14" s="270">
        <v>30383</v>
      </c>
      <c r="R14" s="270">
        <v>4803069</v>
      </c>
      <c r="S14" s="270">
        <v>4772686</v>
      </c>
      <c r="T14" s="270">
        <v>30383</v>
      </c>
      <c r="U14" s="270">
        <v>2225697</v>
      </c>
      <c r="V14" s="270">
        <v>2044477</v>
      </c>
      <c r="W14" s="270">
        <v>2056811</v>
      </c>
      <c r="X14" s="270">
        <v>-12334</v>
      </c>
      <c r="Y14" s="270">
        <v>181220</v>
      </c>
      <c r="Z14" s="270">
        <v>2577372</v>
      </c>
      <c r="AA14" s="270">
        <v>2534655</v>
      </c>
      <c r="AB14" s="270">
        <v>42717</v>
      </c>
      <c r="AC14" s="270">
        <f>AE14+AG14</f>
        <v>0</v>
      </c>
      <c r="AD14" s="270">
        <f>AE14+AF14</f>
        <v>0</v>
      </c>
      <c r="AE14" s="270"/>
      <c r="AF14" s="270"/>
      <c r="AG14" s="270"/>
      <c r="AH14" s="270">
        <v>5036331</v>
      </c>
      <c r="AI14" s="270">
        <v>4979806</v>
      </c>
      <c r="AJ14" s="270">
        <v>104.33969467088345</v>
      </c>
      <c r="AK14" s="270">
        <v>56525</v>
      </c>
      <c r="AL14" s="270">
        <v>0</v>
      </c>
      <c r="AM14" s="270">
        <v>56525</v>
      </c>
      <c r="AN14" s="270">
        <v>5103331</v>
      </c>
      <c r="AO14" s="270">
        <v>5046806</v>
      </c>
      <c r="AP14" s="270">
        <v>105.74351633440793</v>
      </c>
      <c r="AQ14" s="270">
        <v>30383</v>
      </c>
      <c r="AR14" s="270">
        <v>30383</v>
      </c>
      <c r="AS14" s="270">
        <v>0</v>
      </c>
      <c r="AT14" s="270">
        <v>2382946</v>
      </c>
      <c r="AU14" s="270">
        <v>2101862.42</v>
      </c>
      <c r="AV14" s="270">
        <v>2145028.42</v>
      </c>
      <c r="AW14" s="270">
        <v>104.28903871089759</v>
      </c>
      <c r="AX14" s="270">
        <v>-12334</v>
      </c>
      <c r="AY14" s="270">
        <v>-12334</v>
      </c>
      <c r="AZ14" s="270"/>
      <c r="BA14" s="270"/>
      <c r="BB14" s="270"/>
      <c r="BC14" s="270"/>
      <c r="BD14" s="270"/>
      <c r="BE14" s="270">
        <v>281083.57999999996</v>
      </c>
      <c r="BF14" s="270">
        <v>0</v>
      </c>
      <c r="BG14" s="270">
        <v>2720385</v>
      </c>
      <c r="BH14" s="270">
        <v>2620694</v>
      </c>
      <c r="BI14" s="270"/>
      <c r="BJ14" s="270">
        <v>42717</v>
      </c>
      <c r="BK14" s="270">
        <v>42717</v>
      </c>
      <c r="BL14" s="270">
        <v>71915</v>
      </c>
      <c r="BM14" s="270">
        <v>-29198</v>
      </c>
      <c r="BN14" s="270"/>
      <c r="BO14" s="272">
        <f>BQ14+BS14</f>
        <v>0</v>
      </c>
      <c r="BP14" s="272">
        <f>BQ14+BR14</f>
        <v>0</v>
      </c>
      <c r="BQ14" s="272"/>
      <c r="BR14" s="272"/>
      <c r="BS14" s="272"/>
      <c r="BT14" s="272">
        <v>5380973</v>
      </c>
      <c r="BU14" s="272">
        <v>5216136</v>
      </c>
      <c r="BV14" s="272">
        <v>104.74576720458589</v>
      </c>
      <c r="BW14" s="272">
        <v>164837</v>
      </c>
      <c r="BX14" s="272">
        <v>0</v>
      </c>
      <c r="BY14" s="272">
        <v>0</v>
      </c>
      <c r="BZ14" s="272">
        <v>164837</v>
      </c>
      <c r="CA14" s="272">
        <v>6278973</v>
      </c>
      <c r="CB14" s="272">
        <v>6114136</v>
      </c>
      <c r="CC14" s="272">
        <v>121.14862350563902</v>
      </c>
      <c r="CD14" s="272">
        <v>30383</v>
      </c>
      <c r="CE14" s="272">
        <v>30383</v>
      </c>
      <c r="CF14" s="272">
        <v>0</v>
      </c>
      <c r="CG14" s="272"/>
      <c r="CH14" s="272">
        <v>3344303.9</v>
      </c>
      <c r="CI14" s="272">
        <v>3086026.32</v>
      </c>
      <c r="CJ14" s="272">
        <v>3125977.32</v>
      </c>
      <c r="CK14" s="272">
        <v>145.73127753710602</v>
      </c>
      <c r="CL14" s="272">
        <v>-12334</v>
      </c>
      <c r="CM14" s="272">
        <v>-12334</v>
      </c>
      <c r="CN14" s="272"/>
      <c r="CO14" s="272"/>
      <c r="CP14" s="272"/>
      <c r="CQ14" s="272"/>
      <c r="CR14" s="272"/>
      <c r="CS14" s="272"/>
      <c r="CT14" s="272"/>
      <c r="CU14" s="272"/>
      <c r="CV14" s="272">
        <v>258277.58</v>
      </c>
      <c r="CW14" s="272">
        <v>0</v>
      </c>
      <c r="CX14" s="272">
        <v>2934669.1</v>
      </c>
      <c r="CY14" s="272">
        <v>2729881.1</v>
      </c>
      <c r="CZ14" s="272"/>
      <c r="DA14" s="272">
        <v>42717</v>
      </c>
      <c r="DB14" s="272">
        <v>42717</v>
      </c>
      <c r="DC14" s="272">
        <v>71915</v>
      </c>
      <c r="DD14" s="272">
        <v>-29198</v>
      </c>
      <c r="DE14" s="272"/>
      <c r="DF14" s="272"/>
      <c r="DG14" s="270">
        <f>DG13</f>
        <v>5471825</v>
      </c>
      <c r="DH14" s="270">
        <f t="shared" ref="DH14:EL14" si="18">DH13</f>
        <v>5321886</v>
      </c>
      <c r="DI14" s="273">
        <f t="shared" si="6"/>
        <v>102.0273627834857</v>
      </c>
      <c r="DJ14" s="270">
        <f t="shared" ref="DJ14:DJ23" si="19">DK14+DL14+DM14</f>
        <v>149939</v>
      </c>
      <c r="DK14" s="270">
        <f t="shared" si="18"/>
        <v>0</v>
      </c>
      <c r="DL14" s="270">
        <f t="shared" si="18"/>
        <v>0</v>
      </c>
      <c r="DM14" s="270">
        <f t="shared" si="18"/>
        <v>149939</v>
      </c>
      <c r="DN14" s="270">
        <f t="shared" si="18"/>
        <v>5817225</v>
      </c>
      <c r="DO14" s="270">
        <f t="shared" si="18"/>
        <v>5667286</v>
      </c>
      <c r="DP14" s="273">
        <f t="shared" si="14"/>
        <v>92.691526652334858</v>
      </c>
      <c r="DQ14" s="270">
        <f t="shared" ref="DQ14:DQ72" si="20">DR14+DS14</f>
        <v>30383</v>
      </c>
      <c r="DR14" s="270">
        <f t="shared" si="18"/>
        <v>30383</v>
      </c>
      <c r="DS14" s="270">
        <f t="shared" si="15"/>
        <v>0</v>
      </c>
      <c r="DT14" s="270"/>
      <c r="DU14" s="270">
        <f t="shared" si="18"/>
        <v>2844491</v>
      </c>
      <c r="DV14" s="270">
        <f t="shared" si="18"/>
        <v>2551808</v>
      </c>
      <c r="DW14" s="270">
        <f t="shared" si="18"/>
        <v>2606936</v>
      </c>
      <c r="DX14" s="273">
        <f t="shared" si="9"/>
        <v>83.395870575286196</v>
      </c>
      <c r="DY14" s="270">
        <f t="shared" ref="DY14:DY44" si="21">DZ14+EC14</f>
        <v>-12334</v>
      </c>
      <c r="DZ14" s="270">
        <f t="shared" si="18"/>
        <v>-12334</v>
      </c>
      <c r="EA14" s="270"/>
      <c r="EB14" s="270"/>
      <c r="EC14" s="270"/>
      <c r="ED14" s="270"/>
      <c r="EE14" s="270"/>
      <c r="EF14" s="270"/>
      <c r="EG14" s="270"/>
      <c r="EH14" s="270"/>
      <c r="EI14" s="270">
        <f t="shared" si="18"/>
        <v>292683</v>
      </c>
      <c r="EJ14" s="274">
        <f>IF(AF14=0,0,EI14/AF14*100)</f>
        <v>0</v>
      </c>
      <c r="EK14" s="270">
        <f t="shared" si="18"/>
        <v>2972734</v>
      </c>
      <c r="EL14" s="270">
        <f t="shared" si="18"/>
        <v>2767667</v>
      </c>
      <c r="EM14" s="273"/>
      <c r="EN14" s="270">
        <f t="shared" ref="EN14:EN72" si="22">EO14+ER14</f>
        <v>42717</v>
      </c>
      <c r="EO14" s="275">
        <f t="shared" si="17"/>
        <v>42717</v>
      </c>
      <c r="EP14" s="276">
        <f t="shared" ref="EP14:EQ14" si="23">EP13</f>
        <v>71915</v>
      </c>
      <c r="EQ14" s="276">
        <f t="shared" si="23"/>
        <v>-29198</v>
      </c>
      <c r="ER14" s="276"/>
      <c r="ES14" s="276"/>
      <c r="ET14" s="93"/>
    </row>
    <row r="15" spans="1:152" s="93" customFormat="1" ht="22.5" customHeight="1" collapsed="1">
      <c r="A15" s="277" t="s">
        <v>9</v>
      </c>
      <c r="B15" s="265" t="s">
        <v>385</v>
      </c>
      <c r="C15" s="264">
        <f>C16+C17+C22</f>
        <v>686220</v>
      </c>
      <c r="D15" s="264">
        <v>686220</v>
      </c>
      <c r="E15" s="264">
        <v>552670</v>
      </c>
      <c r="F15" s="264">
        <v>373803</v>
      </c>
      <c r="G15" s="264">
        <v>178867</v>
      </c>
      <c r="H15" s="264">
        <v>133550</v>
      </c>
      <c r="I15" s="264">
        <v>700906.76584430004</v>
      </c>
      <c r="J15" s="264">
        <v>552670</v>
      </c>
      <c r="K15" s="264">
        <v>373803</v>
      </c>
      <c r="L15" s="264">
        <v>178867</v>
      </c>
      <c r="M15" s="264">
        <v>148236.76584430001</v>
      </c>
      <c r="N15" s="264">
        <v>670920</v>
      </c>
      <c r="O15" s="264">
        <v>670920</v>
      </c>
      <c r="P15" s="266">
        <v>97.770394334178548</v>
      </c>
      <c r="Q15" s="264">
        <v>0</v>
      </c>
      <c r="R15" s="264">
        <v>740920</v>
      </c>
      <c r="S15" s="264">
        <v>740920</v>
      </c>
      <c r="T15" s="264">
        <v>0</v>
      </c>
      <c r="U15" s="264">
        <v>609050</v>
      </c>
      <c r="V15" s="264">
        <v>460621</v>
      </c>
      <c r="W15" s="264">
        <v>460621</v>
      </c>
      <c r="X15" s="264">
        <v>0</v>
      </c>
      <c r="Y15" s="264">
        <v>148429</v>
      </c>
      <c r="Z15" s="264">
        <v>131870</v>
      </c>
      <c r="AA15" s="264">
        <v>131870</v>
      </c>
      <c r="AB15" s="264"/>
      <c r="AC15" s="264">
        <f t="shared" ref="AC15:AG15" si="24">AC16+AC17+AC22+AC23</f>
        <v>757286.76584430004</v>
      </c>
      <c r="AD15" s="264">
        <f t="shared" si="24"/>
        <v>609050</v>
      </c>
      <c r="AE15" s="264">
        <f t="shared" si="24"/>
        <v>460621</v>
      </c>
      <c r="AF15" s="264">
        <f t="shared" si="24"/>
        <v>148429</v>
      </c>
      <c r="AG15" s="264">
        <f t="shared" si="24"/>
        <v>148236.76584430001</v>
      </c>
      <c r="AH15" s="264">
        <v>743380</v>
      </c>
      <c r="AI15" s="264">
        <v>743380</v>
      </c>
      <c r="AJ15" s="264">
        <v>100.33201965124441</v>
      </c>
      <c r="AK15" s="264">
        <v>0</v>
      </c>
      <c r="AL15" s="264">
        <v>0</v>
      </c>
      <c r="AM15" s="264">
        <v>0</v>
      </c>
      <c r="AN15" s="264">
        <v>803380</v>
      </c>
      <c r="AO15" s="264">
        <v>803380</v>
      </c>
      <c r="AP15" s="264">
        <v>108.43005992549803</v>
      </c>
      <c r="AQ15" s="264">
        <v>0</v>
      </c>
      <c r="AR15" s="264">
        <v>0</v>
      </c>
      <c r="AS15" s="264">
        <v>0</v>
      </c>
      <c r="AT15" s="264">
        <v>655131</v>
      </c>
      <c r="AU15" s="264">
        <v>455225</v>
      </c>
      <c r="AV15" s="264">
        <v>455225</v>
      </c>
      <c r="AW15" s="264">
        <v>98.828537995445274</v>
      </c>
      <c r="AX15" s="264">
        <v>0</v>
      </c>
      <c r="AY15" s="264">
        <v>0</v>
      </c>
      <c r="AZ15" s="264"/>
      <c r="BA15" s="264"/>
      <c r="BB15" s="264"/>
      <c r="BC15" s="264"/>
      <c r="BD15" s="264"/>
      <c r="BE15" s="264">
        <v>199906</v>
      </c>
      <c r="BF15" s="264">
        <v>134.68122806190166</v>
      </c>
      <c r="BG15" s="264">
        <v>148249</v>
      </c>
      <c r="BH15" s="264">
        <v>148249</v>
      </c>
      <c r="BI15" s="264">
        <v>112.42056570865246</v>
      </c>
      <c r="BJ15" s="264">
        <v>0</v>
      </c>
      <c r="BK15" s="264">
        <v>0</v>
      </c>
      <c r="BL15" s="264"/>
      <c r="BM15" s="264"/>
      <c r="BN15" s="264"/>
      <c r="BO15" s="267">
        <f t="shared" ref="BO15:BS15" si="25">BO16+BO17+BO22+BO23</f>
        <v>163179</v>
      </c>
      <c r="BP15" s="267">
        <f t="shared" si="25"/>
        <v>148249</v>
      </c>
      <c r="BQ15" s="267">
        <f t="shared" si="25"/>
        <v>148249</v>
      </c>
      <c r="BR15" s="267">
        <f t="shared" si="25"/>
        <v>0</v>
      </c>
      <c r="BS15" s="267">
        <f t="shared" si="25"/>
        <v>14930</v>
      </c>
      <c r="BT15" s="267">
        <v>821872</v>
      </c>
      <c r="BU15" s="267">
        <v>821872</v>
      </c>
      <c r="BV15" s="267">
        <v>110.55879899916596</v>
      </c>
      <c r="BW15" s="267">
        <v>0</v>
      </c>
      <c r="BX15" s="267">
        <v>0</v>
      </c>
      <c r="BY15" s="267">
        <v>0</v>
      </c>
      <c r="BZ15" s="267">
        <v>0</v>
      </c>
      <c r="CA15" s="267">
        <v>825372</v>
      </c>
      <c r="CB15" s="267">
        <v>825372</v>
      </c>
      <c r="CC15" s="267">
        <v>102.73743433991388</v>
      </c>
      <c r="CD15" s="267">
        <v>0</v>
      </c>
      <c r="CE15" s="267">
        <v>0</v>
      </c>
      <c r="CF15" s="267">
        <v>0</v>
      </c>
      <c r="CG15" s="267"/>
      <c r="CH15" s="267">
        <v>619716</v>
      </c>
      <c r="CI15" s="267">
        <v>495589</v>
      </c>
      <c r="CJ15" s="267">
        <v>495589</v>
      </c>
      <c r="CK15" s="267">
        <v>108.86682409797352</v>
      </c>
      <c r="CL15" s="267">
        <v>0</v>
      </c>
      <c r="CM15" s="267">
        <v>0</v>
      </c>
      <c r="CN15" s="267"/>
      <c r="CO15" s="267"/>
      <c r="CP15" s="267"/>
      <c r="CQ15" s="267"/>
      <c r="CR15" s="267"/>
      <c r="CS15" s="267"/>
      <c r="CT15" s="267"/>
      <c r="CU15" s="267"/>
      <c r="CV15" s="267">
        <v>124127</v>
      </c>
      <c r="CW15" s="267">
        <v>83.62718875691408</v>
      </c>
      <c r="CX15" s="267">
        <v>205656</v>
      </c>
      <c r="CY15" s="267">
        <v>205656</v>
      </c>
      <c r="CZ15" s="267">
        <v>138.72336406990942</v>
      </c>
      <c r="DA15" s="267">
        <v>0</v>
      </c>
      <c r="DB15" s="267">
        <v>0</v>
      </c>
      <c r="DC15" s="267"/>
      <c r="DD15" s="267"/>
      <c r="DE15" s="267"/>
      <c r="DF15" s="267"/>
      <c r="DG15" s="264">
        <f>DG16+DG17+DG22+DG23</f>
        <v>896220</v>
      </c>
      <c r="DH15" s="264">
        <f>DH16+DH17+DH22+DH23</f>
        <v>896220</v>
      </c>
      <c r="DI15" s="268">
        <f t="shared" si="6"/>
        <v>109.04617750695974</v>
      </c>
      <c r="DJ15" s="264">
        <f t="shared" si="19"/>
        <v>0</v>
      </c>
      <c r="DK15" s="264">
        <f>DK16+DK17+DK22+DK23</f>
        <v>0</v>
      </c>
      <c r="DL15" s="264">
        <f>DL16+DL17+DL22+DL23</f>
        <v>0</v>
      </c>
      <c r="DM15" s="264">
        <f>DM16+DM17+DM22+DM23</f>
        <v>0</v>
      </c>
      <c r="DN15" s="264">
        <f>DN16+DN17+DN22+DN23</f>
        <v>902220</v>
      </c>
      <c r="DO15" s="264">
        <f>DO16+DO17+DO22+DO23</f>
        <v>902220</v>
      </c>
      <c r="DP15" s="268">
        <f t="shared" si="14"/>
        <v>109.3107108067635</v>
      </c>
      <c r="DQ15" s="264">
        <f t="shared" si="20"/>
        <v>0</v>
      </c>
      <c r="DR15" s="264">
        <f t="shared" ref="DR15:DW15" si="26">DR16+DR17+DR22+DR23</f>
        <v>0</v>
      </c>
      <c r="DS15" s="264">
        <f t="shared" si="15"/>
        <v>0</v>
      </c>
      <c r="DT15" s="264"/>
      <c r="DU15" s="264">
        <f t="shared" si="26"/>
        <v>649533</v>
      </c>
      <c r="DV15" s="264">
        <f t="shared" si="26"/>
        <v>513733</v>
      </c>
      <c r="DW15" s="264">
        <f t="shared" si="26"/>
        <v>513733</v>
      </c>
      <c r="DX15" s="268">
        <f t="shared" si="9"/>
        <v>103.66109820839446</v>
      </c>
      <c r="DY15" s="264">
        <f t="shared" si="21"/>
        <v>0</v>
      </c>
      <c r="DZ15" s="264">
        <f t="shared" ref="DZ15:EL15" si="27">DZ16+DZ17+DZ22+DZ23</f>
        <v>0</v>
      </c>
      <c r="EA15" s="264"/>
      <c r="EB15" s="264"/>
      <c r="EC15" s="264"/>
      <c r="ED15" s="264"/>
      <c r="EE15" s="264"/>
      <c r="EF15" s="264"/>
      <c r="EG15" s="264"/>
      <c r="EH15" s="264"/>
      <c r="EI15" s="264">
        <f t="shared" si="27"/>
        <v>135800</v>
      </c>
      <c r="EJ15" s="274">
        <f>IF(AF15=0,0,EI15/AF15*100)</f>
        <v>91.491554884827082</v>
      </c>
      <c r="EK15" s="264">
        <f t="shared" si="27"/>
        <v>252687</v>
      </c>
      <c r="EL15" s="264">
        <f t="shared" si="27"/>
        <v>252687</v>
      </c>
      <c r="EM15" s="266">
        <v>122.86877115182635</v>
      </c>
      <c r="EN15" s="264">
        <f t="shared" si="22"/>
        <v>0</v>
      </c>
      <c r="EO15" s="278">
        <f t="shared" si="17"/>
        <v>0</v>
      </c>
      <c r="EP15" s="279"/>
      <c r="EQ15" s="279"/>
      <c r="ER15" s="279"/>
      <c r="ES15" s="279"/>
    </row>
    <row r="16" spans="1:152" ht="22.5" customHeight="1">
      <c r="A16" s="280" t="s">
        <v>11</v>
      </c>
      <c r="B16" s="281" t="s">
        <v>106</v>
      </c>
      <c r="C16" s="282">
        <v>506220</v>
      </c>
      <c r="D16" s="282">
        <v>506220</v>
      </c>
      <c r="E16" s="282">
        <v>428670</v>
      </c>
      <c r="F16" s="282">
        <v>278920</v>
      </c>
      <c r="G16" s="282">
        <v>149750</v>
      </c>
      <c r="H16" s="282">
        <v>77550.000000000015</v>
      </c>
      <c r="I16" s="282">
        <v>514885.16584430001</v>
      </c>
      <c r="J16" s="282">
        <v>428670</v>
      </c>
      <c r="K16" s="282">
        <v>278920</v>
      </c>
      <c r="L16" s="282">
        <v>149750</v>
      </c>
      <c r="M16" s="282">
        <v>86215.165844300005</v>
      </c>
      <c r="N16" s="282">
        <v>494920</v>
      </c>
      <c r="O16" s="282">
        <v>494920</v>
      </c>
      <c r="P16" s="274">
        <v>97.767768954209629</v>
      </c>
      <c r="Q16" s="282"/>
      <c r="R16" s="282">
        <v>494920</v>
      </c>
      <c r="S16" s="282">
        <v>494920</v>
      </c>
      <c r="T16" s="282">
        <v>0</v>
      </c>
      <c r="U16" s="282">
        <v>417370</v>
      </c>
      <c r="V16" s="282">
        <v>291453</v>
      </c>
      <c r="W16" s="282">
        <v>291453</v>
      </c>
      <c r="X16" s="282"/>
      <c r="Y16" s="282">
        <v>125917</v>
      </c>
      <c r="Z16" s="282">
        <v>77550</v>
      </c>
      <c r="AA16" s="282">
        <v>77550</v>
      </c>
      <c r="AB16" s="282">
        <v>0</v>
      </c>
      <c r="AC16" s="283">
        <f>AD16+AG16</f>
        <v>503585.16584430001</v>
      </c>
      <c r="AD16" s="282">
        <f>AE16+AF16</f>
        <v>417370</v>
      </c>
      <c r="AE16" s="283">
        <f>V16</f>
        <v>291453</v>
      </c>
      <c r="AF16" s="283">
        <f>Y16</f>
        <v>125917</v>
      </c>
      <c r="AG16" s="283">
        <v>86215.165844300005</v>
      </c>
      <c r="AH16" s="283">
        <v>518380</v>
      </c>
      <c r="AI16" s="283">
        <v>518380</v>
      </c>
      <c r="AJ16" s="283">
        <v>104.74016002586278</v>
      </c>
      <c r="AK16" s="283">
        <v>0</v>
      </c>
      <c r="AL16" s="283"/>
      <c r="AM16" s="283"/>
      <c r="AN16" s="283">
        <v>518380</v>
      </c>
      <c r="AO16" s="283">
        <v>518380</v>
      </c>
      <c r="AP16" s="283">
        <v>104.74016002586278</v>
      </c>
      <c r="AQ16" s="283">
        <v>0</v>
      </c>
      <c r="AR16" s="283">
        <v>0</v>
      </c>
      <c r="AS16" s="283">
        <v>0</v>
      </c>
      <c r="AT16" s="283">
        <v>439563</v>
      </c>
      <c r="AU16" s="283">
        <v>267873</v>
      </c>
      <c r="AV16" s="283">
        <v>267873</v>
      </c>
      <c r="AW16" s="283">
        <v>91.909501703533664</v>
      </c>
      <c r="AX16" s="283">
        <v>0</v>
      </c>
      <c r="AY16" s="283"/>
      <c r="AZ16" s="283"/>
      <c r="BA16" s="283"/>
      <c r="BB16" s="283"/>
      <c r="BC16" s="283"/>
      <c r="BD16" s="283"/>
      <c r="BE16" s="283">
        <v>171690</v>
      </c>
      <c r="BF16" s="283">
        <v>136.35172375453672</v>
      </c>
      <c r="BG16" s="283">
        <v>78817</v>
      </c>
      <c r="BH16" s="283">
        <v>78817</v>
      </c>
      <c r="BI16" s="283">
        <v>101.63378465506123</v>
      </c>
      <c r="BJ16" s="283">
        <v>0</v>
      </c>
      <c r="BK16" s="283">
        <v>0</v>
      </c>
      <c r="BL16" s="283"/>
      <c r="BM16" s="283"/>
      <c r="BN16" s="283"/>
      <c r="BO16" s="284">
        <f>BP16+BS16</f>
        <v>85747</v>
      </c>
      <c r="BP16" s="285">
        <f>BQ16+BR16</f>
        <v>78817</v>
      </c>
      <c r="BQ16" s="284">
        <f>BH16</f>
        <v>78817</v>
      </c>
      <c r="BR16" s="284">
        <f>BK16</f>
        <v>0</v>
      </c>
      <c r="BS16" s="284">
        <v>6930.0000000000009</v>
      </c>
      <c r="BT16" s="284">
        <v>536872</v>
      </c>
      <c r="BU16" s="284">
        <v>536872</v>
      </c>
      <c r="BV16" s="284">
        <v>103.56726725568114</v>
      </c>
      <c r="BW16" s="284">
        <v>0</v>
      </c>
      <c r="BX16" s="284"/>
      <c r="BY16" s="284"/>
      <c r="BZ16" s="284"/>
      <c r="CA16" s="284">
        <v>536872</v>
      </c>
      <c r="CB16" s="284">
        <v>536872</v>
      </c>
      <c r="CC16" s="284">
        <v>103.56726725568114</v>
      </c>
      <c r="CD16" s="284">
        <v>0</v>
      </c>
      <c r="CE16" s="284">
        <v>0</v>
      </c>
      <c r="CF16" s="284">
        <v>0</v>
      </c>
      <c r="CG16" s="284"/>
      <c r="CH16" s="284">
        <v>456352</v>
      </c>
      <c r="CI16" s="284">
        <v>338352</v>
      </c>
      <c r="CJ16" s="284">
        <v>338352</v>
      </c>
      <c r="CK16" s="284">
        <v>126.31060241233718</v>
      </c>
      <c r="CL16" s="284">
        <v>0</v>
      </c>
      <c r="CM16" s="284"/>
      <c r="CN16" s="284"/>
      <c r="CO16" s="284"/>
      <c r="CP16" s="284"/>
      <c r="CQ16" s="284"/>
      <c r="CR16" s="284"/>
      <c r="CS16" s="284"/>
      <c r="CT16" s="284"/>
      <c r="CU16" s="284"/>
      <c r="CV16" s="284">
        <v>118000</v>
      </c>
      <c r="CW16" s="284">
        <v>93.712524917207361</v>
      </c>
      <c r="CX16" s="284">
        <v>80520</v>
      </c>
      <c r="CY16" s="284">
        <v>80520</v>
      </c>
      <c r="CZ16" s="284">
        <v>102.16070137153153</v>
      </c>
      <c r="DA16" s="284">
        <v>0</v>
      </c>
      <c r="DB16" s="284">
        <v>0</v>
      </c>
      <c r="DC16" s="284"/>
      <c r="DD16" s="284"/>
      <c r="DE16" s="284"/>
      <c r="DF16" s="284"/>
      <c r="DG16" s="282">
        <f t="shared" ref="DG16:DG23" si="28">DH16+DK16</f>
        <v>506220</v>
      </c>
      <c r="DH16" s="282">
        <v>506220</v>
      </c>
      <c r="DI16" s="286">
        <f t="shared" si="6"/>
        <v>94.290631658942914</v>
      </c>
      <c r="DJ16" s="282">
        <f t="shared" si="19"/>
        <v>0</v>
      </c>
      <c r="DK16" s="282"/>
      <c r="DL16" s="282"/>
      <c r="DM16" s="282"/>
      <c r="DN16" s="282">
        <f>DU16+EK16</f>
        <v>506220</v>
      </c>
      <c r="DO16" s="282">
        <f>DH16</f>
        <v>506220</v>
      </c>
      <c r="DP16" s="286">
        <f t="shared" si="14"/>
        <v>94.290631658942914</v>
      </c>
      <c r="DQ16" s="282">
        <f t="shared" si="20"/>
        <v>0</v>
      </c>
      <c r="DR16" s="282">
        <f>DZ16+EN16</f>
        <v>0</v>
      </c>
      <c r="DS16" s="282">
        <f t="shared" si="15"/>
        <v>0</v>
      </c>
      <c r="DT16" s="282"/>
      <c r="DU16" s="282">
        <f>DV16+EI16</f>
        <v>424429</v>
      </c>
      <c r="DV16" s="282">
        <f>DW16+DZ16</f>
        <v>298629</v>
      </c>
      <c r="DW16" s="282">
        <f>DO16-EI16-EL16</f>
        <v>298629</v>
      </c>
      <c r="DX16" s="286">
        <f t="shared" si="9"/>
        <v>88.25985955454675</v>
      </c>
      <c r="DY16" s="282">
        <f t="shared" si="21"/>
        <v>0</v>
      </c>
      <c r="DZ16" s="282"/>
      <c r="EA16" s="282"/>
      <c r="EB16" s="282"/>
      <c r="EC16" s="282"/>
      <c r="ED16" s="282"/>
      <c r="EE16" s="282"/>
      <c r="EF16" s="282"/>
      <c r="EG16" s="282"/>
      <c r="EH16" s="282"/>
      <c r="EI16" s="282">
        <v>125800</v>
      </c>
      <c r="EJ16" s="274">
        <f>IF(AF16=0,0,EI16/AF16*100)</f>
        <v>99.907081649022771</v>
      </c>
      <c r="EK16" s="282">
        <f t="shared" ref="EK16:EK22" si="29">EL16+EN16</f>
        <v>81791</v>
      </c>
      <c r="EL16" s="287">
        <v>81791</v>
      </c>
      <c r="EM16" s="288">
        <v>101.57848981619473</v>
      </c>
      <c r="EN16" s="287">
        <f t="shared" si="22"/>
        <v>0</v>
      </c>
      <c r="EO16" s="289">
        <f t="shared" si="17"/>
        <v>0</v>
      </c>
      <c r="EP16" s="290"/>
      <c r="EQ16" s="290"/>
      <c r="ER16" s="290"/>
      <c r="ES16" s="290"/>
      <c r="ET16" s="93"/>
    </row>
    <row r="17" spans="1:151" ht="22.5" customHeight="1">
      <c r="A17" s="280" t="s">
        <v>14</v>
      </c>
      <c r="B17" s="281" t="s">
        <v>107</v>
      </c>
      <c r="C17" s="282">
        <v>110000</v>
      </c>
      <c r="D17" s="282">
        <v>110000</v>
      </c>
      <c r="E17" s="282">
        <v>54000</v>
      </c>
      <c r="F17" s="282">
        <v>52430</v>
      </c>
      <c r="G17" s="282">
        <v>1570</v>
      </c>
      <c r="H17" s="282">
        <v>56000</v>
      </c>
      <c r="I17" s="282">
        <v>116021.6</v>
      </c>
      <c r="J17" s="282">
        <v>54000</v>
      </c>
      <c r="K17" s="282">
        <v>52430</v>
      </c>
      <c r="L17" s="282">
        <v>1570</v>
      </c>
      <c r="M17" s="282">
        <v>62021.599999999999</v>
      </c>
      <c r="N17" s="282">
        <v>110000</v>
      </c>
      <c r="O17" s="282">
        <v>110000</v>
      </c>
      <c r="P17" s="274">
        <v>100</v>
      </c>
      <c r="Q17" s="282"/>
      <c r="R17" s="282">
        <v>180000</v>
      </c>
      <c r="S17" s="282">
        <v>180000</v>
      </c>
      <c r="T17" s="282">
        <v>0</v>
      </c>
      <c r="U17" s="282">
        <v>125680</v>
      </c>
      <c r="V17" s="282">
        <v>124475</v>
      </c>
      <c r="W17" s="282">
        <v>124475</v>
      </c>
      <c r="X17" s="282"/>
      <c r="Y17" s="282">
        <v>1205</v>
      </c>
      <c r="Z17" s="282">
        <v>54320</v>
      </c>
      <c r="AA17" s="282">
        <v>54320</v>
      </c>
      <c r="AB17" s="282"/>
      <c r="AC17" s="283">
        <f>AD17+AG17</f>
        <v>187701.6</v>
      </c>
      <c r="AD17" s="282">
        <f t="shared" ref="AD17:AD68" si="30">AE17+AF17</f>
        <v>125680</v>
      </c>
      <c r="AE17" s="283">
        <f>V17</f>
        <v>124475</v>
      </c>
      <c r="AF17" s="283">
        <f>Y17</f>
        <v>1205</v>
      </c>
      <c r="AG17" s="283">
        <v>62021.599999999999</v>
      </c>
      <c r="AH17" s="283">
        <v>140000</v>
      </c>
      <c r="AI17" s="283">
        <v>140000</v>
      </c>
      <c r="AJ17" s="283">
        <v>77.777777777777786</v>
      </c>
      <c r="AK17" s="283">
        <v>0</v>
      </c>
      <c r="AL17" s="283"/>
      <c r="AM17" s="283"/>
      <c r="AN17" s="283">
        <v>200000</v>
      </c>
      <c r="AO17" s="283">
        <v>200000</v>
      </c>
      <c r="AP17" s="283">
        <v>111.11111111111111</v>
      </c>
      <c r="AQ17" s="283">
        <v>0</v>
      </c>
      <c r="AR17" s="283">
        <v>0</v>
      </c>
      <c r="AS17" s="283">
        <v>0</v>
      </c>
      <c r="AT17" s="283">
        <v>130568</v>
      </c>
      <c r="AU17" s="283">
        <v>129568</v>
      </c>
      <c r="AV17" s="283">
        <v>129568</v>
      </c>
      <c r="AW17" s="283">
        <v>104.09158465555333</v>
      </c>
      <c r="AX17" s="283">
        <v>0</v>
      </c>
      <c r="AY17" s="283"/>
      <c r="AZ17" s="283"/>
      <c r="BA17" s="283"/>
      <c r="BB17" s="283"/>
      <c r="BC17" s="283"/>
      <c r="BD17" s="283"/>
      <c r="BE17" s="283">
        <v>1000</v>
      </c>
      <c r="BF17" s="283">
        <v>82.987551867219921</v>
      </c>
      <c r="BG17" s="283">
        <v>69432</v>
      </c>
      <c r="BH17" s="283">
        <v>69432</v>
      </c>
      <c r="BI17" s="283">
        <v>127.82032400589101</v>
      </c>
      <c r="BJ17" s="283">
        <v>0</v>
      </c>
      <c r="BK17" s="283">
        <v>0</v>
      </c>
      <c r="BL17" s="283"/>
      <c r="BM17" s="283"/>
      <c r="BN17" s="283"/>
      <c r="BO17" s="283">
        <f>BP17+BS17</f>
        <v>77432</v>
      </c>
      <c r="BP17" s="282">
        <f t="shared" ref="BP17" si="31">BQ17+BR17</f>
        <v>69432</v>
      </c>
      <c r="BQ17" s="283">
        <f>BH17</f>
        <v>69432</v>
      </c>
      <c r="BR17" s="283">
        <f>BK17</f>
        <v>0</v>
      </c>
      <c r="BS17" s="283">
        <v>8000</v>
      </c>
      <c r="BT17" s="283">
        <v>200000</v>
      </c>
      <c r="BU17" s="283">
        <v>200000</v>
      </c>
      <c r="BV17" s="283">
        <v>142.85714285714286</v>
      </c>
      <c r="BW17" s="283">
        <v>0</v>
      </c>
      <c r="BX17" s="283"/>
      <c r="BY17" s="283"/>
      <c r="BZ17" s="283"/>
      <c r="CA17" s="283">
        <v>200000</v>
      </c>
      <c r="CB17" s="283">
        <v>200000</v>
      </c>
      <c r="CC17" s="283">
        <v>100</v>
      </c>
      <c r="CD17" s="283">
        <v>0</v>
      </c>
      <c r="CE17" s="283">
        <v>0</v>
      </c>
      <c r="CF17" s="283">
        <v>0</v>
      </c>
      <c r="CG17" s="283"/>
      <c r="CH17" s="283">
        <v>74864</v>
      </c>
      <c r="CI17" s="283">
        <v>68737</v>
      </c>
      <c r="CJ17" s="283">
        <v>68737</v>
      </c>
      <c r="CK17" s="283">
        <v>53.050907631513958</v>
      </c>
      <c r="CL17" s="283">
        <v>0</v>
      </c>
      <c r="CM17" s="283"/>
      <c r="CN17" s="283"/>
      <c r="CO17" s="283"/>
      <c r="CP17" s="283"/>
      <c r="CQ17" s="283"/>
      <c r="CR17" s="283"/>
      <c r="CS17" s="283"/>
      <c r="CT17" s="283"/>
      <c r="CU17" s="283"/>
      <c r="CV17" s="283">
        <v>6127</v>
      </c>
      <c r="CW17" s="283">
        <v>508.46473029045637</v>
      </c>
      <c r="CX17" s="283">
        <v>125136</v>
      </c>
      <c r="CY17" s="283">
        <v>125136</v>
      </c>
      <c r="CZ17" s="283">
        <v>180.22813688212929</v>
      </c>
      <c r="DA17" s="283">
        <v>0</v>
      </c>
      <c r="DB17" s="283">
        <v>0</v>
      </c>
      <c r="DC17" s="283"/>
      <c r="DD17" s="283"/>
      <c r="DE17" s="283"/>
      <c r="DF17" s="283"/>
      <c r="DG17" s="282">
        <f t="shared" si="28"/>
        <v>300000</v>
      </c>
      <c r="DH17" s="282">
        <v>300000</v>
      </c>
      <c r="DI17" s="286">
        <f t="shared" si="6"/>
        <v>150</v>
      </c>
      <c r="DJ17" s="282">
        <f t="shared" si="19"/>
        <v>0</v>
      </c>
      <c r="DK17" s="282"/>
      <c r="DL17" s="282"/>
      <c r="DM17" s="282"/>
      <c r="DN17" s="282">
        <f>DU17+EK17</f>
        <v>300000</v>
      </c>
      <c r="DO17" s="282">
        <f>DW17+EL17+EI17</f>
        <v>300000</v>
      </c>
      <c r="DP17" s="286">
        <f t="shared" si="14"/>
        <v>150</v>
      </c>
      <c r="DQ17" s="282">
        <f t="shared" si="20"/>
        <v>0</v>
      </c>
      <c r="DR17" s="282">
        <f>DZ17+EN17</f>
        <v>0</v>
      </c>
      <c r="DS17" s="282">
        <f t="shared" si="15"/>
        <v>0</v>
      </c>
      <c r="DT17" s="282"/>
      <c r="DU17" s="282">
        <f>DV17+EI17</f>
        <v>129104</v>
      </c>
      <c r="DV17" s="282">
        <f t="shared" ref="DV17:DV23" si="32">DW17+DZ17</f>
        <v>119104</v>
      </c>
      <c r="DW17" s="282">
        <v>119104</v>
      </c>
      <c r="DX17" s="286">
        <f t="shared" si="9"/>
        <v>173.27494653534487</v>
      </c>
      <c r="DY17" s="282">
        <f t="shared" si="21"/>
        <v>0</v>
      </c>
      <c r="DZ17" s="282"/>
      <c r="EA17" s="282"/>
      <c r="EB17" s="282"/>
      <c r="EC17" s="282"/>
      <c r="ED17" s="282"/>
      <c r="EE17" s="282"/>
      <c r="EF17" s="282"/>
      <c r="EG17" s="282"/>
      <c r="EH17" s="282"/>
      <c r="EI17" s="282">
        <v>10000</v>
      </c>
      <c r="EJ17" s="274">
        <f>IF(AF17=0,0,EI17/AF17*100)</f>
        <v>829.87551867219929</v>
      </c>
      <c r="EK17" s="282">
        <f t="shared" si="29"/>
        <v>170896</v>
      </c>
      <c r="EL17" s="287">
        <v>170896</v>
      </c>
      <c r="EM17" s="288">
        <v>136.56821378340365</v>
      </c>
      <c r="EN17" s="287">
        <f t="shared" si="22"/>
        <v>0</v>
      </c>
      <c r="EO17" s="289">
        <f t="shared" si="17"/>
        <v>0</v>
      </c>
      <c r="EP17" s="290"/>
      <c r="EQ17" s="290"/>
      <c r="ER17" s="290"/>
      <c r="ES17" s="290"/>
      <c r="ET17" s="93"/>
    </row>
    <row r="18" spans="1:151" s="125" customFormat="1" ht="18" customHeight="1">
      <c r="A18" s="291"/>
      <c r="B18" s="292" t="s">
        <v>490</v>
      </c>
      <c r="C18" s="293"/>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5"/>
      <c r="AD18" s="293"/>
      <c r="AE18" s="295"/>
      <c r="AF18" s="295"/>
      <c r="AG18" s="295"/>
      <c r="AH18" s="295"/>
      <c r="AI18" s="295"/>
      <c r="AJ18" s="295">
        <v>0</v>
      </c>
      <c r="AK18" s="295">
        <v>0</v>
      </c>
      <c r="AL18" s="295"/>
      <c r="AM18" s="295"/>
      <c r="AN18" s="295"/>
      <c r="AO18" s="295"/>
      <c r="AP18" s="295">
        <v>0</v>
      </c>
      <c r="AQ18" s="295">
        <v>0</v>
      </c>
      <c r="AR18" s="295"/>
      <c r="AS18" s="295">
        <v>0</v>
      </c>
      <c r="AT18" s="295"/>
      <c r="AU18" s="295"/>
      <c r="AV18" s="295"/>
      <c r="AW18" s="295">
        <v>0</v>
      </c>
      <c r="AX18" s="295">
        <v>0</v>
      </c>
      <c r="AY18" s="295"/>
      <c r="AZ18" s="295"/>
      <c r="BA18" s="295"/>
      <c r="BB18" s="295"/>
      <c r="BC18" s="295"/>
      <c r="BD18" s="295"/>
      <c r="BE18" s="295"/>
      <c r="BF18" s="295"/>
      <c r="BG18" s="295"/>
      <c r="BH18" s="295"/>
      <c r="BI18" s="295"/>
      <c r="BJ18" s="295">
        <v>0</v>
      </c>
      <c r="BK18" s="295">
        <v>0</v>
      </c>
      <c r="BL18" s="295"/>
      <c r="BM18" s="295"/>
      <c r="BN18" s="295"/>
      <c r="BO18" s="295"/>
      <c r="BP18" s="293"/>
      <c r="BQ18" s="295"/>
      <c r="BR18" s="295"/>
      <c r="BS18" s="295"/>
      <c r="BT18" s="295"/>
      <c r="BU18" s="295"/>
      <c r="BV18" s="295">
        <v>0</v>
      </c>
      <c r="BW18" s="295">
        <v>0</v>
      </c>
      <c r="BX18" s="295"/>
      <c r="BY18" s="295"/>
      <c r="BZ18" s="295"/>
      <c r="CA18" s="295"/>
      <c r="CB18" s="295"/>
      <c r="CC18" s="295">
        <v>0</v>
      </c>
      <c r="CD18" s="295">
        <v>0</v>
      </c>
      <c r="CE18" s="295"/>
      <c r="CF18" s="295">
        <v>0</v>
      </c>
      <c r="CG18" s="295"/>
      <c r="CH18" s="295"/>
      <c r="CI18" s="295"/>
      <c r="CJ18" s="295"/>
      <c r="CK18" s="295">
        <v>0</v>
      </c>
      <c r="CL18" s="295">
        <v>0</v>
      </c>
      <c r="CM18" s="295"/>
      <c r="CN18" s="295"/>
      <c r="CO18" s="295"/>
      <c r="CP18" s="295"/>
      <c r="CQ18" s="295"/>
      <c r="CR18" s="295"/>
      <c r="CS18" s="295"/>
      <c r="CT18" s="295"/>
      <c r="CU18" s="295"/>
      <c r="CV18" s="295"/>
      <c r="CW18" s="295"/>
      <c r="CX18" s="295"/>
      <c r="CY18" s="295"/>
      <c r="CZ18" s="295"/>
      <c r="DA18" s="295">
        <v>0</v>
      </c>
      <c r="DB18" s="295">
        <v>0</v>
      </c>
      <c r="DC18" s="295"/>
      <c r="DD18" s="295"/>
      <c r="DE18" s="295"/>
      <c r="DF18" s="295"/>
      <c r="DG18" s="293"/>
      <c r="DH18" s="293"/>
      <c r="DI18" s="296">
        <f t="shared" si="6"/>
        <v>0</v>
      </c>
      <c r="DJ18" s="293">
        <f t="shared" si="19"/>
        <v>0</v>
      </c>
      <c r="DK18" s="293"/>
      <c r="DL18" s="293"/>
      <c r="DM18" s="293"/>
      <c r="DN18" s="293"/>
      <c r="DO18" s="293"/>
      <c r="DP18" s="296">
        <f t="shared" si="14"/>
        <v>0</v>
      </c>
      <c r="DQ18" s="293">
        <f t="shared" si="20"/>
        <v>0</v>
      </c>
      <c r="DR18" s="293"/>
      <c r="DS18" s="293">
        <f t="shared" si="15"/>
        <v>0</v>
      </c>
      <c r="DT18" s="293"/>
      <c r="DU18" s="293"/>
      <c r="DV18" s="293"/>
      <c r="DW18" s="293"/>
      <c r="DX18" s="296">
        <f t="shared" si="9"/>
        <v>0</v>
      </c>
      <c r="DY18" s="293">
        <f t="shared" si="21"/>
        <v>0</v>
      </c>
      <c r="DZ18" s="293"/>
      <c r="EA18" s="293"/>
      <c r="EB18" s="293"/>
      <c r="EC18" s="293"/>
      <c r="ED18" s="293"/>
      <c r="EE18" s="293"/>
      <c r="EF18" s="293"/>
      <c r="EG18" s="293"/>
      <c r="EH18" s="293"/>
      <c r="EI18" s="293"/>
      <c r="EJ18" s="294"/>
      <c r="EK18" s="293"/>
      <c r="EL18" s="297"/>
      <c r="EM18" s="298"/>
      <c r="EN18" s="297">
        <f t="shared" si="22"/>
        <v>0</v>
      </c>
      <c r="EO18" s="299">
        <f t="shared" si="17"/>
        <v>0</v>
      </c>
      <c r="EP18" s="300"/>
      <c r="EQ18" s="300"/>
      <c r="ER18" s="300"/>
      <c r="ES18" s="300"/>
      <c r="ET18" s="99"/>
    </row>
    <row r="19" spans="1:151" ht="22.5" customHeight="1">
      <c r="A19" s="280" t="s">
        <v>62</v>
      </c>
      <c r="B19" s="281" t="s">
        <v>386</v>
      </c>
      <c r="C19" s="282"/>
      <c r="D19" s="282">
        <v>40000</v>
      </c>
      <c r="E19" s="282">
        <v>40000</v>
      </c>
      <c r="F19" s="282">
        <v>40000</v>
      </c>
      <c r="G19" s="282"/>
      <c r="H19" s="282">
        <v>0</v>
      </c>
      <c r="I19" s="282">
        <v>40000</v>
      </c>
      <c r="J19" s="282">
        <v>40000</v>
      </c>
      <c r="K19" s="282">
        <v>40000</v>
      </c>
      <c r="L19" s="282">
        <v>0</v>
      </c>
      <c r="M19" s="282"/>
      <c r="N19" s="282">
        <v>0</v>
      </c>
      <c r="O19" s="282"/>
      <c r="P19" s="274">
        <v>0</v>
      </c>
      <c r="Q19" s="282"/>
      <c r="R19" s="282">
        <v>112100</v>
      </c>
      <c r="S19" s="282">
        <v>112100</v>
      </c>
      <c r="T19" s="282">
        <v>0</v>
      </c>
      <c r="U19" s="282">
        <v>112100</v>
      </c>
      <c r="V19" s="282">
        <v>112100</v>
      </c>
      <c r="W19" s="282">
        <v>112100</v>
      </c>
      <c r="X19" s="282"/>
      <c r="Y19" s="282"/>
      <c r="Z19" s="282">
        <v>0</v>
      </c>
      <c r="AA19" s="282"/>
      <c r="AB19" s="282"/>
      <c r="AC19" s="283">
        <f>AD19+AG19</f>
        <v>112100</v>
      </c>
      <c r="AD19" s="282">
        <f t="shared" si="30"/>
        <v>112100</v>
      </c>
      <c r="AE19" s="283">
        <f>V19</f>
        <v>112100</v>
      </c>
      <c r="AF19" s="283">
        <f>Y19</f>
        <v>0</v>
      </c>
      <c r="AG19" s="282"/>
      <c r="AH19" s="282">
        <v>0</v>
      </c>
      <c r="AI19" s="282"/>
      <c r="AJ19" s="282">
        <v>0</v>
      </c>
      <c r="AK19" s="282">
        <v>0</v>
      </c>
      <c r="AL19" s="282"/>
      <c r="AM19" s="282"/>
      <c r="AN19" s="282">
        <v>121100</v>
      </c>
      <c r="AO19" s="282">
        <v>121100</v>
      </c>
      <c r="AP19" s="282">
        <v>108.02854594112399</v>
      </c>
      <c r="AQ19" s="282">
        <v>0</v>
      </c>
      <c r="AR19" s="282">
        <v>0</v>
      </c>
      <c r="AS19" s="282">
        <v>0</v>
      </c>
      <c r="AT19" s="282">
        <v>121100</v>
      </c>
      <c r="AU19" s="282">
        <v>121100</v>
      </c>
      <c r="AV19" s="282">
        <v>121100</v>
      </c>
      <c r="AW19" s="282">
        <v>108.02854594112399</v>
      </c>
      <c r="AX19" s="282">
        <v>0</v>
      </c>
      <c r="AY19" s="282"/>
      <c r="AZ19" s="282"/>
      <c r="BA19" s="282"/>
      <c r="BB19" s="282"/>
      <c r="BC19" s="282"/>
      <c r="BD19" s="282"/>
      <c r="BE19" s="282"/>
      <c r="BF19" s="282">
        <v>0</v>
      </c>
      <c r="BG19" s="282">
        <v>0</v>
      </c>
      <c r="BH19" s="282"/>
      <c r="BI19" s="282"/>
      <c r="BJ19" s="282">
        <v>0</v>
      </c>
      <c r="BK19" s="282">
        <v>0</v>
      </c>
      <c r="BL19" s="282"/>
      <c r="BM19" s="282"/>
      <c r="BN19" s="282"/>
      <c r="BO19" s="283">
        <f>BP19+BS19</f>
        <v>0</v>
      </c>
      <c r="BP19" s="282">
        <f t="shared" ref="BP19:BP23" si="33">BQ19+BR19</f>
        <v>0</v>
      </c>
      <c r="BQ19" s="283">
        <f>BH19</f>
        <v>0</v>
      </c>
      <c r="BR19" s="283">
        <f>BK19</f>
        <v>0</v>
      </c>
      <c r="BS19" s="282"/>
      <c r="BT19" s="282">
        <v>0</v>
      </c>
      <c r="BU19" s="282"/>
      <c r="BV19" s="282">
        <v>0</v>
      </c>
      <c r="BW19" s="282">
        <v>0</v>
      </c>
      <c r="BX19" s="282"/>
      <c r="BY19" s="282"/>
      <c r="BZ19" s="282"/>
      <c r="CA19" s="282">
        <v>57800</v>
      </c>
      <c r="CB19" s="282">
        <v>57800</v>
      </c>
      <c r="CC19" s="282">
        <v>47.729149463253513</v>
      </c>
      <c r="CD19" s="282">
        <v>0</v>
      </c>
      <c r="CE19" s="282">
        <v>0</v>
      </c>
      <c r="CF19" s="282">
        <v>0</v>
      </c>
      <c r="CG19" s="282"/>
      <c r="CH19" s="282">
        <v>57800</v>
      </c>
      <c r="CI19" s="282">
        <v>57800</v>
      </c>
      <c r="CJ19" s="282">
        <v>57800</v>
      </c>
      <c r="CK19" s="282">
        <v>47.729149463253513</v>
      </c>
      <c r="CL19" s="282">
        <v>0</v>
      </c>
      <c r="CM19" s="282"/>
      <c r="CN19" s="282"/>
      <c r="CO19" s="282"/>
      <c r="CP19" s="282"/>
      <c r="CQ19" s="282"/>
      <c r="CR19" s="282"/>
      <c r="CS19" s="282"/>
      <c r="CT19" s="282"/>
      <c r="CU19" s="282"/>
      <c r="CV19" s="282"/>
      <c r="CW19" s="282">
        <v>0</v>
      </c>
      <c r="CX19" s="282">
        <v>0</v>
      </c>
      <c r="CY19" s="282"/>
      <c r="CZ19" s="282"/>
      <c r="DA19" s="282">
        <v>0</v>
      </c>
      <c r="DB19" s="282">
        <v>0</v>
      </c>
      <c r="DC19" s="282"/>
      <c r="DD19" s="282"/>
      <c r="DE19" s="282"/>
      <c r="DF19" s="282"/>
      <c r="DG19" s="282">
        <f t="shared" si="28"/>
        <v>0</v>
      </c>
      <c r="DH19" s="282"/>
      <c r="DI19" s="286">
        <f t="shared" si="6"/>
        <v>0</v>
      </c>
      <c r="DJ19" s="282">
        <f t="shared" si="19"/>
        <v>0</v>
      </c>
      <c r="DK19" s="282"/>
      <c r="DL19" s="282"/>
      <c r="DM19" s="282"/>
      <c r="DN19" s="282">
        <f>DU19+EK19</f>
        <v>105800</v>
      </c>
      <c r="DO19" s="282">
        <f t="shared" ref="DO19:DO32" si="34">DW19+EL19+EI19</f>
        <v>105800</v>
      </c>
      <c r="DP19" s="286">
        <f t="shared" si="14"/>
        <v>183.04498269896195</v>
      </c>
      <c r="DQ19" s="282">
        <f t="shared" si="20"/>
        <v>0</v>
      </c>
      <c r="DR19" s="282">
        <f>DZ19+EN19</f>
        <v>0</v>
      </c>
      <c r="DS19" s="282">
        <f t="shared" si="15"/>
        <v>0</v>
      </c>
      <c r="DT19" s="282"/>
      <c r="DU19" s="282">
        <f>DV19+EI19</f>
        <v>105800</v>
      </c>
      <c r="DV19" s="282">
        <f t="shared" si="32"/>
        <v>105800</v>
      </c>
      <c r="DW19" s="282">
        <v>105800</v>
      </c>
      <c r="DX19" s="286">
        <f t="shared" si="9"/>
        <v>183.04498269896195</v>
      </c>
      <c r="DY19" s="282">
        <f t="shared" si="21"/>
        <v>0</v>
      </c>
      <c r="DZ19" s="282"/>
      <c r="EA19" s="282"/>
      <c r="EB19" s="282"/>
      <c r="EC19" s="282"/>
      <c r="ED19" s="282"/>
      <c r="EE19" s="282"/>
      <c r="EF19" s="282"/>
      <c r="EG19" s="282"/>
      <c r="EH19" s="282"/>
      <c r="EI19" s="282"/>
      <c r="EJ19" s="274">
        <f t="shared" ref="EJ19:EJ39" si="35">IF(AF19=0,0,EI19/AF19*100)</f>
        <v>0</v>
      </c>
      <c r="EK19" s="282">
        <f t="shared" si="29"/>
        <v>0</v>
      </c>
      <c r="EL19" s="287"/>
      <c r="EM19" s="288"/>
      <c r="EN19" s="287">
        <f t="shared" si="22"/>
        <v>0</v>
      </c>
      <c r="EO19" s="289">
        <f t="shared" si="17"/>
        <v>0</v>
      </c>
      <c r="EP19" s="290"/>
      <c r="EQ19" s="290"/>
      <c r="ER19" s="290"/>
      <c r="ES19" s="290"/>
      <c r="ET19" s="93"/>
    </row>
    <row r="20" spans="1:151" ht="22.5" customHeight="1">
      <c r="A20" s="280" t="s">
        <v>62</v>
      </c>
      <c r="B20" s="281" t="s">
        <v>491</v>
      </c>
      <c r="C20" s="282"/>
      <c r="D20" s="282">
        <v>7000</v>
      </c>
      <c r="E20" s="282">
        <v>7000</v>
      </c>
      <c r="F20" s="282">
        <v>7000</v>
      </c>
      <c r="G20" s="282"/>
      <c r="H20" s="282">
        <v>0</v>
      </c>
      <c r="I20" s="282">
        <v>7000</v>
      </c>
      <c r="J20" s="282">
        <v>7000</v>
      </c>
      <c r="K20" s="282">
        <v>7000</v>
      </c>
      <c r="L20" s="282">
        <v>0</v>
      </c>
      <c r="M20" s="282"/>
      <c r="N20" s="282">
        <v>0</v>
      </c>
      <c r="O20" s="282"/>
      <c r="P20" s="274">
        <v>0</v>
      </c>
      <c r="Q20" s="282"/>
      <c r="R20" s="282">
        <v>6790</v>
      </c>
      <c r="S20" s="282">
        <v>6790</v>
      </c>
      <c r="T20" s="282">
        <v>0</v>
      </c>
      <c r="U20" s="282">
        <v>6790</v>
      </c>
      <c r="V20" s="282">
        <v>6790</v>
      </c>
      <c r="W20" s="282">
        <v>6790</v>
      </c>
      <c r="X20" s="282"/>
      <c r="Y20" s="282"/>
      <c r="Z20" s="282">
        <v>0</v>
      </c>
      <c r="AA20" s="282"/>
      <c r="AB20" s="282"/>
      <c r="AC20" s="283">
        <f t="shared" ref="AC20:AC36" si="36">AD20+AG20</f>
        <v>6790</v>
      </c>
      <c r="AD20" s="282">
        <f t="shared" si="30"/>
        <v>6790</v>
      </c>
      <c r="AE20" s="283">
        <f>V20</f>
        <v>6790</v>
      </c>
      <c r="AF20" s="283">
        <f>Y20</f>
        <v>0</v>
      </c>
      <c r="AG20" s="282"/>
      <c r="AH20" s="282">
        <v>0</v>
      </c>
      <c r="AI20" s="282"/>
      <c r="AJ20" s="282">
        <v>0</v>
      </c>
      <c r="AK20" s="282">
        <v>0</v>
      </c>
      <c r="AL20" s="282"/>
      <c r="AM20" s="282"/>
      <c r="AN20" s="282">
        <v>1578</v>
      </c>
      <c r="AO20" s="282">
        <v>1578</v>
      </c>
      <c r="AP20" s="282">
        <v>23.240058910162002</v>
      </c>
      <c r="AQ20" s="282">
        <v>0</v>
      </c>
      <c r="AR20" s="282">
        <v>0</v>
      </c>
      <c r="AS20" s="282">
        <v>0</v>
      </c>
      <c r="AT20" s="282">
        <v>1578</v>
      </c>
      <c r="AU20" s="282">
        <v>1578</v>
      </c>
      <c r="AV20" s="282">
        <v>1578</v>
      </c>
      <c r="AW20" s="282">
        <v>23.240058910162002</v>
      </c>
      <c r="AX20" s="282">
        <v>0</v>
      </c>
      <c r="AY20" s="282"/>
      <c r="AZ20" s="282"/>
      <c r="BA20" s="282"/>
      <c r="BB20" s="282"/>
      <c r="BC20" s="282"/>
      <c r="BD20" s="282"/>
      <c r="BE20" s="282"/>
      <c r="BF20" s="282">
        <v>0</v>
      </c>
      <c r="BG20" s="282">
        <v>0</v>
      </c>
      <c r="BH20" s="282"/>
      <c r="BI20" s="282"/>
      <c r="BJ20" s="282">
        <v>0</v>
      </c>
      <c r="BK20" s="282">
        <v>0</v>
      </c>
      <c r="BL20" s="282"/>
      <c r="BM20" s="282"/>
      <c r="BN20" s="282"/>
      <c r="BO20" s="283">
        <f t="shared" ref="BO20:BO23" si="37">BP20+BS20</f>
        <v>0</v>
      </c>
      <c r="BP20" s="282">
        <f t="shared" si="33"/>
        <v>0</v>
      </c>
      <c r="BQ20" s="283">
        <f>BH20</f>
        <v>0</v>
      </c>
      <c r="BR20" s="283">
        <f>BK20</f>
        <v>0</v>
      </c>
      <c r="BS20" s="282"/>
      <c r="BT20" s="282">
        <v>0</v>
      </c>
      <c r="BU20" s="282"/>
      <c r="BV20" s="282">
        <v>0</v>
      </c>
      <c r="BW20" s="282">
        <v>0</v>
      </c>
      <c r="BX20" s="282"/>
      <c r="BY20" s="282"/>
      <c r="BZ20" s="282"/>
      <c r="CA20" s="282">
        <v>2844</v>
      </c>
      <c r="CB20" s="282">
        <v>2844</v>
      </c>
      <c r="CC20" s="282">
        <v>180.22813688212929</v>
      </c>
      <c r="CD20" s="282">
        <v>0</v>
      </c>
      <c r="CE20" s="282">
        <v>0</v>
      </c>
      <c r="CF20" s="282">
        <v>0</v>
      </c>
      <c r="CG20" s="282"/>
      <c r="CH20" s="282">
        <v>2844</v>
      </c>
      <c r="CI20" s="282">
        <v>2844</v>
      </c>
      <c r="CJ20" s="282">
        <v>2844</v>
      </c>
      <c r="CK20" s="282">
        <v>180.22813688212929</v>
      </c>
      <c r="CL20" s="282">
        <v>0</v>
      </c>
      <c r="CM20" s="282"/>
      <c r="CN20" s="282"/>
      <c r="CO20" s="282"/>
      <c r="CP20" s="282"/>
      <c r="CQ20" s="282"/>
      <c r="CR20" s="282"/>
      <c r="CS20" s="282"/>
      <c r="CT20" s="282"/>
      <c r="CU20" s="282"/>
      <c r="CV20" s="282"/>
      <c r="CW20" s="282">
        <v>0</v>
      </c>
      <c r="CX20" s="282">
        <v>0</v>
      </c>
      <c r="CY20" s="282"/>
      <c r="CZ20" s="282"/>
      <c r="DA20" s="282">
        <v>0</v>
      </c>
      <c r="DB20" s="282">
        <v>0</v>
      </c>
      <c r="DC20" s="282"/>
      <c r="DD20" s="282"/>
      <c r="DE20" s="282"/>
      <c r="DF20" s="282"/>
      <c r="DG20" s="282">
        <f t="shared" si="28"/>
        <v>0</v>
      </c>
      <c r="DH20" s="282"/>
      <c r="DI20" s="286">
        <f t="shared" si="6"/>
        <v>0</v>
      </c>
      <c r="DJ20" s="282">
        <f t="shared" si="19"/>
        <v>0</v>
      </c>
      <c r="DK20" s="282"/>
      <c r="DL20" s="282"/>
      <c r="DM20" s="282"/>
      <c r="DN20" s="282">
        <f>DU20+EK20</f>
        <v>3884</v>
      </c>
      <c r="DO20" s="282">
        <f>DW20+EL20+EI20</f>
        <v>3884</v>
      </c>
      <c r="DP20" s="286">
        <f t="shared" si="14"/>
        <v>136.56821378340365</v>
      </c>
      <c r="DQ20" s="282">
        <f t="shared" si="20"/>
        <v>0</v>
      </c>
      <c r="DR20" s="282">
        <f>DZ20+EN20</f>
        <v>0</v>
      </c>
      <c r="DS20" s="282">
        <f t="shared" si="15"/>
        <v>0</v>
      </c>
      <c r="DT20" s="282"/>
      <c r="DU20" s="282">
        <f>DV20+EI20</f>
        <v>3884</v>
      </c>
      <c r="DV20" s="282">
        <f t="shared" si="32"/>
        <v>3884</v>
      </c>
      <c r="DW20" s="282">
        <f>DW17-DW21-DW19</f>
        <v>3884</v>
      </c>
      <c r="DX20" s="286">
        <f t="shared" si="9"/>
        <v>136.56821378340365</v>
      </c>
      <c r="DY20" s="282">
        <f t="shared" si="21"/>
        <v>0</v>
      </c>
      <c r="DZ20" s="282"/>
      <c r="EA20" s="282"/>
      <c r="EB20" s="282"/>
      <c r="EC20" s="282"/>
      <c r="ED20" s="282"/>
      <c r="EE20" s="282"/>
      <c r="EF20" s="282"/>
      <c r="EG20" s="282"/>
      <c r="EH20" s="282"/>
      <c r="EI20" s="282"/>
      <c r="EJ20" s="274">
        <f t="shared" si="35"/>
        <v>0</v>
      </c>
      <c r="EK20" s="282">
        <f t="shared" si="29"/>
        <v>0</v>
      </c>
      <c r="EL20" s="287"/>
      <c r="EM20" s="288"/>
      <c r="EN20" s="287">
        <f t="shared" si="22"/>
        <v>0</v>
      </c>
      <c r="EO20" s="289">
        <f t="shared" si="17"/>
        <v>0</v>
      </c>
      <c r="EP20" s="290"/>
      <c r="EQ20" s="290"/>
      <c r="ER20" s="290"/>
      <c r="ES20" s="290"/>
      <c r="ET20" s="93"/>
    </row>
    <row r="21" spans="1:151" ht="24.75" customHeight="1">
      <c r="A21" s="280" t="s">
        <v>62</v>
      </c>
      <c r="B21" s="281" t="s">
        <v>492</v>
      </c>
      <c r="C21" s="282"/>
      <c r="D21" s="282">
        <v>7000</v>
      </c>
      <c r="E21" s="282">
        <v>7000</v>
      </c>
      <c r="F21" s="282">
        <v>5430</v>
      </c>
      <c r="G21" s="282">
        <v>1570</v>
      </c>
      <c r="H21" s="282">
        <v>0</v>
      </c>
      <c r="I21" s="282">
        <v>7000</v>
      </c>
      <c r="J21" s="282">
        <v>7000</v>
      </c>
      <c r="K21" s="282">
        <v>5430</v>
      </c>
      <c r="L21" s="282">
        <v>1570</v>
      </c>
      <c r="M21" s="282"/>
      <c r="N21" s="282">
        <v>0</v>
      </c>
      <c r="O21" s="282"/>
      <c r="P21" s="274">
        <v>0</v>
      </c>
      <c r="Q21" s="282"/>
      <c r="R21" s="282">
        <v>6790</v>
      </c>
      <c r="S21" s="282">
        <v>6790</v>
      </c>
      <c r="T21" s="282">
        <v>0</v>
      </c>
      <c r="U21" s="282">
        <v>6790</v>
      </c>
      <c r="V21" s="282">
        <v>5585</v>
      </c>
      <c r="W21" s="282">
        <v>5585</v>
      </c>
      <c r="X21" s="282"/>
      <c r="Y21" s="282">
        <v>1205</v>
      </c>
      <c r="Z21" s="282">
        <v>0</v>
      </c>
      <c r="AA21" s="282"/>
      <c r="AB21" s="282"/>
      <c r="AC21" s="283">
        <f t="shared" si="36"/>
        <v>6790</v>
      </c>
      <c r="AD21" s="282">
        <f t="shared" si="30"/>
        <v>6790</v>
      </c>
      <c r="AE21" s="283">
        <f>V21</f>
        <v>5585</v>
      </c>
      <c r="AF21" s="283">
        <f>Y21</f>
        <v>1205</v>
      </c>
      <c r="AG21" s="282"/>
      <c r="AH21" s="282">
        <v>0</v>
      </c>
      <c r="AI21" s="282"/>
      <c r="AJ21" s="282">
        <v>0</v>
      </c>
      <c r="AK21" s="282">
        <v>0</v>
      </c>
      <c r="AL21" s="282"/>
      <c r="AM21" s="282"/>
      <c r="AN21" s="282">
        <v>7890</v>
      </c>
      <c r="AO21" s="282">
        <v>7890</v>
      </c>
      <c r="AP21" s="282">
        <v>116.20029455081003</v>
      </c>
      <c r="AQ21" s="282">
        <v>0</v>
      </c>
      <c r="AR21" s="282">
        <v>0</v>
      </c>
      <c r="AS21" s="282">
        <v>0</v>
      </c>
      <c r="AT21" s="282">
        <v>7890</v>
      </c>
      <c r="AU21" s="282">
        <v>6890</v>
      </c>
      <c r="AV21" s="282">
        <v>6890</v>
      </c>
      <c r="AW21" s="282">
        <v>123.36615935541629</v>
      </c>
      <c r="AX21" s="282">
        <v>0</v>
      </c>
      <c r="AY21" s="282"/>
      <c r="AZ21" s="282"/>
      <c r="BA21" s="282"/>
      <c r="BB21" s="282"/>
      <c r="BC21" s="282"/>
      <c r="BD21" s="282"/>
      <c r="BE21" s="282">
        <v>1000</v>
      </c>
      <c r="BF21" s="282">
        <v>82.987551867219921</v>
      </c>
      <c r="BG21" s="282">
        <v>0</v>
      </c>
      <c r="BH21" s="282"/>
      <c r="BI21" s="282"/>
      <c r="BJ21" s="282">
        <v>0</v>
      </c>
      <c r="BK21" s="282">
        <v>0</v>
      </c>
      <c r="BL21" s="282"/>
      <c r="BM21" s="282"/>
      <c r="BN21" s="282"/>
      <c r="BO21" s="283">
        <f t="shared" si="37"/>
        <v>0</v>
      </c>
      <c r="BP21" s="282">
        <f t="shared" si="33"/>
        <v>0</v>
      </c>
      <c r="BQ21" s="283">
        <f>BH21</f>
        <v>0</v>
      </c>
      <c r="BR21" s="283">
        <f>BK21</f>
        <v>0</v>
      </c>
      <c r="BS21" s="282"/>
      <c r="BT21" s="282">
        <v>0</v>
      </c>
      <c r="BU21" s="282"/>
      <c r="BV21" s="282">
        <v>0</v>
      </c>
      <c r="BW21" s="282">
        <v>0</v>
      </c>
      <c r="BX21" s="282"/>
      <c r="BY21" s="282"/>
      <c r="BZ21" s="282"/>
      <c r="CA21" s="282">
        <v>14220</v>
      </c>
      <c r="CB21" s="282">
        <v>14220</v>
      </c>
      <c r="CC21" s="282">
        <v>180.22813688212929</v>
      </c>
      <c r="CD21" s="282">
        <v>0</v>
      </c>
      <c r="CE21" s="282">
        <v>0</v>
      </c>
      <c r="CF21" s="282">
        <v>0</v>
      </c>
      <c r="CG21" s="282"/>
      <c r="CH21" s="282">
        <v>14220</v>
      </c>
      <c r="CI21" s="282">
        <v>8093</v>
      </c>
      <c r="CJ21" s="282">
        <v>8093</v>
      </c>
      <c r="CK21" s="282">
        <v>117.46008708272859</v>
      </c>
      <c r="CL21" s="282">
        <v>0</v>
      </c>
      <c r="CM21" s="282"/>
      <c r="CN21" s="282"/>
      <c r="CO21" s="282"/>
      <c r="CP21" s="282"/>
      <c r="CQ21" s="282"/>
      <c r="CR21" s="282"/>
      <c r="CS21" s="282"/>
      <c r="CT21" s="282"/>
      <c r="CU21" s="282"/>
      <c r="CV21" s="282">
        <v>6127</v>
      </c>
      <c r="CW21" s="282">
        <v>508.46473029045637</v>
      </c>
      <c r="CX21" s="282">
        <v>0</v>
      </c>
      <c r="CY21" s="282"/>
      <c r="CZ21" s="282"/>
      <c r="DA21" s="282">
        <v>0</v>
      </c>
      <c r="DB21" s="282">
        <v>0</v>
      </c>
      <c r="DC21" s="282"/>
      <c r="DD21" s="282"/>
      <c r="DE21" s="282"/>
      <c r="DF21" s="282"/>
      <c r="DG21" s="282">
        <f t="shared" si="28"/>
        <v>0</v>
      </c>
      <c r="DH21" s="282"/>
      <c r="DI21" s="286">
        <f t="shared" si="6"/>
        <v>0</v>
      </c>
      <c r="DJ21" s="282">
        <f t="shared" si="19"/>
        <v>0</v>
      </c>
      <c r="DK21" s="282"/>
      <c r="DL21" s="282"/>
      <c r="DM21" s="282"/>
      <c r="DN21" s="282">
        <f>DU21+EK21</f>
        <v>19420</v>
      </c>
      <c r="DO21" s="282">
        <f t="shared" si="34"/>
        <v>19420</v>
      </c>
      <c r="DP21" s="286">
        <f t="shared" si="14"/>
        <v>136.56821378340365</v>
      </c>
      <c r="DQ21" s="282">
        <f t="shared" si="20"/>
        <v>0</v>
      </c>
      <c r="DR21" s="282">
        <f>DZ21+EN21</f>
        <v>0</v>
      </c>
      <c r="DS21" s="282">
        <f t="shared" si="15"/>
        <v>0</v>
      </c>
      <c r="DT21" s="282"/>
      <c r="DU21" s="282">
        <f>DV21+EI21</f>
        <v>19420</v>
      </c>
      <c r="DV21" s="282">
        <f t="shared" si="32"/>
        <v>9420</v>
      </c>
      <c r="DW21" s="282">
        <f>19420-EI21</f>
        <v>9420</v>
      </c>
      <c r="DX21" s="286">
        <f t="shared" si="9"/>
        <v>116.39688619794883</v>
      </c>
      <c r="DY21" s="282">
        <f t="shared" si="21"/>
        <v>0</v>
      </c>
      <c r="DZ21" s="282"/>
      <c r="EA21" s="282"/>
      <c r="EB21" s="282"/>
      <c r="EC21" s="282"/>
      <c r="ED21" s="282"/>
      <c r="EE21" s="282"/>
      <c r="EF21" s="282"/>
      <c r="EG21" s="282"/>
      <c r="EH21" s="282"/>
      <c r="EI21" s="282">
        <v>10000</v>
      </c>
      <c r="EJ21" s="274">
        <f t="shared" si="35"/>
        <v>829.87551867219929</v>
      </c>
      <c r="EK21" s="282">
        <f t="shared" si="29"/>
        <v>0</v>
      </c>
      <c r="EL21" s="287"/>
      <c r="EM21" s="288"/>
      <c r="EN21" s="287">
        <f t="shared" si="22"/>
        <v>0</v>
      </c>
      <c r="EO21" s="289">
        <f t="shared" si="17"/>
        <v>0</v>
      </c>
      <c r="EP21" s="290"/>
      <c r="EQ21" s="290"/>
      <c r="ER21" s="290"/>
      <c r="ES21" s="290"/>
      <c r="ET21" s="93"/>
    </row>
    <row r="22" spans="1:151" ht="22.5" customHeight="1">
      <c r="A22" s="280" t="s">
        <v>16</v>
      </c>
      <c r="B22" s="281" t="s">
        <v>108</v>
      </c>
      <c r="C22" s="282">
        <v>70000</v>
      </c>
      <c r="D22" s="282">
        <v>70000</v>
      </c>
      <c r="E22" s="282">
        <v>70000</v>
      </c>
      <c r="F22" s="282">
        <v>42453</v>
      </c>
      <c r="G22" s="282">
        <v>27547</v>
      </c>
      <c r="H22" s="282">
        <v>0</v>
      </c>
      <c r="I22" s="282">
        <v>70000</v>
      </c>
      <c r="J22" s="282">
        <v>70000</v>
      </c>
      <c r="K22" s="282">
        <v>42453</v>
      </c>
      <c r="L22" s="282">
        <v>27547</v>
      </c>
      <c r="M22" s="282"/>
      <c r="N22" s="282">
        <v>66000</v>
      </c>
      <c r="O22" s="282">
        <v>66000</v>
      </c>
      <c r="P22" s="274">
        <v>94.285714285714278</v>
      </c>
      <c r="Q22" s="282"/>
      <c r="R22" s="282">
        <v>66000</v>
      </c>
      <c r="S22" s="282">
        <v>66000</v>
      </c>
      <c r="T22" s="282">
        <v>0</v>
      </c>
      <c r="U22" s="282">
        <v>66000</v>
      </c>
      <c r="V22" s="282">
        <v>44693</v>
      </c>
      <c r="W22" s="282">
        <v>44693</v>
      </c>
      <c r="X22" s="282"/>
      <c r="Y22" s="282">
        <v>21307</v>
      </c>
      <c r="Z22" s="282">
        <v>0</v>
      </c>
      <c r="AA22" s="282"/>
      <c r="AB22" s="282"/>
      <c r="AC22" s="283">
        <f t="shared" si="36"/>
        <v>66000</v>
      </c>
      <c r="AD22" s="282">
        <f t="shared" si="30"/>
        <v>66000</v>
      </c>
      <c r="AE22" s="283">
        <f>V22</f>
        <v>44693</v>
      </c>
      <c r="AF22" s="283">
        <f>Y22</f>
        <v>21307</v>
      </c>
      <c r="AG22" s="283"/>
      <c r="AH22" s="283">
        <v>85000</v>
      </c>
      <c r="AI22" s="283">
        <v>85000</v>
      </c>
      <c r="AJ22" s="283">
        <v>128.78787878787878</v>
      </c>
      <c r="AK22" s="283">
        <v>0</v>
      </c>
      <c r="AL22" s="283"/>
      <c r="AM22" s="283"/>
      <c r="AN22" s="283">
        <v>85000</v>
      </c>
      <c r="AO22" s="283">
        <v>85000</v>
      </c>
      <c r="AP22" s="283">
        <v>128.78787878787878</v>
      </c>
      <c r="AQ22" s="283">
        <v>0</v>
      </c>
      <c r="AR22" s="283">
        <v>0</v>
      </c>
      <c r="AS22" s="283">
        <v>0</v>
      </c>
      <c r="AT22" s="283">
        <v>85000</v>
      </c>
      <c r="AU22" s="283">
        <v>57784</v>
      </c>
      <c r="AV22" s="283">
        <v>57784</v>
      </c>
      <c r="AW22" s="283">
        <v>129.29094041572506</v>
      </c>
      <c r="AX22" s="283">
        <v>0</v>
      </c>
      <c r="AY22" s="283"/>
      <c r="AZ22" s="283"/>
      <c r="BA22" s="283"/>
      <c r="BB22" s="283"/>
      <c r="BC22" s="283"/>
      <c r="BD22" s="283"/>
      <c r="BE22" s="283">
        <v>27216</v>
      </c>
      <c r="BF22" s="283">
        <v>127.7326700145492</v>
      </c>
      <c r="BG22" s="283">
        <v>0</v>
      </c>
      <c r="BH22" s="283"/>
      <c r="BI22" s="283"/>
      <c r="BJ22" s="283">
        <v>0</v>
      </c>
      <c r="BK22" s="283">
        <v>0</v>
      </c>
      <c r="BL22" s="283"/>
      <c r="BM22" s="283"/>
      <c r="BN22" s="283"/>
      <c r="BO22" s="284">
        <f t="shared" si="37"/>
        <v>0</v>
      </c>
      <c r="BP22" s="285">
        <f t="shared" si="33"/>
        <v>0</v>
      </c>
      <c r="BQ22" s="284">
        <f>BH22</f>
        <v>0</v>
      </c>
      <c r="BR22" s="284">
        <f>BK22</f>
        <v>0</v>
      </c>
      <c r="BS22" s="284"/>
      <c r="BT22" s="284">
        <v>85000</v>
      </c>
      <c r="BU22" s="284">
        <v>85000</v>
      </c>
      <c r="BV22" s="284">
        <v>100</v>
      </c>
      <c r="BW22" s="284">
        <v>0</v>
      </c>
      <c r="BX22" s="284"/>
      <c r="BY22" s="284"/>
      <c r="BZ22" s="284"/>
      <c r="CA22" s="284">
        <v>85000</v>
      </c>
      <c r="CB22" s="284">
        <v>85000</v>
      </c>
      <c r="CC22" s="284">
        <v>100</v>
      </c>
      <c r="CD22" s="284">
        <v>0</v>
      </c>
      <c r="CE22" s="284">
        <v>0</v>
      </c>
      <c r="CF22" s="284">
        <v>0</v>
      </c>
      <c r="CG22" s="284"/>
      <c r="CH22" s="284">
        <v>85000</v>
      </c>
      <c r="CI22" s="284">
        <v>85000</v>
      </c>
      <c r="CJ22" s="284">
        <v>85000</v>
      </c>
      <c r="CK22" s="284">
        <v>147.09954312612487</v>
      </c>
      <c r="CL22" s="284">
        <v>0</v>
      </c>
      <c r="CM22" s="284"/>
      <c r="CN22" s="284"/>
      <c r="CO22" s="284"/>
      <c r="CP22" s="284"/>
      <c r="CQ22" s="284"/>
      <c r="CR22" s="284"/>
      <c r="CS22" s="284"/>
      <c r="CT22" s="284"/>
      <c r="CU22" s="284"/>
      <c r="CV22" s="284">
        <v>0</v>
      </c>
      <c r="CW22" s="284">
        <v>0</v>
      </c>
      <c r="CX22" s="284">
        <v>0</v>
      </c>
      <c r="CY22" s="284"/>
      <c r="CZ22" s="284"/>
      <c r="DA22" s="284">
        <v>0</v>
      </c>
      <c r="DB22" s="284">
        <v>0</v>
      </c>
      <c r="DC22" s="284"/>
      <c r="DD22" s="284"/>
      <c r="DE22" s="284"/>
      <c r="DF22" s="284"/>
      <c r="DG22" s="282">
        <f t="shared" si="28"/>
        <v>90000</v>
      </c>
      <c r="DH22" s="282">
        <v>90000</v>
      </c>
      <c r="DI22" s="286">
        <f t="shared" si="6"/>
        <v>105.88235294117648</v>
      </c>
      <c r="DJ22" s="282">
        <f t="shared" si="19"/>
        <v>0</v>
      </c>
      <c r="DK22" s="282"/>
      <c r="DL22" s="282"/>
      <c r="DM22" s="282"/>
      <c r="DN22" s="282">
        <f>DU22+EK22</f>
        <v>90000</v>
      </c>
      <c r="DO22" s="282">
        <f t="shared" si="34"/>
        <v>90000</v>
      </c>
      <c r="DP22" s="286">
        <f t="shared" si="14"/>
        <v>105.88235294117648</v>
      </c>
      <c r="DQ22" s="282">
        <f t="shared" si="20"/>
        <v>0</v>
      </c>
      <c r="DR22" s="282">
        <f>DZ22+EN22</f>
        <v>0</v>
      </c>
      <c r="DS22" s="282">
        <f t="shared" si="15"/>
        <v>0</v>
      </c>
      <c r="DT22" s="282"/>
      <c r="DU22" s="282">
        <f>DV22+EI22</f>
        <v>90000</v>
      </c>
      <c r="DV22" s="282">
        <f t="shared" si="32"/>
        <v>90000</v>
      </c>
      <c r="DW22" s="282">
        <f>90000-EI22</f>
        <v>90000</v>
      </c>
      <c r="DX22" s="286">
        <f t="shared" si="9"/>
        <v>105.88235294117648</v>
      </c>
      <c r="DY22" s="282">
        <f t="shared" si="21"/>
        <v>0</v>
      </c>
      <c r="DZ22" s="282"/>
      <c r="EA22" s="282"/>
      <c r="EB22" s="282"/>
      <c r="EC22" s="282"/>
      <c r="ED22" s="282"/>
      <c r="EE22" s="282"/>
      <c r="EF22" s="282"/>
      <c r="EG22" s="282"/>
      <c r="EH22" s="282"/>
      <c r="EI22" s="282">
        <v>0</v>
      </c>
      <c r="EJ22" s="274">
        <f t="shared" si="35"/>
        <v>0</v>
      </c>
      <c r="EK22" s="282">
        <f t="shared" si="29"/>
        <v>0</v>
      </c>
      <c r="EL22" s="287"/>
      <c r="EM22" s="288"/>
      <c r="EN22" s="287">
        <f t="shared" si="22"/>
        <v>0</v>
      </c>
      <c r="EO22" s="289">
        <f t="shared" si="17"/>
        <v>0</v>
      </c>
      <c r="EP22" s="290"/>
      <c r="EQ22" s="290"/>
      <c r="ER22" s="290"/>
      <c r="ES22" s="290"/>
      <c r="ET22" s="93"/>
    </row>
    <row r="23" spans="1:151" ht="30" customHeight="1">
      <c r="A23" s="280" t="s">
        <v>23</v>
      </c>
      <c r="B23" s="281" t="s">
        <v>448</v>
      </c>
      <c r="C23" s="282"/>
      <c r="D23" s="282">
        <v>0</v>
      </c>
      <c r="E23" s="282">
        <v>0</v>
      </c>
      <c r="F23" s="282"/>
      <c r="G23" s="282"/>
      <c r="H23" s="282"/>
      <c r="I23" s="282">
        <v>0</v>
      </c>
      <c r="J23" s="282">
        <v>0</v>
      </c>
      <c r="K23" s="282">
        <v>0</v>
      </c>
      <c r="L23" s="282"/>
      <c r="M23" s="282"/>
      <c r="N23" s="282"/>
      <c r="O23" s="282"/>
      <c r="P23" s="274">
        <v>0</v>
      </c>
      <c r="Q23" s="282"/>
      <c r="R23" s="282">
        <v>0</v>
      </c>
      <c r="S23" s="282">
        <v>0</v>
      </c>
      <c r="T23" s="282">
        <v>0</v>
      </c>
      <c r="U23" s="282">
        <v>0</v>
      </c>
      <c r="V23" s="282">
        <v>0</v>
      </c>
      <c r="W23" s="282"/>
      <c r="X23" s="282"/>
      <c r="Y23" s="282"/>
      <c r="Z23" s="282"/>
      <c r="AA23" s="282"/>
      <c r="AB23" s="282"/>
      <c r="AC23" s="283">
        <f t="shared" si="36"/>
        <v>0</v>
      </c>
      <c r="AD23" s="282">
        <f t="shared" si="30"/>
        <v>0</v>
      </c>
      <c r="AE23" s="283">
        <f>V23</f>
        <v>0</v>
      </c>
      <c r="AF23" s="283"/>
      <c r="AG23" s="283"/>
      <c r="AH23" s="283"/>
      <c r="AI23" s="283"/>
      <c r="AJ23" s="283">
        <v>0</v>
      </c>
      <c r="AK23" s="283">
        <v>0</v>
      </c>
      <c r="AL23" s="283"/>
      <c r="AM23" s="283"/>
      <c r="AN23" s="283">
        <v>0</v>
      </c>
      <c r="AO23" s="283">
        <v>0</v>
      </c>
      <c r="AP23" s="283">
        <v>0</v>
      </c>
      <c r="AQ23" s="283">
        <v>0</v>
      </c>
      <c r="AR23" s="283">
        <v>0</v>
      </c>
      <c r="AS23" s="283">
        <v>0</v>
      </c>
      <c r="AT23" s="283">
        <v>0</v>
      </c>
      <c r="AU23" s="283">
        <v>0</v>
      </c>
      <c r="AV23" s="283"/>
      <c r="AW23" s="283">
        <v>0</v>
      </c>
      <c r="AX23" s="283">
        <v>0</v>
      </c>
      <c r="AY23" s="283"/>
      <c r="AZ23" s="283"/>
      <c r="BA23" s="283"/>
      <c r="BB23" s="283"/>
      <c r="BC23" s="283"/>
      <c r="BD23" s="283"/>
      <c r="BE23" s="283"/>
      <c r="BF23" s="283">
        <v>0</v>
      </c>
      <c r="BG23" s="283"/>
      <c r="BH23" s="283"/>
      <c r="BI23" s="283"/>
      <c r="BJ23" s="283">
        <v>0</v>
      </c>
      <c r="BK23" s="283">
        <v>0</v>
      </c>
      <c r="BL23" s="283"/>
      <c r="BM23" s="283"/>
      <c r="BN23" s="283"/>
      <c r="BO23" s="284">
        <f t="shared" si="37"/>
        <v>0</v>
      </c>
      <c r="BP23" s="285">
        <f t="shared" si="33"/>
        <v>0</v>
      </c>
      <c r="BQ23" s="284">
        <f>BH23</f>
        <v>0</v>
      </c>
      <c r="BR23" s="284"/>
      <c r="BS23" s="284"/>
      <c r="BT23" s="284">
        <v>0</v>
      </c>
      <c r="BU23" s="284"/>
      <c r="BV23" s="284"/>
      <c r="BW23" s="284">
        <v>0</v>
      </c>
      <c r="BX23" s="284"/>
      <c r="BY23" s="284"/>
      <c r="BZ23" s="284"/>
      <c r="CA23" s="284">
        <v>3500</v>
      </c>
      <c r="CB23" s="284">
        <v>3500</v>
      </c>
      <c r="CC23" s="284">
        <v>0</v>
      </c>
      <c r="CD23" s="284">
        <v>0</v>
      </c>
      <c r="CE23" s="284">
        <v>0</v>
      </c>
      <c r="CF23" s="284">
        <v>0</v>
      </c>
      <c r="CG23" s="284"/>
      <c r="CH23" s="284">
        <v>3500</v>
      </c>
      <c r="CI23" s="284">
        <v>3500</v>
      </c>
      <c r="CJ23" s="284">
        <v>3500</v>
      </c>
      <c r="CK23" s="284">
        <v>0</v>
      </c>
      <c r="CL23" s="284">
        <v>0</v>
      </c>
      <c r="CM23" s="284"/>
      <c r="CN23" s="284"/>
      <c r="CO23" s="284"/>
      <c r="CP23" s="284"/>
      <c r="CQ23" s="284"/>
      <c r="CR23" s="284"/>
      <c r="CS23" s="284"/>
      <c r="CT23" s="284"/>
      <c r="CU23" s="284"/>
      <c r="CV23" s="284"/>
      <c r="CW23" s="284">
        <v>0</v>
      </c>
      <c r="CX23" s="284"/>
      <c r="CY23" s="284"/>
      <c r="CZ23" s="284"/>
      <c r="DA23" s="284">
        <v>0</v>
      </c>
      <c r="DB23" s="284">
        <v>0</v>
      </c>
      <c r="DC23" s="284"/>
      <c r="DD23" s="284"/>
      <c r="DE23" s="284"/>
      <c r="DF23" s="284"/>
      <c r="DG23" s="282">
        <f t="shared" si="28"/>
        <v>0</v>
      </c>
      <c r="DH23" s="282"/>
      <c r="DI23" s="286">
        <f t="shared" si="6"/>
        <v>0</v>
      </c>
      <c r="DJ23" s="282">
        <f t="shared" si="19"/>
        <v>0</v>
      </c>
      <c r="DK23" s="282"/>
      <c r="DL23" s="282"/>
      <c r="DM23" s="282"/>
      <c r="DN23" s="282">
        <f>DU23+EK23</f>
        <v>6000</v>
      </c>
      <c r="DO23" s="282">
        <f t="shared" si="34"/>
        <v>6000</v>
      </c>
      <c r="DP23" s="286">
        <f t="shared" si="14"/>
        <v>0</v>
      </c>
      <c r="DQ23" s="282">
        <f t="shared" si="20"/>
        <v>0</v>
      </c>
      <c r="DR23" s="282">
        <f>DZ23+EN23</f>
        <v>0</v>
      </c>
      <c r="DS23" s="282">
        <f t="shared" si="15"/>
        <v>0</v>
      </c>
      <c r="DT23" s="282"/>
      <c r="DU23" s="282">
        <f>DV23+EI23</f>
        <v>6000</v>
      </c>
      <c r="DV23" s="282">
        <f t="shared" si="32"/>
        <v>6000</v>
      </c>
      <c r="DW23" s="282">
        <v>6000</v>
      </c>
      <c r="DX23" s="286">
        <f t="shared" si="9"/>
        <v>0</v>
      </c>
      <c r="DY23" s="282">
        <f t="shared" si="21"/>
        <v>0</v>
      </c>
      <c r="DZ23" s="282"/>
      <c r="EA23" s="282"/>
      <c r="EB23" s="282"/>
      <c r="EC23" s="282"/>
      <c r="ED23" s="282"/>
      <c r="EE23" s="282"/>
      <c r="EF23" s="282"/>
      <c r="EG23" s="282"/>
      <c r="EH23" s="282"/>
      <c r="EI23" s="282"/>
      <c r="EJ23" s="274">
        <f t="shared" si="35"/>
        <v>0</v>
      </c>
      <c r="EK23" s="282"/>
      <c r="EL23" s="287"/>
      <c r="EM23" s="288"/>
      <c r="EN23" s="287">
        <f t="shared" si="22"/>
        <v>0</v>
      </c>
      <c r="EO23" s="289">
        <f t="shared" si="17"/>
        <v>0</v>
      </c>
      <c r="EP23" s="290"/>
      <c r="EQ23" s="290"/>
      <c r="ER23" s="290"/>
      <c r="ES23" s="290"/>
      <c r="ET23" s="93"/>
    </row>
    <row r="24" spans="1:151" s="93" customFormat="1" ht="24.75" customHeight="1">
      <c r="A24" s="277">
        <v>2</v>
      </c>
      <c r="B24" s="265" t="s">
        <v>387</v>
      </c>
      <c r="C24" s="264">
        <f>C26+C30+C31+C32</f>
        <v>3818591</v>
      </c>
      <c r="D24" s="264">
        <v>3818591</v>
      </c>
      <c r="E24" s="264">
        <v>1502635</v>
      </c>
      <c r="F24" s="264">
        <v>1463782</v>
      </c>
      <c r="G24" s="264">
        <v>38853</v>
      </c>
      <c r="H24" s="264">
        <v>2315956</v>
      </c>
      <c r="I24" s="264">
        <v>3822133.9019475272</v>
      </c>
      <c r="J24" s="264">
        <v>1502635</v>
      </c>
      <c r="K24" s="264">
        <v>1463782</v>
      </c>
      <c r="L24" s="264">
        <v>38853</v>
      </c>
      <c r="M24" s="264">
        <v>2319498.9019475272</v>
      </c>
      <c r="N24" s="264">
        <v>3944299</v>
      </c>
      <c r="O24" s="264">
        <v>3865108</v>
      </c>
      <c r="P24" s="266">
        <v>101.21817183353757</v>
      </c>
      <c r="Q24" s="264">
        <v>79191</v>
      </c>
      <c r="R24" s="264">
        <v>3951349</v>
      </c>
      <c r="S24" s="264">
        <v>3872158</v>
      </c>
      <c r="T24" s="264">
        <v>79191</v>
      </c>
      <c r="U24" s="264">
        <v>1557407</v>
      </c>
      <c r="V24" s="264">
        <v>1524616</v>
      </c>
      <c r="W24" s="264">
        <v>1481979</v>
      </c>
      <c r="X24" s="264">
        <v>42637</v>
      </c>
      <c r="Y24" s="264">
        <v>32791</v>
      </c>
      <c r="Z24" s="264">
        <v>2393942</v>
      </c>
      <c r="AA24" s="264">
        <v>2357388</v>
      </c>
      <c r="AB24" s="264">
        <v>36554</v>
      </c>
      <c r="AC24" s="264">
        <f>AC26+AC30+AC31+AC32</f>
        <v>3876905.9019475272</v>
      </c>
      <c r="AD24" s="264">
        <f t="shared" ref="AD24:DV24" si="38">AD26+AD30+AD31+AD32</f>
        <v>1557407</v>
      </c>
      <c r="AE24" s="264">
        <f t="shared" si="38"/>
        <v>1524616</v>
      </c>
      <c r="AF24" s="264">
        <f t="shared" si="38"/>
        <v>32791</v>
      </c>
      <c r="AG24" s="264">
        <f>AG26+AG30+AG31+AG32</f>
        <v>2319498.9019475272</v>
      </c>
      <c r="AH24" s="264">
        <v>4190020</v>
      </c>
      <c r="AI24" s="264">
        <v>3995277</v>
      </c>
      <c r="AJ24" s="264">
        <v>103.17959649373812</v>
      </c>
      <c r="AK24" s="264">
        <v>194743</v>
      </c>
      <c r="AL24" s="264">
        <v>79191</v>
      </c>
      <c r="AM24" s="264">
        <v>115552</v>
      </c>
      <c r="AN24" s="264">
        <v>4189004</v>
      </c>
      <c r="AO24" s="264">
        <v>3994261</v>
      </c>
      <c r="AP24" s="264">
        <v>103.15335789500327</v>
      </c>
      <c r="AQ24" s="264">
        <v>194743</v>
      </c>
      <c r="AR24" s="264">
        <v>79191</v>
      </c>
      <c r="AS24" s="264">
        <v>115552</v>
      </c>
      <c r="AT24" s="264">
        <v>1671273</v>
      </c>
      <c r="AU24" s="264">
        <v>1590095.42</v>
      </c>
      <c r="AV24" s="264">
        <v>1531600.42</v>
      </c>
      <c r="AW24" s="264">
        <v>103.34832139996585</v>
      </c>
      <c r="AX24" s="264">
        <v>58495</v>
      </c>
      <c r="AY24" s="264">
        <v>42637</v>
      </c>
      <c r="AZ24" s="264">
        <v>2248</v>
      </c>
      <c r="BA24" s="264">
        <v>40389</v>
      </c>
      <c r="BB24" s="264">
        <v>15858</v>
      </c>
      <c r="BC24" s="264">
        <v>15858</v>
      </c>
      <c r="BD24" s="264">
        <v>-31</v>
      </c>
      <c r="BE24" s="264">
        <v>81177.579999999987</v>
      </c>
      <c r="BF24" s="264">
        <v>247.56055015095603</v>
      </c>
      <c r="BG24" s="264">
        <v>2517731</v>
      </c>
      <c r="BH24" s="264">
        <v>2381483</v>
      </c>
      <c r="BI24" s="264">
        <v>101.02210582220661</v>
      </c>
      <c r="BJ24" s="264">
        <v>136248</v>
      </c>
      <c r="BK24" s="264">
        <v>36554</v>
      </c>
      <c r="BL24" s="264">
        <v>65752</v>
      </c>
      <c r="BM24" s="264">
        <v>-29198</v>
      </c>
      <c r="BN24" s="264">
        <v>99694</v>
      </c>
      <c r="BO24" s="267">
        <f>BO26+BO30+BO31+BO32</f>
        <v>2634789</v>
      </c>
      <c r="BP24" s="267">
        <f t="shared" ref="BP24:BR24" si="39">BP26+BP30+BP31+BP32</f>
        <v>2418037</v>
      </c>
      <c r="BQ24" s="267">
        <f t="shared" si="39"/>
        <v>2381483</v>
      </c>
      <c r="BR24" s="267">
        <f t="shared" si="39"/>
        <v>36554</v>
      </c>
      <c r="BS24" s="267">
        <f>BS26+BS30+BS31+BS32</f>
        <v>216752</v>
      </c>
      <c r="BT24" s="267">
        <v>4449185</v>
      </c>
      <c r="BU24" s="267">
        <v>4088465</v>
      </c>
      <c r="BV24" s="267">
        <v>102.33245404511378</v>
      </c>
      <c r="BW24" s="267">
        <v>360720</v>
      </c>
      <c r="BX24" s="267">
        <v>79191</v>
      </c>
      <c r="BY24" s="267">
        <v>115552</v>
      </c>
      <c r="BZ24" s="267">
        <v>165977</v>
      </c>
      <c r="CA24" s="267">
        <v>4445685</v>
      </c>
      <c r="CB24" s="267">
        <v>4084965</v>
      </c>
      <c r="CC24" s="267">
        <v>102.2708581136786</v>
      </c>
      <c r="CD24" s="267">
        <v>360720</v>
      </c>
      <c r="CE24" s="267">
        <v>79191</v>
      </c>
      <c r="CF24" s="267">
        <v>115552</v>
      </c>
      <c r="CG24" s="267">
        <v>165977</v>
      </c>
      <c r="CH24" s="267">
        <v>1775356.9</v>
      </c>
      <c r="CI24" s="267">
        <v>1641206.3199999998</v>
      </c>
      <c r="CJ24" s="267">
        <v>1551939.3199999998</v>
      </c>
      <c r="CK24" s="267">
        <v>101.32795079802864</v>
      </c>
      <c r="CL24" s="267">
        <v>89267</v>
      </c>
      <c r="CM24" s="267">
        <v>42637</v>
      </c>
      <c r="CN24" s="267">
        <v>2248</v>
      </c>
      <c r="CO24" s="267">
        <v>40389</v>
      </c>
      <c r="CP24" s="267">
        <v>15858</v>
      </c>
      <c r="CQ24" s="267">
        <v>15858</v>
      </c>
      <c r="CR24" s="267">
        <v>0</v>
      </c>
      <c r="CS24" s="267">
        <v>30772</v>
      </c>
      <c r="CT24" s="267">
        <v>30772</v>
      </c>
      <c r="CU24" s="267">
        <v>0</v>
      </c>
      <c r="CV24" s="267">
        <v>134150.57999999999</v>
      </c>
      <c r="CW24" s="267">
        <v>409.10792595529256</v>
      </c>
      <c r="CX24" s="267">
        <v>2670328.1</v>
      </c>
      <c r="CY24" s="267">
        <v>2398875.1</v>
      </c>
      <c r="CZ24" s="267">
        <v>100.73030544412873</v>
      </c>
      <c r="DA24" s="267">
        <v>136248</v>
      </c>
      <c r="DB24" s="267">
        <v>36554</v>
      </c>
      <c r="DC24" s="267">
        <v>65752</v>
      </c>
      <c r="DD24" s="267">
        <v>-29198</v>
      </c>
      <c r="DE24" s="267">
        <v>99694</v>
      </c>
      <c r="DF24" s="267">
        <v>135205</v>
      </c>
      <c r="DG24" s="264">
        <f t="shared" ref="DG24" si="40">DG26+DG30+DG31+DG32</f>
        <v>4463168</v>
      </c>
      <c r="DH24" s="264">
        <f>DH26+DH30+DH31+DH32</f>
        <v>4122371</v>
      </c>
      <c r="DI24" s="268">
        <f t="shared" si="6"/>
        <v>100.82930879926819</v>
      </c>
      <c r="DJ24" s="264">
        <f>DK24+DL24+DM24</f>
        <v>340797</v>
      </c>
      <c r="DK24" s="264">
        <v>79191</v>
      </c>
      <c r="DL24" s="264">
        <f>DL26+DL30+DL31+DL32</f>
        <v>115552</v>
      </c>
      <c r="DM24" s="264">
        <f>DM26+DM30+DM31+DM32</f>
        <v>146054</v>
      </c>
      <c r="DN24" s="264">
        <f>DN26+DN30+DN31+DN32</f>
        <v>4457168</v>
      </c>
      <c r="DO24" s="264">
        <f t="shared" si="34"/>
        <v>4116371</v>
      </c>
      <c r="DP24" s="268">
        <f t="shared" si="14"/>
        <v>100.76881931668937</v>
      </c>
      <c r="DQ24" s="264">
        <f>DR24+DS24+DT24</f>
        <v>340797</v>
      </c>
      <c r="DR24" s="264">
        <f t="shared" ref="DR24:DR32" si="41">DZ24+EO24</f>
        <v>79191</v>
      </c>
      <c r="DS24" s="264">
        <f t="shared" si="15"/>
        <v>115552</v>
      </c>
      <c r="DT24" s="264">
        <f>EF24+ES24</f>
        <v>146054</v>
      </c>
      <c r="DU24" s="264">
        <f>DU26+DU30+DU31+DU32</f>
        <v>1796681</v>
      </c>
      <c r="DV24" s="264">
        <f t="shared" si="38"/>
        <v>1639798</v>
      </c>
      <c r="DW24" s="264">
        <f>DW26+DW30+DW31+DW32</f>
        <v>1570454</v>
      </c>
      <c r="DX24" s="268">
        <f t="shared" si="9"/>
        <v>101.19300282951787</v>
      </c>
      <c r="DY24" s="264">
        <f>DZ24+EC24+EF24</f>
        <v>69344</v>
      </c>
      <c r="DZ24" s="264">
        <f>DZ26+DZ30+DZ31+DZ32</f>
        <v>42637</v>
      </c>
      <c r="EA24" s="264">
        <f>EA26+EA30+EA31+EA32</f>
        <v>28208</v>
      </c>
      <c r="EB24" s="264">
        <f>EB26+EB30+EB31+EB32</f>
        <v>14429</v>
      </c>
      <c r="EC24" s="264">
        <f>EC26+EC30+EC31+EC32</f>
        <v>15858</v>
      </c>
      <c r="ED24" s="264">
        <f t="shared" ref="ED24:EH24" si="42">ED26+ED30+ED31+ED32</f>
        <v>86690</v>
      </c>
      <c r="EE24" s="264">
        <f t="shared" si="42"/>
        <v>-2670</v>
      </c>
      <c r="EF24" s="264">
        <f t="shared" si="42"/>
        <v>10849</v>
      </c>
      <c r="EG24" s="264">
        <f t="shared" si="42"/>
        <v>25942</v>
      </c>
      <c r="EH24" s="264">
        <f t="shared" si="42"/>
        <v>-19993</v>
      </c>
      <c r="EI24" s="264">
        <f>EI26+EI30+EI31+EI32</f>
        <v>156883</v>
      </c>
      <c r="EJ24" s="274">
        <f t="shared" si="35"/>
        <v>478.43310664511603</v>
      </c>
      <c r="EK24" s="264">
        <f>EK26+EK30+EK31+EK32</f>
        <v>2660487</v>
      </c>
      <c r="EL24" s="301">
        <f>EL26+EL30+EL31+EL32</f>
        <v>2389034</v>
      </c>
      <c r="EM24" s="302">
        <v>99.589761884643352</v>
      </c>
      <c r="EN24" s="301">
        <f t="shared" si="22"/>
        <v>136248</v>
      </c>
      <c r="EO24" s="303">
        <f t="shared" si="17"/>
        <v>36554</v>
      </c>
      <c r="EP24" s="304">
        <f t="shared" ref="EP24:ES24" si="43">EP26+EP30+EP31+EP32</f>
        <v>65752</v>
      </c>
      <c r="EQ24" s="264">
        <f t="shared" si="43"/>
        <v>-29198</v>
      </c>
      <c r="ER24" s="264">
        <f t="shared" si="43"/>
        <v>99694</v>
      </c>
      <c r="ES24" s="264">
        <f t="shared" si="43"/>
        <v>135205</v>
      </c>
    </row>
    <row r="25" spans="1:151" ht="24.75" hidden="1" customHeight="1" outlineLevel="1">
      <c r="A25" s="280"/>
      <c r="B25" s="305" t="s">
        <v>303</v>
      </c>
      <c r="C25" s="282">
        <v>63458</v>
      </c>
      <c r="D25" s="282">
        <v>64546.485369426271</v>
      </c>
      <c r="E25" s="282">
        <v>28907</v>
      </c>
      <c r="F25" s="282">
        <v>28907</v>
      </c>
      <c r="G25" s="282"/>
      <c r="H25" s="282">
        <v>35639.485369426271</v>
      </c>
      <c r="I25" s="282">
        <v>28907</v>
      </c>
      <c r="J25" s="282">
        <v>28907</v>
      </c>
      <c r="K25" s="282">
        <v>28907</v>
      </c>
      <c r="L25" s="282">
        <v>0</v>
      </c>
      <c r="M25" s="282"/>
      <c r="N25" s="282">
        <v>0</v>
      </c>
      <c r="O25" s="282"/>
      <c r="P25" s="274">
        <v>0</v>
      </c>
      <c r="Q25" s="282"/>
      <c r="R25" s="282"/>
      <c r="S25" s="282">
        <v>0</v>
      </c>
      <c r="T25" s="282">
        <v>0</v>
      </c>
      <c r="U25" s="282"/>
      <c r="V25" s="282"/>
      <c r="W25" s="282"/>
      <c r="X25" s="282"/>
      <c r="Y25" s="282"/>
      <c r="Z25" s="282">
        <v>0</v>
      </c>
      <c r="AA25" s="282"/>
      <c r="AB25" s="282"/>
      <c r="AC25" s="283">
        <f t="shared" si="36"/>
        <v>0</v>
      </c>
      <c r="AD25" s="282">
        <f t="shared" si="30"/>
        <v>0</v>
      </c>
      <c r="AE25" s="283">
        <f>V25</f>
        <v>0</v>
      </c>
      <c r="AF25" s="283">
        <f>Y25</f>
        <v>0</v>
      </c>
      <c r="AG25" s="282"/>
      <c r="AH25" s="282">
        <v>0</v>
      </c>
      <c r="AI25" s="282"/>
      <c r="AJ25" s="282">
        <v>0</v>
      </c>
      <c r="AK25" s="282">
        <v>0</v>
      </c>
      <c r="AL25" s="282"/>
      <c r="AM25" s="282"/>
      <c r="AN25" s="282"/>
      <c r="AO25" s="282">
        <v>0</v>
      </c>
      <c r="AP25" s="282">
        <v>0</v>
      </c>
      <c r="AQ25" s="282">
        <v>0</v>
      </c>
      <c r="AR25" s="282">
        <v>0</v>
      </c>
      <c r="AS25" s="282">
        <v>0</v>
      </c>
      <c r="AT25" s="282"/>
      <c r="AU25" s="282"/>
      <c r="AV25" s="282"/>
      <c r="AW25" s="282">
        <v>0</v>
      </c>
      <c r="AX25" s="282">
        <v>0</v>
      </c>
      <c r="AY25" s="282"/>
      <c r="AZ25" s="282"/>
      <c r="BA25" s="282"/>
      <c r="BB25" s="282"/>
      <c r="BC25" s="282"/>
      <c r="BD25" s="282"/>
      <c r="BE25" s="282"/>
      <c r="BF25" s="282">
        <v>0</v>
      </c>
      <c r="BG25" s="282">
        <v>0</v>
      </c>
      <c r="BH25" s="282"/>
      <c r="BI25" s="282"/>
      <c r="BJ25" s="282">
        <v>0</v>
      </c>
      <c r="BK25" s="282">
        <v>0</v>
      </c>
      <c r="BL25" s="282"/>
      <c r="BM25" s="282"/>
      <c r="BN25" s="282"/>
      <c r="BO25" s="284">
        <f t="shared" ref="BO25:BO32" si="44">BP25+BS25</f>
        <v>0</v>
      </c>
      <c r="BP25" s="285">
        <f t="shared" ref="BP25:BP26" si="45">BQ25+BR25</f>
        <v>0</v>
      </c>
      <c r="BQ25" s="284">
        <f>BH25</f>
        <v>0</v>
      </c>
      <c r="BR25" s="284">
        <f>BK25</f>
        <v>0</v>
      </c>
      <c r="BS25" s="285"/>
      <c r="BT25" s="285">
        <v>0</v>
      </c>
      <c r="BU25" s="285"/>
      <c r="BV25" s="285">
        <v>0</v>
      </c>
      <c r="BW25" s="285">
        <v>0</v>
      </c>
      <c r="BX25" s="285"/>
      <c r="BY25" s="285"/>
      <c r="BZ25" s="285"/>
      <c r="CA25" s="285"/>
      <c r="CB25" s="285">
        <v>0</v>
      </c>
      <c r="CC25" s="285">
        <v>0</v>
      </c>
      <c r="CD25" s="285">
        <v>0</v>
      </c>
      <c r="CE25" s="285">
        <v>0</v>
      </c>
      <c r="CF25" s="285">
        <v>0</v>
      </c>
      <c r="CG25" s="285">
        <v>0</v>
      </c>
      <c r="CH25" s="285"/>
      <c r="CI25" s="285"/>
      <c r="CJ25" s="285"/>
      <c r="CK25" s="285">
        <v>0</v>
      </c>
      <c r="CL25" s="285">
        <v>0</v>
      </c>
      <c r="CM25" s="285"/>
      <c r="CN25" s="285"/>
      <c r="CO25" s="285"/>
      <c r="CP25" s="285"/>
      <c r="CQ25" s="285"/>
      <c r="CR25" s="285"/>
      <c r="CS25" s="285"/>
      <c r="CT25" s="285"/>
      <c r="CU25" s="285"/>
      <c r="CV25" s="285"/>
      <c r="CW25" s="285">
        <v>0</v>
      </c>
      <c r="CX25" s="285">
        <v>0</v>
      </c>
      <c r="CY25" s="285"/>
      <c r="CZ25" s="285"/>
      <c r="DA25" s="285">
        <v>0</v>
      </c>
      <c r="DB25" s="285">
        <v>0</v>
      </c>
      <c r="DC25" s="285"/>
      <c r="DD25" s="285"/>
      <c r="DE25" s="285"/>
      <c r="DF25" s="285"/>
      <c r="DG25" s="282">
        <f t="shared" ref="DG25:DG68" si="46">DH25+DK25</f>
        <v>0</v>
      </c>
      <c r="DH25" s="282"/>
      <c r="DI25" s="286">
        <f t="shared" si="6"/>
        <v>0</v>
      </c>
      <c r="DJ25" s="282">
        <f t="shared" ref="DJ25:DJ72" si="47">DK25+DL25</f>
        <v>0</v>
      </c>
      <c r="DK25" s="282"/>
      <c r="DL25" s="282"/>
      <c r="DM25" s="282"/>
      <c r="DN25" s="282"/>
      <c r="DO25" s="264">
        <f t="shared" si="34"/>
        <v>0</v>
      </c>
      <c r="DP25" s="286">
        <f t="shared" si="14"/>
        <v>0</v>
      </c>
      <c r="DQ25" s="282">
        <f t="shared" si="20"/>
        <v>0</v>
      </c>
      <c r="DR25" s="282">
        <f t="shared" si="41"/>
        <v>0</v>
      </c>
      <c r="DS25" s="264">
        <f t="shared" si="15"/>
        <v>0</v>
      </c>
      <c r="DT25" s="264">
        <f t="shared" ref="DT25:DT32" si="48">EF25+ES25</f>
        <v>0</v>
      </c>
      <c r="DU25" s="282"/>
      <c r="DV25" s="282"/>
      <c r="DW25" s="282"/>
      <c r="DX25" s="286">
        <f t="shared" si="9"/>
        <v>0</v>
      </c>
      <c r="DY25" s="264">
        <f t="shared" ref="DY25:DY32" si="49">DZ25+EC25+EF25</f>
        <v>0</v>
      </c>
      <c r="DZ25" s="282"/>
      <c r="EA25" s="282"/>
      <c r="EB25" s="282"/>
      <c r="EC25" s="282"/>
      <c r="ED25" s="282"/>
      <c r="EE25" s="282"/>
      <c r="EF25" s="282"/>
      <c r="EG25" s="282"/>
      <c r="EH25" s="282"/>
      <c r="EI25" s="282"/>
      <c r="EJ25" s="274">
        <f t="shared" si="35"/>
        <v>0</v>
      </c>
      <c r="EK25" s="282">
        <f t="shared" ref="EK25:EK36" si="50">EL25+EN25</f>
        <v>0</v>
      </c>
      <c r="EL25" s="287"/>
      <c r="EM25" s="288"/>
      <c r="EN25" s="287">
        <f t="shared" si="22"/>
        <v>0</v>
      </c>
      <c r="EO25" s="289">
        <f t="shared" si="17"/>
        <v>0</v>
      </c>
      <c r="EP25" s="290"/>
      <c r="EQ25" s="290"/>
      <c r="ER25" s="290"/>
      <c r="ES25" s="290"/>
      <c r="ET25" s="93"/>
      <c r="EU25" s="93"/>
    </row>
    <row r="26" spans="1:151" ht="24.75" customHeight="1" collapsed="1">
      <c r="A26" s="280" t="s">
        <v>27</v>
      </c>
      <c r="B26" s="306" t="s">
        <v>345</v>
      </c>
      <c r="C26" s="282">
        <v>1723291</v>
      </c>
      <c r="D26" s="282">
        <v>1723291</v>
      </c>
      <c r="E26" s="282">
        <v>356579</v>
      </c>
      <c r="F26" s="282">
        <v>350318</v>
      </c>
      <c r="G26" s="282">
        <v>6261</v>
      </c>
      <c r="H26" s="282">
        <v>1366712</v>
      </c>
      <c r="I26" s="282">
        <v>1723289.9019475274</v>
      </c>
      <c r="J26" s="282">
        <v>356579</v>
      </c>
      <c r="K26" s="282">
        <v>350318</v>
      </c>
      <c r="L26" s="282">
        <v>6261</v>
      </c>
      <c r="M26" s="282">
        <v>1366710.9019475274</v>
      </c>
      <c r="N26" s="282">
        <v>1784689</v>
      </c>
      <c r="O26" s="282">
        <v>1742057</v>
      </c>
      <c r="P26" s="274">
        <v>101.08896292036573</v>
      </c>
      <c r="Q26" s="282">
        <v>42632</v>
      </c>
      <c r="R26" s="282">
        <v>1784689</v>
      </c>
      <c r="S26" s="282">
        <v>1742057</v>
      </c>
      <c r="T26" s="282">
        <v>42632</v>
      </c>
      <c r="U26" s="282">
        <v>380268</v>
      </c>
      <c r="V26" s="282">
        <v>377818</v>
      </c>
      <c r="W26" s="282">
        <v>356171</v>
      </c>
      <c r="X26" s="282">
        <v>21647</v>
      </c>
      <c r="Y26" s="282">
        <v>2450</v>
      </c>
      <c r="Z26" s="282">
        <v>1404421</v>
      </c>
      <c r="AA26" s="282">
        <v>1383436</v>
      </c>
      <c r="AB26" s="282">
        <v>20985</v>
      </c>
      <c r="AC26" s="283">
        <f t="shared" si="36"/>
        <v>1746978.9019475274</v>
      </c>
      <c r="AD26" s="282">
        <f t="shared" si="30"/>
        <v>380268</v>
      </c>
      <c r="AE26" s="283">
        <f>V26</f>
        <v>377818</v>
      </c>
      <c r="AF26" s="283">
        <f>Y26</f>
        <v>2450</v>
      </c>
      <c r="AG26" s="282">
        <f>AG28+AG29</f>
        <v>1366710.9019475274</v>
      </c>
      <c r="AH26" s="282">
        <v>1874637</v>
      </c>
      <c r="AI26" s="282">
        <v>1769798</v>
      </c>
      <c r="AJ26" s="282">
        <v>101.59242780230497</v>
      </c>
      <c r="AK26" s="282">
        <v>104839</v>
      </c>
      <c r="AL26" s="282">
        <v>42632</v>
      </c>
      <c r="AM26" s="282">
        <v>62207</v>
      </c>
      <c r="AN26" s="282">
        <v>1874637</v>
      </c>
      <c r="AO26" s="282">
        <v>1769798</v>
      </c>
      <c r="AP26" s="282">
        <v>101.59242780230497</v>
      </c>
      <c r="AQ26" s="282">
        <v>104839</v>
      </c>
      <c r="AR26" s="282">
        <v>42632</v>
      </c>
      <c r="AS26" s="282">
        <v>62207</v>
      </c>
      <c r="AT26" s="282">
        <v>405499</v>
      </c>
      <c r="AU26" s="282">
        <v>392644</v>
      </c>
      <c r="AV26" s="282">
        <v>360120</v>
      </c>
      <c r="AW26" s="282">
        <v>101.10873709538394</v>
      </c>
      <c r="AX26" s="282">
        <v>32524</v>
      </c>
      <c r="AY26" s="282">
        <v>21647</v>
      </c>
      <c r="AZ26" s="282">
        <v>13418</v>
      </c>
      <c r="BA26" s="282">
        <v>8229</v>
      </c>
      <c r="BB26" s="282">
        <v>10877</v>
      </c>
      <c r="BC26" s="282">
        <v>10877</v>
      </c>
      <c r="BD26" s="282">
        <v>0</v>
      </c>
      <c r="BE26" s="282">
        <v>12855</v>
      </c>
      <c r="BF26" s="282">
        <v>524.69387755102036</v>
      </c>
      <c r="BG26" s="282">
        <v>1469138</v>
      </c>
      <c r="BH26" s="282">
        <v>1396823</v>
      </c>
      <c r="BI26" s="282">
        <v>100.9676631228333</v>
      </c>
      <c r="BJ26" s="282">
        <v>72315</v>
      </c>
      <c r="BK26" s="282">
        <v>20985</v>
      </c>
      <c r="BL26" s="282">
        <v>43412</v>
      </c>
      <c r="BM26" s="282">
        <v>-22427</v>
      </c>
      <c r="BN26" s="282">
        <v>51330</v>
      </c>
      <c r="BO26" s="284">
        <f t="shared" si="44"/>
        <v>1535106</v>
      </c>
      <c r="BP26" s="285">
        <f t="shared" si="45"/>
        <v>1417808</v>
      </c>
      <c r="BQ26" s="284">
        <f>BH26</f>
        <v>1396823</v>
      </c>
      <c r="BR26" s="284">
        <f>BK26</f>
        <v>20985</v>
      </c>
      <c r="BS26" s="285">
        <f>BS28+BS29</f>
        <v>117298</v>
      </c>
      <c r="BT26" s="285">
        <v>1963710</v>
      </c>
      <c r="BU26" s="285">
        <v>1795333</v>
      </c>
      <c r="BV26" s="285">
        <v>101.4428200280484</v>
      </c>
      <c r="BW26" s="285">
        <v>168377</v>
      </c>
      <c r="BX26" s="285">
        <v>42632</v>
      </c>
      <c r="BY26" s="285">
        <v>62207</v>
      </c>
      <c r="BZ26" s="285">
        <v>63538</v>
      </c>
      <c r="CA26" s="285">
        <v>1963710</v>
      </c>
      <c r="CB26" s="285">
        <v>1795333</v>
      </c>
      <c r="CC26" s="285">
        <v>101.4428200280484</v>
      </c>
      <c r="CD26" s="285">
        <v>168377</v>
      </c>
      <c r="CE26" s="285">
        <v>42632</v>
      </c>
      <c r="CF26" s="285">
        <v>62207</v>
      </c>
      <c r="CG26" s="285">
        <v>63538</v>
      </c>
      <c r="CH26" s="285">
        <v>437720</v>
      </c>
      <c r="CI26" s="285">
        <v>380322</v>
      </c>
      <c r="CJ26" s="285">
        <v>332433</v>
      </c>
      <c r="CK26" s="285">
        <v>92.311729423525492</v>
      </c>
      <c r="CL26" s="285">
        <v>47889</v>
      </c>
      <c r="CM26" s="285">
        <v>21647</v>
      </c>
      <c r="CN26" s="285">
        <v>13418</v>
      </c>
      <c r="CO26" s="285">
        <v>8229</v>
      </c>
      <c r="CP26" s="285">
        <v>10877</v>
      </c>
      <c r="CQ26" s="285">
        <v>10877</v>
      </c>
      <c r="CR26" s="285">
        <v>0</v>
      </c>
      <c r="CS26" s="285">
        <v>15365</v>
      </c>
      <c r="CT26" s="285">
        <v>15365</v>
      </c>
      <c r="CU26" s="285"/>
      <c r="CV26" s="285">
        <v>57398</v>
      </c>
      <c r="CW26" s="285">
        <v>2342.7755102040815</v>
      </c>
      <c r="CX26" s="285">
        <v>1525990</v>
      </c>
      <c r="CY26" s="285">
        <v>1405502</v>
      </c>
      <c r="CZ26" s="285">
        <v>100.62133856616049</v>
      </c>
      <c r="DA26" s="285">
        <v>120488</v>
      </c>
      <c r="DB26" s="285">
        <v>20985</v>
      </c>
      <c r="DC26" s="285">
        <v>43412</v>
      </c>
      <c r="DD26" s="285">
        <v>-22427</v>
      </c>
      <c r="DE26" s="285">
        <v>51330</v>
      </c>
      <c r="DF26" s="285">
        <v>48173</v>
      </c>
      <c r="DG26" s="282">
        <f>DH26+DJ26</f>
        <v>1959882</v>
      </c>
      <c r="DH26" s="282">
        <v>1801505</v>
      </c>
      <c r="DI26" s="286">
        <f t="shared" si="6"/>
        <v>100.3437802346417</v>
      </c>
      <c r="DJ26" s="282">
        <f>DK26+DL26+DM26</f>
        <v>158377</v>
      </c>
      <c r="DK26" s="282">
        <v>42632</v>
      </c>
      <c r="DL26" s="282">
        <v>62207</v>
      </c>
      <c r="DM26" s="282">
        <v>53538</v>
      </c>
      <c r="DN26" s="282">
        <f t="shared" ref="DN26:DN32" si="51">DU26+EK26</f>
        <v>1963977</v>
      </c>
      <c r="DO26" s="282">
        <f t="shared" si="34"/>
        <v>1801505</v>
      </c>
      <c r="DP26" s="286">
        <f t="shared" si="14"/>
        <v>100.3437802346417</v>
      </c>
      <c r="DQ26" s="282">
        <f>DR26+DS26+DT26</f>
        <v>162472</v>
      </c>
      <c r="DR26" s="282">
        <f t="shared" si="41"/>
        <v>42632</v>
      </c>
      <c r="DS26" s="282">
        <f t="shared" si="15"/>
        <v>62207</v>
      </c>
      <c r="DT26" s="282">
        <f t="shared" si="48"/>
        <v>57633</v>
      </c>
      <c r="DU26" s="282">
        <f>DV26+EI26</f>
        <v>441862</v>
      </c>
      <c r="DV26" s="282">
        <f>DW26+DZ26+EC26+EF26</f>
        <v>376210</v>
      </c>
      <c r="DW26" s="282">
        <f>DH26-EL26-EI26</f>
        <v>334226</v>
      </c>
      <c r="DX26" s="286">
        <f t="shared" si="9"/>
        <v>100.53935680272417</v>
      </c>
      <c r="DY26" s="282">
        <f t="shared" si="49"/>
        <v>41984</v>
      </c>
      <c r="DZ26" s="282">
        <f>DK26-EO26</f>
        <v>21647</v>
      </c>
      <c r="EA26" s="282">
        <v>13416</v>
      </c>
      <c r="EB26" s="282">
        <f>DZ26-EA26</f>
        <v>8231</v>
      </c>
      <c r="EC26" s="282">
        <f>DL26-ER26</f>
        <v>10877</v>
      </c>
      <c r="ED26" s="282">
        <v>10877</v>
      </c>
      <c r="EE26" s="282">
        <f>EC26-ED26</f>
        <v>0</v>
      </c>
      <c r="EF26" s="282">
        <v>9460</v>
      </c>
      <c r="EG26" s="282">
        <v>15445</v>
      </c>
      <c r="EH26" s="282">
        <v>-5985</v>
      </c>
      <c r="EI26" s="282">
        <v>65652</v>
      </c>
      <c r="EJ26" s="274">
        <f t="shared" si="35"/>
        <v>2679.6734693877552</v>
      </c>
      <c r="EK26" s="282">
        <f t="shared" si="50"/>
        <v>1522115</v>
      </c>
      <c r="EL26" s="287">
        <v>1401627</v>
      </c>
      <c r="EM26" s="288">
        <v>99.724297795378448</v>
      </c>
      <c r="EN26" s="287">
        <f>EO26+ER26+ES26</f>
        <v>120488</v>
      </c>
      <c r="EO26" s="307">
        <f t="shared" si="17"/>
        <v>20985</v>
      </c>
      <c r="EP26" s="308">
        <f t="shared" ref="EP26:ER26" si="52">EP28+EP29</f>
        <v>43412</v>
      </c>
      <c r="EQ26" s="282">
        <f t="shared" si="52"/>
        <v>-22427</v>
      </c>
      <c r="ER26" s="282">
        <f t="shared" si="52"/>
        <v>51330</v>
      </c>
      <c r="ES26" s="282">
        <v>48173</v>
      </c>
      <c r="ET26" s="93"/>
      <c r="EU26" s="93"/>
    </row>
    <row r="27" spans="1:151" ht="12.75" hidden="1" customHeight="1">
      <c r="A27" s="280"/>
      <c r="B27" s="306" t="s">
        <v>304</v>
      </c>
      <c r="C27" s="282"/>
      <c r="D27" s="282"/>
      <c r="E27" s="282"/>
      <c r="F27" s="282"/>
      <c r="G27" s="282"/>
      <c r="H27" s="282"/>
      <c r="I27" s="282">
        <v>0</v>
      </c>
      <c r="J27" s="282"/>
      <c r="K27" s="282"/>
      <c r="L27" s="282"/>
      <c r="M27" s="282"/>
      <c r="N27" s="282"/>
      <c r="O27" s="282"/>
      <c r="P27" s="274"/>
      <c r="Q27" s="282"/>
      <c r="R27" s="282">
        <v>0</v>
      </c>
      <c r="S27" s="282">
        <v>-21647</v>
      </c>
      <c r="T27" s="282"/>
      <c r="U27" s="282"/>
      <c r="V27" s="282"/>
      <c r="W27" s="282">
        <v>-21647</v>
      </c>
      <c r="X27" s="282"/>
      <c r="Y27" s="282"/>
      <c r="Z27" s="282"/>
      <c r="AA27" s="282"/>
      <c r="AB27" s="282"/>
      <c r="AC27" s="283">
        <f t="shared" si="36"/>
        <v>0</v>
      </c>
      <c r="AD27" s="282"/>
      <c r="AE27" s="283"/>
      <c r="AF27" s="283"/>
      <c r="AG27" s="282"/>
      <c r="AH27" s="282">
        <v>0</v>
      </c>
      <c r="AI27" s="282"/>
      <c r="AJ27" s="282">
        <v>0</v>
      </c>
      <c r="AK27" s="282">
        <v>0</v>
      </c>
      <c r="AL27" s="282"/>
      <c r="AM27" s="282"/>
      <c r="AN27" s="282">
        <v>0</v>
      </c>
      <c r="AO27" s="282">
        <v>-17698</v>
      </c>
      <c r="AP27" s="282">
        <v>81.757287383933104</v>
      </c>
      <c r="AQ27" s="282">
        <v>0</v>
      </c>
      <c r="AR27" s="282">
        <v>0</v>
      </c>
      <c r="AS27" s="282">
        <v>0</v>
      </c>
      <c r="AT27" s="282"/>
      <c r="AU27" s="282"/>
      <c r="AV27" s="282">
        <v>-17698</v>
      </c>
      <c r="AW27" s="282">
        <v>81.757287383933104</v>
      </c>
      <c r="AX27" s="282">
        <v>0</v>
      </c>
      <c r="AY27" s="282">
        <v>0</v>
      </c>
      <c r="AZ27" s="282"/>
      <c r="BA27" s="282"/>
      <c r="BB27" s="282"/>
      <c r="BC27" s="282"/>
      <c r="BD27" s="282">
        <v>0</v>
      </c>
      <c r="BE27" s="282"/>
      <c r="BF27" s="282">
        <v>0</v>
      </c>
      <c r="BG27" s="282"/>
      <c r="BH27" s="282"/>
      <c r="BI27" s="282"/>
      <c r="BJ27" s="282">
        <v>0</v>
      </c>
      <c r="BK27" s="282">
        <v>0</v>
      </c>
      <c r="BL27" s="282"/>
      <c r="BM27" s="282"/>
      <c r="BN27" s="282"/>
      <c r="BO27" s="284">
        <f t="shared" si="44"/>
        <v>0</v>
      </c>
      <c r="BP27" s="285"/>
      <c r="BQ27" s="284"/>
      <c r="BR27" s="284"/>
      <c r="BS27" s="285"/>
      <c r="BT27" s="285">
        <v>0</v>
      </c>
      <c r="BU27" s="285"/>
      <c r="BV27" s="285">
        <v>0</v>
      </c>
      <c r="BW27" s="285">
        <v>0</v>
      </c>
      <c r="BX27" s="285"/>
      <c r="BY27" s="285"/>
      <c r="BZ27" s="285"/>
      <c r="CA27" s="285">
        <v>0</v>
      </c>
      <c r="CB27" s="285">
        <v>-45385</v>
      </c>
      <c r="CC27" s="285">
        <v>256.44140580856595</v>
      </c>
      <c r="CD27" s="285">
        <v>0</v>
      </c>
      <c r="CE27" s="285">
        <v>0</v>
      </c>
      <c r="CF27" s="285">
        <v>0</v>
      </c>
      <c r="CG27" s="285">
        <v>0</v>
      </c>
      <c r="CH27" s="285"/>
      <c r="CI27" s="285">
        <v>-45385</v>
      </c>
      <c r="CJ27" s="285">
        <v>-45385</v>
      </c>
      <c r="CK27" s="285">
        <v>256.44140580856595</v>
      </c>
      <c r="CL27" s="285">
        <v>0</v>
      </c>
      <c r="CM27" s="285">
        <v>0</v>
      </c>
      <c r="CN27" s="285"/>
      <c r="CO27" s="285"/>
      <c r="CP27" s="285"/>
      <c r="CQ27" s="285"/>
      <c r="CR27" s="285">
        <v>0</v>
      </c>
      <c r="CS27" s="285">
        <v>0</v>
      </c>
      <c r="CT27" s="285"/>
      <c r="CU27" s="285">
        <v>0</v>
      </c>
      <c r="CV27" s="285"/>
      <c r="CW27" s="285">
        <v>0</v>
      </c>
      <c r="CX27" s="285"/>
      <c r="CY27" s="285"/>
      <c r="CZ27" s="285"/>
      <c r="DA27" s="285">
        <v>0</v>
      </c>
      <c r="DB27" s="285">
        <v>0</v>
      </c>
      <c r="DC27" s="285"/>
      <c r="DD27" s="285"/>
      <c r="DE27" s="285"/>
      <c r="DF27" s="285"/>
      <c r="DG27" s="282">
        <f t="shared" ref="DG27:DG29" si="53">DH27+DK27+DL27</f>
        <v>0</v>
      </c>
      <c r="DH27" s="282"/>
      <c r="DI27" s="286">
        <f t="shared" si="6"/>
        <v>0</v>
      </c>
      <c r="DJ27" s="282">
        <f t="shared" ref="DJ27:DJ32" si="54">DK27+DL27+DM27</f>
        <v>0</v>
      </c>
      <c r="DK27" s="282"/>
      <c r="DL27" s="282"/>
      <c r="DM27" s="282"/>
      <c r="DN27" s="282">
        <f t="shared" si="51"/>
        <v>0</v>
      </c>
      <c r="DO27" s="282">
        <f t="shared" si="34"/>
        <v>-43592</v>
      </c>
      <c r="DP27" s="286">
        <f t="shared" si="14"/>
        <v>96.04935551393632</v>
      </c>
      <c r="DQ27" s="282">
        <f t="shared" ref="DQ27:DQ32" si="55">DR27+DS27+DT27</f>
        <v>0</v>
      </c>
      <c r="DR27" s="282">
        <f t="shared" si="41"/>
        <v>0</v>
      </c>
      <c r="DS27" s="282">
        <f t="shared" si="15"/>
        <v>0</v>
      </c>
      <c r="DT27" s="282">
        <f t="shared" si="48"/>
        <v>0</v>
      </c>
      <c r="DU27" s="282"/>
      <c r="DV27" s="282">
        <f t="shared" ref="DV27:DV38" si="56">DW27+DZ27+EC27+EF27</f>
        <v>-43592</v>
      </c>
      <c r="DW27" s="282">
        <f>DW26-V26</f>
        <v>-43592</v>
      </c>
      <c r="DX27" s="286">
        <f t="shared" si="9"/>
        <v>96.04935551393632</v>
      </c>
      <c r="DY27" s="282">
        <f t="shared" si="49"/>
        <v>0</v>
      </c>
      <c r="DZ27" s="282">
        <f>DK27-EO27</f>
        <v>0</v>
      </c>
      <c r="EA27" s="282"/>
      <c r="EB27" s="282"/>
      <c r="EC27" s="282"/>
      <c r="ED27" s="282"/>
      <c r="EE27" s="282">
        <f t="shared" ref="EE27:EE30" si="57">EC27-ED27</f>
        <v>0</v>
      </c>
      <c r="EF27" s="282">
        <f t="shared" ref="EF27:EF30" si="58">DM27-ES27</f>
        <v>0</v>
      </c>
      <c r="EG27" s="282"/>
      <c r="EH27" s="282">
        <v>0</v>
      </c>
      <c r="EI27" s="282"/>
      <c r="EJ27" s="274">
        <f t="shared" si="35"/>
        <v>0</v>
      </c>
      <c r="EK27" s="282"/>
      <c r="EL27" s="287"/>
      <c r="EM27" s="288"/>
      <c r="EN27" s="287">
        <f t="shared" ref="EN27:EN36" si="59">EO27+ER27+ES27</f>
        <v>0</v>
      </c>
      <c r="EO27" s="307">
        <f t="shared" si="17"/>
        <v>0</v>
      </c>
      <c r="EP27" s="308"/>
      <c r="EQ27" s="282"/>
      <c r="ER27" s="282"/>
      <c r="ES27" s="282"/>
      <c r="ET27" s="93"/>
      <c r="EU27" s="93"/>
    </row>
    <row r="28" spans="1:151" ht="24.75" hidden="1" customHeight="1" outlineLevel="1">
      <c r="A28" s="280"/>
      <c r="B28" s="306" t="s">
        <v>122</v>
      </c>
      <c r="C28" s="282"/>
      <c r="D28" s="282">
        <v>1643686</v>
      </c>
      <c r="E28" s="282">
        <v>294241</v>
      </c>
      <c r="F28" s="282">
        <v>294241</v>
      </c>
      <c r="G28" s="282"/>
      <c r="H28" s="282">
        <v>1349445</v>
      </c>
      <c r="I28" s="282">
        <v>1643684.9019475274</v>
      </c>
      <c r="J28" s="282">
        <v>294241</v>
      </c>
      <c r="K28" s="282">
        <v>294241</v>
      </c>
      <c r="L28" s="282">
        <v>0</v>
      </c>
      <c r="M28" s="282">
        <v>1349443.9019475274</v>
      </c>
      <c r="N28" s="282">
        <v>0</v>
      </c>
      <c r="O28" s="282"/>
      <c r="P28" s="274">
        <v>0</v>
      </c>
      <c r="Q28" s="282"/>
      <c r="R28" s="282">
        <v>1700236</v>
      </c>
      <c r="S28" s="282">
        <v>1659861</v>
      </c>
      <c r="T28" s="282">
        <v>40375</v>
      </c>
      <c r="U28" s="282">
        <v>320550</v>
      </c>
      <c r="V28" s="282">
        <v>318100</v>
      </c>
      <c r="W28" s="282">
        <v>297503</v>
      </c>
      <c r="X28" s="282">
        <v>20597</v>
      </c>
      <c r="Y28" s="282">
        <v>2450</v>
      </c>
      <c r="Z28" s="282">
        <v>1379686</v>
      </c>
      <c r="AA28" s="282">
        <v>1359908</v>
      </c>
      <c r="AB28" s="282">
        <v>19778</v>
      </c>
      <c r="AC28" s="283">
        <f t="shared" si="36"/>
        <v>1669993.9019475274</v>
      </c>
      <c r="AD28" s="282">
        <f t="shared" si="30"/>
        <v>320550</v>
      </c>
      <c r="AE28" s="283">
        <f>V28</f>
        <v>318100</v>
      </c>
      <c r="AF28" s="283">
        <f>Y28</f>
        <v>2450</v>
      </c>
      <c r="AG28" s="282">
        <v>1349443.9019475274</v>
      </c>
      <c r="AH28" s="282">
        <v>0</v>
      </c>
      <c r="AI28" s="282"/>
      <c r="AJ28" s="282">
        <v>0</v>
      </c>
      <c r="AK28" s="282">
        <v>0</v>
      </c>
      <c r="AL28" s="282"/>
      <c r="AM28" s="282"/>
      <c r="AN28" s="282">
        <v>1720570</v>
      </c>
      <c r="AO28" s="282">
        <v>1670798</v>
      </c>
      <c r="AP28" s="282">
        <v>100.65891059552577</v>
      </c>
      <c r="AQ28" s="282">
        <v>49772</v>
      </c>
      <c r="AR28" s="282">
        <v>0</v>
      </c>
      <c r="AS28" s="282">
        <v>49772</v>
      </c>
      <c r="AT28" s="282">
        <v>277725</v>
      </c>
      <c r="AU28" s="282">
        <v>277725</v>
      </c>
      <c r="AV28" s="282">
        <v>297503</v>
      </c>
      <c r="AW28" s="282">
        <v>100</v>
      </c>
      <c r="AX28" s="282">
        <v>-19778</v>
      </c>
      <c r="AY28" s="282">
        <v>-19778</v>
      </c>
      <c r="AZ28" s="282">
        <v>12368</v>
      </c>
      <c r="BA28" s="282"/>
      <c r="BB28" s="282"/>
      <c r="BC28" s="282"/>
      <c r="BD28" s="282">
        <v>0</v>
      </c>
      <c r="BE28" s="282"/>
      <c r="BF28" s="282">
        <v>0</v>
      </c>
      <c r="BG28" s="282">
        <v>1442845</v>
      </c>
      <c r="BH28" s="282">
        <v>1373295</v>
      </c>
      <c r="BI28" s="282">
        <v>100.98440482738538</v>
      </c>
      <c r="BJ28" s="282">
        <v>69550</v>
      </c>
      <c r="BK28" s="282">
        <v>19778</v>
      </c>
      <c r="BL28" s="282">
        <v>42205</v>
      </c>
      <c r="BM28" s="282">
        <v>-22427</v>
      </c>
      <c r="BN28" s="282">
        <v>49772</v>
      </c>
      <c r="BO28" s="284">
        <f t="shared" si="44"/>
        <v>1509209</v>
      </c>
      <c r="BP28" s="285">
        <f t="shared" ref="BP28:BP32" si="60">BQ28+BR28</f>
        <v>1393073</v>
      </c>
      <c r="BQ28" s="284">
        <f>BH28</f>
        <v>1373295</v>
      </c>
      <c r="BR28" s="284">
        <f>BK28</f>
        <v>19778</v>
      </c>
      <c r="BS28" s="285">
        <v>116136</v>
      </c>
      <c r="BT28" s="285">
        <v>0</v>
      </c>
      <c r="BU28" s="285"/>
      <c r="BV28" s="285">
        <v>0</v>
      </c>
      <c r="BW28" s="285">
        <v>0</v>
      </c>
      <c r="BX28" s="285"/>
      <c r="BY28" s="285"/>
      <c r="BZ28" s="285"/>
      <c r="CA28" s="285">
        <v>1729249</v>
      </c>
      <c r="CB28" s="285">
        <v>1679477</v>
      </c>
      <c r="CC28" s="285">
        <v>100.51945238143689</v>
      </c>
      <c r="CD28" s="285">
        <v>49772</v>
      </c>
      <c r="CE28" s="285">
        <v>0</v>
      </c>
      <c r="CF28" s="285">
        <v>49772</v>
      </c>
      <c r="CG28" s="285">
        <v>0</v>
      </c>
      <c r="CH28" s="285">
        <v>277725</v>
      </c>
      <c r="CI28" s="285">
        <v>277725</v>
      </c>
      <c r="CJ28" s="285">
        <v>297503</v>
      </c>
      <c r="CK28" s="285">
        <v>100</v>
      </c>
      <c r="CL28" s="285">
        <v>-19778</v>
      </c>
      <c r="CM28" s="285">
        <v>-19778</v>
      </c>
      <c r="CN28" s="285">
        <v>12368</v>
      </c>
      <c r="CO28" s="285"/>
      <c r="CP28" s="285"/>
      <c r="CQ28" s="285"/>
      <c r="CR28" s="285">
        <v>0</v>
      </c>
      <c r="CS28" s="285">
        <v>0</v>
      </c>
      <c r="CT28" s="285"/>
      <c r="CU28" s="285">
        <v>0</v>
      </c>
      <c r="CV28" s="285"/>
      <c r="CW28" s="285">
        <v>0</v>
      </c>
      <c r="CX28" s="285">
        <v>1451524</v>
      </c>
      <c r="CY28" s="285">
        <v>1381974</v>
      </c>
      <c r="CZ28" s="285">
        <v>100.63198365973807</v>
      </c>
      <c r="DA28" s="285">
        <v>69550</v>
      </c>
      <c r="DB28" s="285">
        <v>19778</v>
      </c>
      <c r="DC28" s="285">
        <v>42205</v>
      </c>
      <c r="DD28" s="285">
        <v>-22427</v>
      </c>
      <c r="DE28" s="285">
        <v>49772</v>
      </c>
      <c r="DF28" s="285">
        <v>0</v>
      </c>
      <c r="DG28" s="282">
        <f t="shared" si="53"/>
        <v>0</v>
      </c>
      <c r="DH28" s="282"/>
      <c r="DI28" s="286">
        <f t="shared" si="6"/>
        <v>0</v>
      </c>
      <c r="DJ28" s="282">
        <f t="shared" si="54"/>
        <v>0</v>
      </c>
      <c r="DK28" s="282"/>
      <c r="DL28" s="282"/>
      <c r="DM28" s="282"/>
      <c r="DN28" s="282">
        <f t="shared" si="51"/>
        <v>1725374</v>
      </c>
      <c r="DO28" s="282">
        <f t="shared" si="34"/>
        <v>1675602</v>
      </c>
      <c r="DP28" s="286">
        <f t="shared" si="14"/>
        <v>99.769273410710596</v>
      </c>
      <c r="DQ28" s="282">
        <f t="shared" si="55"/>
        <v>49772</v>
      </c>
      <c r="DR28" s="282">
        <f t="shared" si="41"/>
        <v>0</v>
      </c>
      <c r="DS28" s="282">
        <f t="shared" si="15"/>
        <v>49772</v>
      </c>
      <c r="DT28" s="282">
        <f t="shared" si="48"/>
        <v>0</v>
      </c>
      <c r="DU28" s="282">
        <f>DV28+EI28</f>
        <v>277725</v>
      </c>
      <c r="DV28" s="282">
        <f t="shared" si="56"/>
        <v>277725</v>
      </c>
      <c r="DW28" s="282">
        <v>297503</v>
      </c>
      <c r="DX28" s="286">
        <f t="shared" si="9"/>
        <v>100</v>
      </c>
      <c r="DY28" s="282">
        <f t="shared" si="49"/>
        <v>-19778</v>
      </c>
      <c r="DZ28" s="282">
        <f>DK28-EO28</f>
        <v>-19778</v>
      </c>
      <c r="EA28" s="282">
        <v>12368</v>
      </c>
      <c r="EB28" s="282"/>
      <c r="EC28" s="282"/>
      <c r="ED28" s="282"/>
      <c r="EE28" s="282">
        <f t="shared" si="57"/>
        <v>0</v>
      </c>
      <c r="EF28" s="282">
        <f t="shared" si="58"/>
        <v>0</v>
      </c>
      <c r="EG28" s="282"/>
      <c r="EH28" s="282">
        <v>0</v>
      </c>
      <c r="EI28" s="282"/>
      <c r="EJ28" s="274">
        <f t="shared" si="35"/>
        <v>0</v>
      </c>
      <c r="EK28" s="282">
        <f t="shared" si="50"/>
        <v>1447649</v>
      </c>
      <c r="EL28" s="287">
        <v>1378099</v>
      </c>
      <c r="EM28" s="288">
        <v>99.719603986760958</v>
      </c>
      <c r="EN28" s="287">
        <f t="shared" si="59"/>
        <v>69550</v>
      </c>
      <c r="EO28" s="307">
        <f t="shared" si="17"/>
        <v>19778</v>
      </c>
      <c r="EP28" s="308">
        <v>42205</v>
      </c>
      <c r="EQ28" s="282">
        <v>-22427</v>
      </c>
      <c r="ER28" s="282">
        <v>49772</v>
      </c>
      <c r="ES28" s="282">
        <v>0</v>
      </c>
      <c r="ET28" s="93"/>
      <c r="EU28" s="93"/>
    </row>
    <row r="29" spans="1:151" ht="24.75" hidden="1" customHeight="1" outlineLevel="1">
      <c r="A29" s="280"/>
      <c r="B29" s="306" t="s">
        <v>305</v>
      </c>
      <c r="C29" s="282"/>
      <c r="D29" s="282">
        <v>79605</v>
      </c>
      <c r="E29" s="282">
        <v>62338</v>
      </c>
      <c r="F29" s="282">
        <v>56077</v>
      </c>
      <c r="G29" s="282">
        <v>6261</v>
      </c>
      <c r="H29" s="282">
        <v>17267</v>
      </c>
      <c r="I29" s="282">
        <v>73344</v>
      </c>
      <c r="J29" s="282">
        <v>56077</v>
      </c>
      <c r="K29" s="282">
        <v>56077</v>
      </c>
      <c r="L29" s="282"/>
      <c r="M29" s="282">
        <v>17267</v>
      </c>
      <c r="N29" s="282">
        <v>0</v>
      </c>
      <c r="O29" s="282"/>
      <c r="P29" s="274">
        <v>0</v>
      </c>
      <c r="Q29" s="282"/>
      <c r="R29" s="282">
        <v>85153</v>
      </c>
      <c r="S29" s="282">
        <v>82896</v>
      </c>
      <c r="T29" s="282">
        <v>2257</v>
      </c>
      <c r="U29" s="282">
        <v>60418</v>
      </c>
      <c r="V29" s="282">
        <v>60418</v>
      </c>
      <c r="W29" s="282">
        <v>59368</v>
      </c>
      <c r="X29" s="282">
        <v>1050</v>
      </c>
      <c r="Y29" s="282"/>
      <c r="Z29" s="282">
        <v>24735</v>
      </c>
      <c r="AA29" s="282">
        <v>23528</v>
      </c>
      <c r="AB29" s="282">
        <v>1207</v>
      </c>
      <c r="AC29" s="283">
        <f t="shared" si="36"/>
        <v>77685</v>
      </c>
      <c r="AD29" s="282">
        <f t="shared" si="30"/>
        <v>60418</v>
      </c>
      <c r="AE29" s="283">
        <f>V29</f>
        <v>60418</v>
      </c>
      <c r="AF29" s="283"/>
      <c r="AG29" s="282">
        <v>17267</v>
      </c>
      <c r="AH29" s="282">
        <v>0</v>
      </c>
      <c r="AI29" s="282"/>
      <c r="AJ29" s="282">
        <v>0</v>
      </c>
      <c r="AK29" s="282">
        <v>0</v>
      </c>
      <c r="AL29" s="282"/>
      <c r="AM29" s="282"/>
      <c r="AN29" s="282">
        <v>84454</v>
      </c>
      <c r="AO29" s="282">
        <v>82896</v>
      </c>
      <c r="AP29" s="282">
        <v>100</v>
      </c>
      <c r="AQ29" s="282">
        <v>1558</v>
      </c>
      <c r="AR29" s="282">
        <v>0</v>
      </c>
      <c r="AS29" s="282">
        <v>1558</v>
      </c>
      <c r="AT29" s="282">
        <v>58161</v>
      </c>
      <c r="AU29" s="282">
        <v>58161</v>
      </c>
      <c r="AV29" s="282">
        <v>59368</v>
      </c>
      <c r="AW29" s="282">
        <v>100</v>
      </c>
      <c r="AX29" s="282">
        <v>-1207</v>
      </c>
      <c r="AY29" s="282">
        <v>-1207</v>
      </c>
      <c r="AZ29" s="282">
        <v>1050</v>
      </c>
      <c r="BA29" s="282"/>
      <c r="BB29" s="282"/>
      <c r="BC29" s="282"/>
      <c r="BD29" s="282">
        <v>0</v>
      </c>
      <c r="BE29" s="282"/>
      <c r="BF29" s="282">
        <v>0</v>
      </c>
      <c r="BG29" s="282">
        <v>26293</v>
      </c>
      <c r="BH29" s="282">
        <v>23528</v>
      </c>
      <c r="BI29" s="282">
        <v>100</v>
      </c>
      <c r="BJ29" s="282">
        <v>2765</v>
      </c>
      <c r="BK29" s="282">
        <v>1207</v>
      </c>
      <c r="BL29" s="282">
        <v>1207</v>
      </c>
      <c r="BM29" s="282"/>
      <c r="BN29" s="282">
        <v>1558</v>
      </c>
      <c r="BO29" s="284">
        <f t="shared" si="44"/>
        <v>24690</v>
      </c>
      <c r="BP29" s="285">
        <f t="shared" si="60"/>
        <v>23528</v>
      </c>
      <c r="BQ29" s="284">
        <f>BH29</f>
        <v>23528</v>
      </c>
      <c r="BR29" s="284"/>
      <c r="BS29" s="285">
        <v>1162</v>
      </c>
      <c r="BT29" s="285">
        <v>0</v>
      </c>
      <c r="BU29" s="285"/>
      <c r="BV29" s="285">
        <v>0</v>
      </c>
      <c r="BW29" s="285">
        <v>0</v>
      </c>
      <c r="BX29" s="285"/>
      <c r="BY29" s="285"/>
      <c r="BZ29" s="285"/>
      <c r="CA29" s="285">
        <v>84454</v>
      </c>
      <c r="CB29" s="285">
        <v>82896</v>
      </c>
      <c r="CC29" s="285">
        <v>100</v>
      </c>
      <c r="CD29" s="285">
        <v>1558</v>
      </c>
      <c r="CE29" s="285">
        <v>0</v>
      </c>
      <c r="CF29" s="285">
        <v>1558</v>
      </c>
      <c r="CG29" s="285">
        <v>0</v>
      </c>
      <c r="CH29" s="285">
        <v>58161</v>
      </c>
      <c r="CI29" s="285">
        <v>58161</v>
      </c>
      <c r="CJ29" s="285">
        <v>59368</v>
      </c>
      <c r="CK29" s="285">
        <v>100</v>
      </c>
      <c r="CL29" s="285">
        <v>-1207</v>
      </c>
      <c r="CM29" s="285">
        <v>-1207</v>
      </c>
      <c r="CN29" s="285">
        <v>1050</v>
      </c>
      <c r="CO29" s="285"/>
      <c r="CP29" s="285"/>
      <c r="CQ29" s="285"/>
      <c r="CR29" s="285">
        <v>0</v>
      </c>
      <c r="CS29" s="285">
        <v>0</v>
      </c>
      <c r="CT29" s="285"/>
      <c r="CU29" s="285">
        <v>0</v>
      </c>
      <c r="CV29" s="285"/>
      <c r="CW29" s="285">
        <v>0</v>
      </c>
      <c r="CX29" s="285">
        <v>26293</v>
      </c>
      <c r="CY29" s="285">
        <v>23528</v>
      </c>
      <c r="CZ29" s="285">
        <v>100</v>
      </c>
      <c r="DA29" s="285">
        <v>2765</v>
      </c>
      <c r="DB29" s="285">
        <v>1207</v>
      </c>
      <c r="DC29" s="285">
        <v>1207</v>
      </c>
      <c r="DD29" s="285"/>
      <c r="DE29" s="285">
        <v>1558</v>
      </c>
      <c r="DF29" s="285">
        <v>0</v>
      </c>
      <c r="DG29" s="282">
        <f t="shared" si="53"/>
        <v>0</v>
      </c>
      <c r="DH29" s="282"/>
      <c r="DI29" s="286">
        <f t="shared" si="6"/>
        <v>0</v>
      </c>
      <c r="DJ29" s="282">
        <f t="shared" si="54"/>
        <v>0</v>
      </c>
      <c r="DK29" s="282"/>
      <c r="DL29" s="282"/>
      <c r="DM29" s="282"/>
      <c r="DN29" s="282">
        <f t="shared" si="51"/>
        <v>84454</v>
      </c>
      <c r="DO29" s="282">
        <f t="shared" si="34"/>
        <v>82896</v>
      </c>
      <c r="DP29" s="286">
        <f t="shared" si="14"/>
        <v>100</v>
      </c>
      <c r="DQ29" s="282">
        <f t="shared" si="55"/>
        <v>1558</v>
      </c>
      <c r="DR29" s="282">
        <f t="shared" si="41"/>
        <v>0</v>
      </c>
      <c r="DS29" s="282">
        <f t="shared" si="15"/>
        <v>1558</v>
      </c>
      <c r="DT29" s="282">
        <f t="shared" si="48"/>
        <v>0</v>
      </c>
      <c r="DU29" s="282">
        <f>DV29+EI29</f>
        <v>58161</v>
      </c>
      <c r="DV29" s="282">
        <f t="shared" si="56"/>
        <v>58161</v>
      </c>
      <c r="DW29" s="282">
        <v>59368</v>
      </c>
      <c r="DX29" s="286">
        <f t="shared" si="9"/>
        <v>100</v>
      </c>
      <c r="DY29" s="282">
        <f t="shared" si="49"/>
        <v>-1207</v>
      </c>
      <c r="DZ29" s="282">
        <f>DK29-EO29</f>
        <v>-1207</v>
      </c>
      <c r="EA29" s="282">
        <v>1050</v>
      </c>
      <c r="EB29" s="282"/>
      <c r="EC29" s="282"/>
      <c r="ED29" s="282"/>
      <c r="EE29" s="282">
        <f t="shared" si="57"/>
        <v>0</v>
      </c>
      <c r="EF29" s="282">
        <f t="shared" si="58"/>
        <v>0</v>
      </c>
      <c r="EG29" s="282"/>
      <c r="EH29" s="282">
        <v>0</v>
      </c>
      <c r="EI29" s="282"/>
      <c r="EJ29" s="274">
        <f t="shared" si="35"/>
        <v>0</v>
      </c>
      <c r="EK29" s="282">
        <f t="shared" si="50"/>
        <v>26293</v>
      </c>
      <c r="EL29" s="287">
        <v>23528</v>
      </c>
      <c r="EM29" s="288">
        <v>100</v>
      </c>
      <c r="EN29" s="287">
        <f t="shared" si="59"/>
        <v>2765</v>
      </c>
      <c r="EO29" s="307">
        <f t="shared" si="17"/>
        <v>1207</v>
      </c>
      <c r="EP29" s="308">
        <v>1207</v>
      </c>
      <c r="EQ29" s="308"/>
      <c r="ER29" s="308">
        <v>1558</v>
      </c>
      <c r="ES29" s="308">
        <v>0</v>
      </c>
      <c r="ET29" s="93"/>
      <c r="EU29" s="93"/>
    </row>
    <row r="30" spans="1:151" ht="24.75" customHeight="1" collapsed="1">
      <c r="A30" s="280" t="s">
        <v>28</v>
      </c>
      <c r="B30" s="306" t="s">
        <v>259</v>
      </c>
      <c r="C30" s="282">
        <v>14390</v>
      </c>
      <c r="D30" s="282">
        <v>14390</v>
      </c>
      <c r="E30" s="282">
        <v>14390</v>
      </c>
      <c r="F30" s="282">
        <v>14390</v>
      </c>
      <c r="G30" s="282">
        <v>0</v>
      </c>
      <c r="H30" s="282">
        <v>0</v>
      </c>
      <c r="I30" s="282">
        <v>14390</v>
      </c>
      <c r="J30" s="282">
        <v>14390</v>
      </c>
      <c r="K30" s="282">
        <v>14390</v>
      </c>
      <c r="L30" s="282">
        <v>0</v>
      </c>
      <c r="M30" s="282"/>
      <c r="N30" s="282">
        <v>14586</v>
      </c>
      <c r="O30" s="282">
        <v>14547</v>
      </c>
      <c r="P30" s="274">
        <v>101.09103544127866</v>
      </c>
      <c r="Q30" s="282">
        <v>39</v>
      </c>
      <c r="R30" s="282">
        <v>14586</v>
      </c>
      <c r="S30" s="282">
        <v>14547</v>
      </c>
      <c r="T30" s="282">
        <v>39</v>
      </c>
      <c r="U30" s="282">
        <v>13086</v>
      </c>
      <c r="V30" s="282">
        <v>13086</v>
      </c>
      <c r="W30" s="282">
        <v>13047</v>
      </c>
      <c r="X30" s="282">
        <v>39</v>
      </c>
      <c r="Y30" s="282"/>
      <c r="Z30" s="282">
        <v>1500</v>
      </c>
      <c r="AA30" s="282">
        <v>1500</v>
      </c>
      <c r="AB30" s="282">
        <v>0</v>
      </c>
      <c r="AC30" s="283">
        <f t="shared" si="36"/>
        <v>13086</v>
      </c>
      <c r="AD30" s="282">
        <f t="shared" si="30"/>
        <v>13086</v>
      </c>
      <c r="AE30" s="283">
        <f>V30</f>
        <v>13086</v>
      </c>
      <c r="AF30" s="283">
        <f>Y30</f>
        <v>0</v>
      </c>
      <c r="AG30" s="282"/>
      <c r="AH30" s="282">
        <v>15753</v>
      </c>
      <c r="AI30" s="282">
        <v>15657</v>
      </c>
      <c r="AJ30" s="282">
        <v>107.630439265828</v>
      </c>
      <c r="AK30" s="282">
        <v>96</v>
      </c>
      <c r="AL30" s="282">
        <v>39</v>
      </c>
      <c r="AM30" s="282">
        <v>57</v>
      </c>
      <c r="AN30" s="282">
        <v>15753</v>
      </c>
      <c r="AO30" s="282">
        <v>15657</v>
      </c>
      <c r="AP30" s="282">
        <v>107.630439265828</v>
      </c>
      <c r="AQ30" s="282">
        <v>96</v>
      </c>
      <c r="AR30" s="282">
        <v>39</v>
      </c>
      <c r="AS30" s="282">
        <v>57</v>
      </c>
      <c r="AT30" s="282">
        <v>14253</v>
      </c>
      <c r="AU30" s="282">
        <v>14253</v>
      </c>
      <c r="AV30" s="282">
        <v>14157</v>
      </c>
      <c r="AW30" s="282">
        <v>108.50770292021154</v>
      </c>
      <c r="AX30" s="282">
        <v>96</v>
      </c>
      <c r="AY30" s="282">
        <v>39</v>
      </c>
      <c r="AZ30" s="282"/>
      <c r="BA30" s="282">
        <v>39</v>
      </c>
      <c r="BB30" s="282">
        <v>57</v>
      </c>
      <c r="BC30" s="282">
        <v>57</v>
      </c>
      <c r="BD30" s="282">
        <v>0</v>
      </c>
      <c r="BE30" s="282"/>
      <c r="BF30" s="282">
        <v>0</v>
      </c>
      <c r="BG30" s="282">
        <v>1500</v>
      </c>
      <c r="BH30" s="282">
        <v>1500</v>
      </c>
      <c r="BI30" s="282"/>
      <c r="BJ30" s="282">
        <v>0</v>
      </c>
      <c r="BK30" s="282">
        <v>0</v>
      </c>
      <c r="BL30" s="282"/>
      <c r="BM30" s="282"/>
      <c r="BN30" s="282"/>
      <c r="BO30" s="284">
        <f t="shared" si="44"/>
        <v>1500</v>
      </c>
      <c r="BP30" s="285">
        <f t="shared" si="60"/>
        <v>1500</v>
      </c>
      <c r="BQ30" s="284">
        <f>BH30</f>
        <v>1500</v>
      </c>
      <c r="BR30" s="284">
        <f>BK30</f>
        <v>0</v>
      </c>
      <c r="BS30" s="285"/>
      <c r="BT30" s="285">
        <v>16390</v>
      </c>
      <c r="BU30" s="285">
        <v>16294</v>
      </c>
      <c r="BV30" s="285">
        <v>104.06846777799068</v>
      </c>
      <c r="BW30" s="285">
        <v>96</v>
      </c>
      <c r="BX30" s="285">
        <v>39</v>
      </c>
      <c r="BY30" s="285">
        <v>57</v>
      </c>
      <c r="BZ30" s="285"/>
      <c r="CA30" s="285">
        <v>16390</v>
      </c>
      <c r="CB30" s="285">
        <v>16294</v>
      </c>
      <c r="CC30" s="285">
        <v>104.06846777799068</v>
      </c>
      <c r="CD30" s="285">
        <v>96</v>
      </c>
      <c r="CE30" s="285">
        <v>39</v>
      </c>
      <c r="CF30" s="285">
        <v>57</v>
      </c>
      <c r="CG30" s="285">
        <v>0</v>
      </c>
      <c r="CH30" s="285">
        <v>14890</v>
      </c>
      <c r="CI30" s="285">
        <v>14890</v>
      </c>
      <c r="CJ30" s="285">
        <v>14794</v>
      </c>
      <c r="CK30" s="285">
        <v>104.49954086317723</v>
      </c>
      <c r="CL30" s="285">
        <v>96</v>
      </c>
      <c r="CM30" s="285">
        <v>39</v>
      </c>
      <c r="CN30" s="285"/>
      <c r="CO30" s="285">
        <v>39</v>
      </c>
      <c r="CP30" s="285">
        <v>57</v>
      </c>
      <c r="CQ30" s="285">
        <v>57</v>
      </c>
      <c r="CR30" s="285">
        <v>0</v>
      </c>
      <c r="CS30" s="285">
        <v>0</v>
      </c>
      <c r="CT30" s="285"/>
      <c r="CU30" s="285">
        <v>0</v>
      </c>
      <c r="CV30" s="285"/>
      <c r="CW30" s="285">
        <v>0</v>
      </c>
      <c r="CX30" s="285">
        <v>1500</v>
      </c>
      <c r="CY30" s="285">
        <v>1500</v>
      </c>
      <c r="CZ30" s="285"/>
      <c r="DA30" s="285">
        <v>0</v>
      </c>
      <c r="DB30" s="285">
        <v>0</v>
      </c>
      <c r="DC30" s="285"/>
      <c r="DD30" s="285"/>
      <c r="DE30" s="285"/>
      <c r="DF30" s="285"/>
      <c r="DG30" s="282">
        <f>DH30+DK30+DL30+DM30</f>
        <v>16442</v>
      </c>
      <c r="DH30" s="282">
        <v>16346</v>
      </c>
      <c r="DI30" s="286">
        <f t="shared" si="6"/>
        <v>100.3191358782374</v>
      </c>
      <c r="DJ30" s="282">
        <f t="shared" si="54"/>
        <v>96</v>
      </c>
      <c r="DK30" s="282">
        <v>39</v>
      </c>
      <c r="DL30" s="282">
        <v>57</v>
      </c>
      <c r="DM30" s="282"/>
      <c r="DN30" s="282">
        <f t="shared" si="51"/>
        <v>16442</v>
      </c>
      <c r="DO30" s="282">
        <f t="shared" si="34"/>
        <v>16346</v>
      </c>
      <c r="DP30" s="286">
        <f t="shared" si="14"/>
        <v>100.3191358782374</v>
      </c>
      <c r="DQ30" s="282">
        <f t="shared" si="55"/>
        <v>96</v>
      </c>
      <c r="DR30" s="282">
        <f t="shared" si="41"/>
        <v>39</v>
      </c>
      <c r="DS30" s="282">
        <f t="shared" si="15"/>
        <v>57</v>
      </c>
      <c r="DT30" s="282">
        <f t="shared" si="48"/>
        <v>0</v>
      </c>
      <c r="DU30" s="282">
        <f>DV30+EI30</f>
        <v>14942</v>
      </c>
      <c r="DV30" s="282">
        <f t="shared" si="56"/>
        <v>14942</v>
      </c>
      <c r="DW30" s="282">
        <f>DH30-EL30</f>
        <v>14846</v>
      </c>
      <c r="DX30" s="286">
        <f t="shared" si="9"/>
        <v>100.35149384885764</v>
      </c>
      <c r="DY30" s="282">
        <f t="shared" si="49"/>
        <v>96</v>
      </c>
      <c r="DZ30" s="282">
        <f>DK30-EO30</f>
        <v>39</v>
      </c>
      <c r="EA30" s="282"/>
      <c r="EB30" s="282">
        <f>DZ30-EA30</f>
        <v>39</v>
      </c>
      <c r="EC30" s="282">
        <v>57</v>
      </c>
      <c r="ED30" s="282">
        <v>45</v>
      </c>
      <c r="EE30" s="282">
        <f t="shared" si="57"/>
        <v>12</v>
      </c>
      <c r="EF30" s="282">
        <f t="shared" si="58"/>
        <v>0</v>
      </c>
      <c r="EG30" s="282"/>
      <c r="EH30" s="282">
        <v>0</v>
      </c>
      <c r="EI30" s="282"/>
      <c r="EJ30" s="274">
        <f t="shared" si="35"/>
        <v>0</v>
      </c>
      <c r="EK30" s="282">
        <f t="shared" si="50"/>
        <v>1500</v>
      </c>
      <c r="EL30" s="287">
        <v>1500</v>
      </c>
      <c r="EM30" s="288"/>
      <c r="EN30" s="287">
        <f t="shared" si="59"/>
        <v>0</v>
      </c>
      <c r="EO30" s="307">
        <f t="shared" si="17"/>
        <v>0</v>
      </c>
      <c r="EP30" s="290"/>
      <c r="EQ30" s="290"/>
      <c r="ER30" s="290"/>
      <c r="ES30" s="290"/>
      <c r="ET30" s="93"/>
      <c r="EU30" s="93"/>
    </row>
    <row r="31" spans="1:151" ht="24.75" customHeight="1">
      <c r="A31" s="280" t="s">
        <v>29</v>
      </c>
      <c r="B31" s="306" t="s">
        <v>124</v>
      </c>
      <c r="C31" s="282">
        <v>69210</v>
      </c>
      <c r="D31" s="282">
        <v>69209.7</v>
      </c>
      <c r="E31" s="282">
        <v>4082.7</v>
      </c>
      <c r="F31" s="282">
        <v>3932.7</v>
      </c>
      <c r="G31" s="282">
        <v>150</v>
      </c>
      <c r="H31" s="282">
        <v>65127</v>
      </c>
      <c r="I31" s="282">
        <v>69209.7</v>
      </c>
      <c r="J31" s="282">
        <v>4082.7</v>
      </c>
      <c r="K31" s="282">
        <v>3932.7</v>
      </c>
      <c r="L31" s="282">
        <v>150</v>
      </c>
      <c r="M31" s="282">
        <v>65127</v>
      </c>
      <c r="N31" s="282">
        <v>69964</v>
      </c>
      <c r="O31" s="282">
        <v>69964</v>
      </c>
      <c r="P31" s="274">
        <v>101.08987613008004</v>
      </c>
      <c r="Q31" s="282"/>
      <c r="R31" s="282">
        <v>73042</v>
      </c>
      <c r="S31" s="282">
        <v>73011</v>
      </c>
      <c r="T31" s="282">
        <v>31</v>
      </c>
      <c r="U31" s="282">
        <v>7012</v>
      </c>
      <c r="V31" s="282">
        <v>4012</v>
      </c>
      <c r="W31" s="282">
        <v>3981</v>
      </c>
      <c r="X31" s="282">
        <v>31</v>
      </c>
      <c r="Y31" s="282">
        <v>3000</v>
      </c>
      <c r="Z31" s="282">
        <v>66030</v>
      </c>
      <c r="AA31" s="282">
        <v>66030</v>
      </c>
      <c r="AB31" s="282">
        <v>0</v>
      </c>
      <c r="AC31" s="283">
        <f t="shared" si="36"/>
        <v>72139</v>
      </c>
      <c r="AD31" s="282">
        <f t="shared" si="30"/>
        <v>7012</v>
      </c>
      <c r="AE31" s="283">
        <f>V31</f>
        <v>4012</v>
      </c>
      <c r="AF31" s="283">
        <f>Y31</f>
        <v>3000</v>
      </c>
      <c r="AG31" s="282">
        <v>65127</v>
      </c>
      <c r="AH31" s="282">
        <v>72273</v>
      </c>
      <c r="AI31" s="282">
        <v>72273</v>
      </c>
      <c r="AJ31" s="282">
        <v>98.989193409212305</v>
      </c>
      <c r="AK31" s="282">
        <v>0</v>
      </c>
      <c r="AL31" s="282"/>
      <c r="AM31" s="282"/>
      <c r="AN31" s="282">
        <v>82280</v>
      </c>
      <c r="AO31" s="282">
        <v>82218</v>
      </c>
      <c r="AP31" s="282">
        <v>112.61042856555861</v>
      </c>
      <c r="AQ31" s="282">
        <v>62</v>
      </c>
      <c r="AR31" s="282">
        <v>31</v>
      </c>
      <c r="AS31" s="282">
        <v>31</v>
      </c>
      <c r="AT31" s="282">
        <v>16250</v>
      </c>
      <c r="AU31" s="282">
        <v>4750</v>
      </c>
      <c r="AV31" s="282">
        <v>4688</v>
      </c>
      <c r="AW31" s="282">
        <v>117.75935694549109</v>
      </c>
      <c r="AX31" s="282">
        <v>62</v>
      </c>
      <c r="AY31" s="282">
        <v>31</v>
      </c>
      <c r="AZ31" s="282">
        <v>31</v>
      </c>
      <c r="BA31" s="282">
        <v>0</v>
      </c>
      <c r="BB31" s="282">
        <v>31</v>
      </c>
      <c r="BC31" s="282"/>
      <c r="BD31" s="282"/>
      <c r="BE31" s="282">
        <v>11500</v>
      </c>
      <c r="BF31" s="282">
        <v>383.33333333333337</v>
      </c>
      <c r="BG31" s="282">
        <v>66030</v>
      </c>
      <c r="BH31" s="282">
        <v>66030</v>
      </c>
      <c r="BI31" s="282">
        <v>100</v>
      </c>
      <c r="BJ31" s="282">
        <v>0</v>
      </c>
      <c r="BK31" s="282">
        <v>0</v>
      </c>
      <c r="BL31" s="282"/>
      <c r="BM31" s="282"/>
      <c r="BN31" s="282"/>
      <c r="BO31" s="284">
        <f t="shared" si="44"/>
        <v>67138</v>
      </c>
      <c r="BP31" s="285">
        <f t="shared" si="60"/>
        <v>66030</v>
      </c>
      <c r="BQ31" s="284">
        <f>BH31</f>
        <v>66030</v>
      </c>
      <c r="BR31" s="284">
        <f>BK31</f>
        <v>0</v>
      </c>
      <c r="BS31" s="285">
        <v>1108</v>
      </c>
      <c r="BT31" s="285">
        <v>75008</v>
      </c>
      <c r="BU31" s="285">
        <v>75008</v>
      </c>
      <c r="BV31" s="285">
        <v>103.78426244932409</v>
      </c>
      <c r="BW31" s="285">
        <v>0</v>
      </c>
      <c r="BX31" s="285"/>
      <c r="BY31" s="285"/>
      <c r="BZ31" s="285"/>
      <c r="CA31" s="285">
        <v>83387</v>
      </c>
      <c r="CB31" s="285">
        <v>83291</v>
      </c>
      <c r="CC31" s="285">
        <v>101.30506701695492</v>
      </c>
      <c r="CD31" s="285">
        <v>96</v>
      </c>
      <c r="CE31" s="285">
        <v>31</v>
      </c>
      <c r="CF31" s="285">
        <v>31</v>
      </c>
      <c r="CG31" s="285">
        <v>34</v>
      </c>
      <c r="CH31" s="285">
        <v>17135</v>
      </c>
      <c r="CI31" s="285">
        <v>5635</v>
      </c>
      <c r="CJ31" s="285">
        <v>5539</v>
      </c>
      <c r="CK31" s="285">
        <v>118.15273037542661</v>
      </c>
      <c r="CL31" s="285">
        <v>96</v>
      </c>
      <c r="CM31" s="285">
        <v>31</v>
      </c>
      <c r="CN31" s="285">
        <v>31</v>
      </c>
      <c r="CO31" s="285">
        <v>0</v>
      </c>
      <c r="CP31" s="285">
        <v>31</v>
      </c>
      <c r="CQ31" s="285"/>
      <c r="CR31" s="285"/>
      <c r="CS31" s="285">
        <v>34</v>
      </c>
      <c r="CT31" s="285">
        <v>34</v>
      </c>
      <c r="CU31" s="285">
        <v>0</v>
      </c>
      <c r="CV31" s="285">
        <v>11500</v>
      </c>
      <c r="CW31" s="285">
        <v>383.33333333333337</v>
      </c>
      <c r="CX31" s="285">
        <v>66252</v>
      </c>
      <c r="CY31" s="285">
        <v>66252</v>
      </c>
      <c r="CZ31" s="285">
        <v>100.33621081326669</v>
      </c>
      <c r="DA31" s="285">
        <v>0</v>
      </c>
      <c r="DB31" s="285">
        <v>0</v>
      </c>
      <c r="DC31" s="285"/>
      <c r="DD31" s="285"/>
      <c r="DE31" s="285"/>
      <c r="DF31" s="285"/>
      <c r="DG31" s="282">
        <f>DH31+DK31+DL31+DM31</f>
        <v>82320</v>
      </c>
      <c r="DH31" s="282">
        <v>82218</v>
      </c>
      <c r="DI31" s="286">
        <f t="shared" si="6"/>
        <v>109.61230802047781</v>
      </c>
      <c r="DJ31" s="282">
        <f t="shared" si="54"/>
        <v>102</v>
      </c>
      <c r="DK31" s="282">
        <v>33</v>
      </c>
      <c r="DL31" s="282">
        <v>33</v>
      </c>
      <c r="DM31" s="282">
        <v>36</v>
      </c>
      <c r="DN31" s="282">
        <f t="shared" si="51"/>
        <v>83687</v>
      </c>
      <c r="DO31" s="282">
        <f t="shared" si="34"/>
        <v>83585</v>
      </c>
      <c r="DP31" s="286">
        <f t="shared" si="14"/>
        <v>100.35297931349125</v>
      </c>
      <c r="DQ31" s="282">
        <f t="shared" si="55"/>
        <v>102</v>
      </c>
      <c r="DR31" s="282">
        <f t="shared" si="41"/>
        <v>33</v>
      </c>
      <c r="DS31" s="282">
        <f t="shared" si="15"/>
        <v>33</v>
      </c>
      <c r="DT31" s="282">
        <f t="shared" si="48"/>
        <v>36</v>
      </c>
      <c r="DU31" s="282">
        <f>DV31+EI31</f>
        <v>17158</v>
      </c>
      <c r="DV31" s="282">
        <f t="shared" si="56"/>
        <v>5658</v>
      </c>
      <c r="DW31" s="282">
        <v>5556</v>
      </c>
      <c r="DX31" s="286">
        <f t="shared" si="9"/>
        <v>100.30691460552445</v>
      </c>
      <c r="DY31" s="282">
        <f t="shared" si="49"/>
        <v>102</v>
      </c>
      <c r="DZ31" s="282">
        <v>33</v>
      </c>
      <c r="EA31" s="282">
        <v>33</v>
      </c>
      <c r="EB31" s="282">
        <f>DZ31-EA31</f>
        <v>0</v>
      </c>
      <c r="EC31" s="282">
        <v>33</v>
      </c>
      <c r="ED31" s="282">
        <v>33</v>
      </c>
      <c r="EE31" s="282"/>
      <c r="EF31" s="282">
        <v>36</v>
      </c>
      <c r="EG31" s="282">
        <v>36</v>
      </c>
      <c r="EH31" s="282">
        <v>0</v>
      </c>
      <c r="EI31" s="282">
        <v>11500</v>
      </c>
      <c r="EJ31" s="274">
        <f t="shared" si="35"/>
        <v>383.33333333333337</v>
      </c>
      <c r="EK31" s="282">
        <f t="shared" si="50"/>
        <v>66529</v>
      </c>
      <c r="EL31" s="287">
        <v>66529</v>
      </c>
      <c r="EM31" s="288">
        <v>100.41810058564269</v>
      </c>
      <c r="EN31" s="287">
        <f t="shared" si="59"/>
        <v>0</v>
      </c>
      <c r="EO31" s="307">
        <f t="shared" si="17"/>
        <v>0</v>
      </c>
      <c r="EP31" s="308"/>
      <c r="EQ31" s="308"/>
      <c r="ER31" s="308"/>
      <c r="ES31" s="308"/>
      <c r="ET31" s="93"/>
      <c r="EU31" s="93"/>
    </row>
    <row r="32" spans="1:151" ht="24.75" customHeight="1">
      <c r="A32" s="280" t="s">
        <v>30</v>
      </c>
      <c r="B32" s="306" t="s">
        <v>306</v>
      </c>
      <c r="C32" s="282">
        <v>2011700</v>
      </c>
      <c r="D32" s="282">
        <v>2011700.3</v>
      </c>
      <c r="E32" s="282">
        <v>1127583.3</v>
      </c>
      <c r="F32" s="282">
        <v>1095141.3</v>
      </c>
      <c r="G32" s="282">
        <v>32442</v>
      </c>
      <c r="H32" s="282">
        <v>884117</v>
      </c>
      <c r="I32" s="282">
        <v>2015244.3</v>
      </c>
      <c r="J32" s="282">
        <v>1127583.3</v>
      </c>
      <c r="K32" s="282">
        <v>1095141.3</v>
      </c>
      <c r="L32" s="282">
        <v>32442</v>
      </c>
      <c r="M32" s="282">
        <v>887661</v>
      </c>
      <c r="N32" s="282">
        <v>2075060</v>
      </c>
      <c r="O32" s="282">
        <v>2038540</v>
      </c>
      <c r="P32" s="274">
        <v>101.33417984776361</v>
      </c>
      <c r="Q32" s="282">
        <v>36520</v>
      </c>
      <c r="R32" s="282">
        <v>2079032</v>
      </c>
      <c r="S32" s="282">
        <v>2042543</v>
      </c>
      <c r="T32" s="282">
        <v>36489</v>
      </c>
      <c r="U32" s="282">
        <v>1157041</v>
      </c>
      <c r="V32" s="282">
        <v>1129700</v>
      </c>
      <c r="W32" s="282">
        <v>1108780</v>
      </c>
      <c r="X32" s="282">
        <v>20920</v>
      </c>
      <c r="Y32" s="282">
        <v>27341</v>
      </c>
      <c r="Z32" s="282">
        <v>921991</v>
      </c>
      <c r="AA32" s="282">
        <v>906422</v>
      </c>
      <c r="AB32" s="282">
        <v>15569</v>
      </c>
      <c r="AC32" s="283">
        <f t="shared" si="36"/>
        <v>2044702</v>
      </c>
      <c r="AD32" s="282">
        <f t="shared" si="30"/>
        <v>1157041</v>
      </c>
      <c r="AE32" s="283">
        <f>V32</f>
        <v>1129700</v>
      </c>
      <c r="AF32" s="283">
        <f>Y32</f>
        <v>27341</v>
      </c>
      <c r="AG32" s="282">
        <v>887661</v>
      </c>
      <c r="AH32" s="282">
        <v>2227357</v>
      </c>
      <c r="AI32" s="282">
        <v>2137549</v>
      </c>
      <c r="AJ32" s="282">
        <v>104.65135862500814</v>
      </c>
      <c r="AK32" s="282">
        <v>89808</v>
      </c>
      <c r="AL32" s="282">
        <v>36520</v>
      </c>
      <c r="AM32" s="282">
        <v>53288</v>
      </c>
      <c r="AN32" s="282">
        <v>2216334</v>
      </c>
      <c r="AO32" s="282">
        <v>2126588</v>
      </c>
      <c r="AP32" s="282">
        <v>104.11472365575658</v>
      </c>
      <c r="AQ32" s="282">
        <v>89746</v>
      </c>
      <c r="AR32" s="282">
        <v>36489</v>
      </c>
      <c r="AS32" s="282">
        <v>53257</v>
      </c>
      <c r="AT32" s="282">
        <v>1235271</v>
      </c>
      <c r="AU32" s="282">
        <v>1178448.42</v>
      </c>
      <c r="AV32" s="282">
        <v>1152635.42</v>
      </c>
      <c r="AW32" s="282">
        <v>103.95528599000703</v>
      </c>
      <c r="AX32" s="282">
        <v>25813</v>
      </c>
      <c r="AY32" s="282">
        <v>20920</v>
      </c>
      <c r="AZ32" s="282">
        <v>-11201</v>
      </c>
      <c r="BA32" s="282">
        <v>32121</v>
      </c>
      <c r="BB32" s="282">
        <v>4893</v>
      </c>
      <c r="BC32" s="282">
        <v>4924</v>
      </c>
      <c r="BD32" s="282">
        <v>-31</v>
      </c>
      <c r="BE32" s="282">
        <v>56822.579999999994</v>
      </c>
      <c r="BF32" s="282">
        <v>207.82919425039316</v>
      </c>
      <c r="BG32" s="282">
        <v>981063</v>
      </c>
      <c r="BH32" s="282">
        <v>917130</v>
      </c>
      <c r="BI32" s="282">
        <v>101.18134820205158</v>
      </c>
      <c r="BJ32" s="282">
        <v>63933</v>
      </c>
      <c r="BK32" s="282">
        <v>15569</v>
      </c>
      <c r="BL32" s="282">
        <v>22340</v>
      </c>
      <c r="BM32" s="282">
        <v>-6771</v>
      </c>
      <c r="BN32" s="282">
        <v>48364</v>
      </c>
      <c r="BO32" s="284">
        <f t="shared" si="44"/>
        <v>1031045</v>
      </c>
      <c r="BP32" s="285">
        <f t="shared" si="60"/>
        <v>932699</v>
      </c>
      <c r="BQ32" s="284">
        <f>BH32</f>
        <v>917130</v>
      </c>
      <c r="BR32" s="284">
        <f>BK32</f>
        <v>15569</v>
      </c>
      <c r="BS32" s="285">
        <v>98346</v>
      </c>
      <c r="BT32" s="285">
        <v>2394077</v>
      </c>
      <c r="BU32" s="285">
        <v>2201830</v>
      </c>
      <c r="BV32" s="285">
        <v>103.00722930795972</v>
      </c>
      <c r="BW32" s="285">
        <v>192247</v>
      </c>
      <c r="BX32" s="285">
        <v>36520</v>
      </c>
      <c r="BY32" s="285">
        <v>53288</v>
      </c>
      <c r="BZ32" s="285">
        <v>102439</v>
      </c>
      <c r="CA32" s="285">
        <v>2382198</v>
      </c>
      <c r="CB32" s="285">
        <v>2190047</v>
      </c>
      <c r="CC32" s="285">
        <v>102.98407589998627</v>
      </c>
      <c r="CD32" s="285">
        <v>192151</v>
      </c>
      <c r="CE32" s="285">
        <v>36489</v>
      </c>
      <c r="CF32" s="285">
        <v>53257</v>
      </c>
      <c r="CG32" s="285">
        <v>102405</v>
      </c>
      <c r="CH32" s="285">
        <v>1305611.8999999999</v>
      </c>
      <c r="CI32" s="285">
        <v>1240359.3199999998</v>
      </c>
      <c r="CJ32" s="285">
        <v>1199173.3199999998</v>
      </c>
      <c r="CK32" s="285">
        <v>104.03752124847941</v>
      </c>
      <c r="CL32" s="285">
        <v>41186</v>
      </c>
      <c r="CM32" s="285">
        <v>20920</v>
      </c>
      <c r="CN32" s="285">
        <v>-11201</v>
      </c>
      <c r="CO32" s="285">
        <v>32121</v>
      </c>
      <c r="CP32" s="285">
        <v>4893</v>
      </c>
      <c r="CQ32" s="285">
        <v>4924</v>
      </c>
      <c r="CR32" s="285"/>
      <c r="CS32" s="285">
        <v>15373</v>
      </c>
      <c r="CT32" s="285">
        <v>15373</v>
      </c>
      <c r="CU32" s="285"/>
      <c r="CV32" s="285">
        <v>65252.579999999994</v>
      </c>
      <c r="CW32" s="285">
        <v>238.66200943637756</v>
      </c>
      <c r="CX32" s="285">
        <v>1076586.1000000001</v>
      </c>
      <c r="CY32" s="285">
        <v>925621.1</v>
      </c>
      <c r="CZ32" s="285">
        <v>100.92583385125336</v>
      </c>
      <c r="DA32" s="285">
        <v>150965</v>
      </c>
      <c r="DB32" s="285">
        <v>15569</v>
      </c>
      <c r="DC32" s="285">
        <v>22340</v>
      </c>
      <c r="DD32" s="285">
        <v>-6771</v>
      </c>
      <c r="DE32" s="285">
        <v>48364</v>
      </c>
      <c r="DF32" s="285">
        <v>87032</v>
      </c>
      <c r="DG32" s="282">
        <f>4463168-DG26-DG30-DG31</f>
        <v>2404524</v>
      </c>
      <c r="DH32" s="282">
        <f>DG32-DJ32</f>
        <v>2222302</v>
      </c>
      <c r="DI32" s="286">
        <f t="shared" si="6"/>
        <v>100.92977205324662</v>
      </c>
      <c r="DJ32" s="282">
        <f t="shared" si="54"/>
        <v>182222</v>
      </c>
      <c r="DK32" s="282">
        <f>DK24-DK26-DK30-DK31</f>
        <v>36487</v>
      </c>
      <c r="DL32" s="282">
        <f>53257-2</f>
        <v>53255</v>
      </c>
      <c r="DM32" s="282">
        <f>92481-1</f>
        <v>92480</v>
      </c>
      <c r="DN32" s="282">
        <f t="shared" si="51"/>
        <v>2393062</v>
      </c>
      <c r="DO32" s="282">
        <f t="shared" si="34"/>
        <v>2214935</v>
      </c>
      <c r="DP32" s="286">
        <f t="shared" si="14"/>
        <v>101.13641396737148</v>
      </c>
      <c r="DQ32" s="282">
        <f t="shared" si="55"/>
        <v>178127</v>
      </c>
      <c r="DR32" s="282">
        <f t="shared" si="41"/>
        <v>36487</v>
      </c>
      <c r="DS32" s="282">
        <f t="shared" si="15"/>
        <v>53255</v>
      </c>
      <c r="DT32" s="282">
        <f t="shared" si="48"/>
        <v>88385</v>
      </c>
      <c r="DU32" s="282">
        <f>DV32+EI32</f>
        <v>1322719</v>
      </c>
      <c r="DV32" s="282">
        <f>DW32+DZ32+EC32+EF32</f>
        <v>1242988</v>
      </c>
      <c r="DW32" s="282">
        <f>DH32+DH31-DO31-EL32-EI32-DW23</f>
        <v>1215826</v>
      </c>
      <c r="DX32" s="286">
        <f t="shared" si="9"/>
        <v>101.38867999498189</v>
      </c>
      <c r="DY32" s="282">
        <f t="shared" si="49"/>
        <v>27162</v>
      </c>
      <c r="DZ32" s="282">
        <f>DK32-EO32</f>
        <v>20918</v>
      </c>
      <c r="EA32" s="282">
        <v>14759</v>
      </c>
      <c r="EB32" s="282">
        <f>DZ32-EA32</f>
        <v>6159</v>
      </c>
      <c r="EC32" s="282">
        <f>DL32-ER32</f>
        <v>4891</v>
      </c>
      <c r="ED32" s="282">
        <v>75735</v>
      </c>
      <c r="EE32" s="282">
        <v>-2682</v>
      </c>
      <c r="EF32" s="282">
        <v>1353</v>
      </c>
      <c r="EG32" s="282">
        <v>10461</v>
      </c>
      <c r="EH32" s="282">
        <v>-14008</v>
      </c>
      <c r="EI32" s="282">
        <v>79731</v>
      </c>
      <c r="EJ32" s="274">
        <f t="shared" si="35"/>
        <v>291.61698547968251</v>
      </c>
      <c r="EK32" s="282">
        <f t="shared" si="50"/>
        <v>1070343</v>
      </c>
      <c r="EL32" s="287">
        <v>919378</v>
      </c>
      <c r="EM32" s="288">
        <v>99.325523154128618</v>
      </c>
      <c r="EN32" s="287">
        <f t="shared" si="59"/>
        <v>150965</v>
      </c>
      <c r="EO32" s="307">
        <f t="shared" si="17"/>
        <v>15569</v>
      </c>
      <c r="EP32" s="308">
        <v>22340</v>
      </c>
      <c r="EQ32" s="282">
        <v>-6771</v>
      </c>
      <c r="ER32" s="282">
        <v>48364</v>
      </c>
      <c r="ES32" s="282">
        <v>87032</v>
      </c>
      <c r="ET32" s="93"/>
      <c r="EU32" s="93"/>
    </row>
    <row r="33" spans="1:151" ht="31.5" hidden="1" customHeight="1" outlineLevel="1">
      <c r="A33" s="280"/>
      <c r="B33" s="306" t="s">
        <v>307</v>
      </c>
      <c r="C33" s="282"/>
      <c r="D33" s="282"/>
      <c r="E33" s="282"/>
      <c r="F33" s="282"/>
      <c r="G33" s="282"/>
      <c r="H33" s="282"/>
      <c r="I33" s="282"/>
      <c r="J33" s="282"/>
      <c r="K33" s="282"/>
      <c r="L33" s="282"/>
      <c r="M33" s="282"/>
      <c r="N33" s="282"/>
      <c r="O33" s="282"/>
      <c r="P33" s="274"/>
      <c r="Q33" s="282"/>
      <c r="R33" s="282"/>
      <c r="S33" s="282"/>
      <c r="T33" s="282"/>
      <c r="U33" s="282"/>
      <c r="V33" s="282"/>
      <c r="W33" s="282">
        <v>-20920</v>
      </c>
      <c r="X33" s="282"/>
      <c r="Y33" s="282"/>
      <c r="Z33" s="282"/>
      <c r="AA33" s="282"/>
      <c r="AB33" s="282">
        <v>0</v>
      </c>
      <c r="AC33" s="283"/>
      <c r="AD33" s="282"/>
      <c r="AE33" s="283"/>
      <c r="AF33" s="283"/>
      <c r="AG33" s="282"/>
      <c r="AH33" s="282"/>
      <c r="AI33" s="282"/>
      <c r="AJ33" s="282">
        <v>0</v>
      </c>
      <c r="AK33" s="282">
        <v>0</v>
      </c>
      <c r="AL33" s="282"/>
      <c r="AM33" s="282"/>
      <c r="AN33" s="282"/>
      <c r="AO33" s="282"/>
      <c r="AP33" s="282">
        <v>0</v>
      </c>
      <c r="AQ33" s="282">
        <v>0</v>
      </c>
      <c r="AR33" s="282"/>
      <c r="AS33" s="282">
        <v>0</v>
      </c>
      <c r="AT33" s="282"/>
      <c r="AU33" s="282"/>
      <c r="AV33" s="282">
        <v>22935.419999999925</v>
      </c>
      <c r="AW33" s="282">
        <v>-109.63393881453118</v>
      </c>
      <c r="AX33" s="282">
        <v>0</v>
      </c>
      <c r="AY33" s="282"/>
      <c r="AZ33" s="282"/>
      <c r="BA33" s="282"/>
      <c r="BB33" s="282"/>
      <c r="BC33" s="282"/>
      <c r="BD33" s="282"/>
      <c r="BE33" s="282"/>
      <c r="BF33" s="282">
        <v>0</v>
      </c>
      <c r="BG33" s="282"/>
      <c r="BH33" s="282"/>
      <c r="BI33" s="282"/>
      <c r="BJ33" s="282">
        <v>0</v>
      </c>
      <c r="BK33" s="282">
        <v>0</v>
      </c>
      <c r="BL33" s="282"/>
      <c r="BM33" s="282"/>
      <c r="BN33" s="282"/>
      <c r="BO33" s="284"/>
      <c r="BP33" s="285"/>
      <c r="BQ33" s="284"/>
      <c r="BR33" s="284"/>
      <c r="BS33" s="285"/>
      <c r="BT33" s="285"/>
      <c r="BU33" s="285"/>
      <c r="BV33" s="285">
        <v>0</v>
      </c>
      <c r="BW33" s="285">
        <v>0</v>
      </c>
      <c r="BX33" s="285"/>
      <c r="BY33" s="285"/>
      <c r="BZ33" s="285"/>
      <c r="CA33" s="285"/>
      <c r="CB33" s="285"/>
      <c r="CC33" s="285">
        <v>0</v>
      </c>
      <c r="CD33" s="285">
        <v>0</v>
      </c>
      <c r="CE33" s="285"/>
      <c r="CF33" s="285">
        <v>0</v>
      </c>
      <c r="CG33" s="285"/>
      <c r="CH33" s="285"/>
      <c r="CI33" s="285">
        <v>69473.319999999832</v>
      </c>
      <c r="CJ33" s="285">
        <v>69473.319999999832</v>
      </c>
      <c r="CK33" s="285">
        <v>302.90842722740661</v>
      </c>
      <c r="CL33" s="285">
        <v>0</v>
      </c>
      <c r="CM33" s="285"/>
      <c r="CN33" s="285"/>
      <c r="CO33" s="285"/>
      <c r="CP33" s="285"/>
      <c r="CQ33" s="285"/>
      <c r="CR33" s="285"/>
      <c r="CS33" s="285"/>
      <c r="CT33" s="285"/>
      <c r="CU33" s="285"/>
      <c r="CV33" s="285"/>
      <c r="CW33" s="285">
        <v>0</v>
      </c>
      <c r="CX33" s="285"/>
      <c r="CY33" s="285"/>
      <c r="CZ33" s="285"/>
      <c r="DA33" s="285">
        <v>0</v>
      </c>
      <c r="DB33" s="285">
        <v>0</v>
      </c>
      <c r="DC33" s="285"/>
      <c r="DD33" s="285"/>
      <c r="DE33" s="285"/>
      <c r="DF33" s="285"/>
      <c r="DG33" s="282"/>
      <c r="DH33" s="282"/>
      <c r="DI33" s="286">
        <f t="shared" si="6"/>
        <v>0</v>
      </c>
      <c r="DJ33" s="282">
        <f t="shared" si="47"/>
        <v>0</v>
      </c>
      <c r="DK33" s="282"/>
      <c r="DL33" s="282"/>
      <c r="DM33" s="282"/>
      <c r="DN33" s="282"/>
      <c r="DO33" s="282"/>
      <c r="DP33" s="286">
        <f t="shared" si="14"/>
        <v>0</v>
      </c>
      <c r="DQ33" s="282">
        <f t="shared" si="20"/>
        <v>0</v>
      </c>
      <c r="DR33" s="282"/>
      <c r="DS33" s="282">
        <f t="shared" si="15"/>
        <v>0</v>
      </c>
      <c r="DT33" s="282"/>
      <c r="DU33" s="282"/>
      <c r="DV33" s="282">
        <f t="shared" si="56"/>
        <v>86126</v>
      </c>
      <c r="DW33" s="282">
        <f>DW32-V32</f>
        <v>86126</v>
      </c>
      <c r="DX33" s="286">
        <f t="shared" si="9"/>
        <v>123.96989232701159</v>
      </c>
      <c r="DY33" s="282">
        <f t="shared" si="21"/>
        <v>0</v>
      </c>
      <c r="DZ33" s="282"/>
      <c r="EA33" s="282"/>
      <c r="EB33" s="282"/>
      <c r="EC33" s="282"/>
      <c r="ED33" s="282"/>
      <c r="EE33" s="282"/>
      <c r="EF33" s="282"/>
      <c r="EG33" s="282"/>
      <c r="EH33" s="282"/>
      <c r="EI33" s="282"/>
      <c r="EJ33" s="274">
        <f t="shared" si="35"/>
        <v>0</v>
      </c>
      <c r="EK33" s="282"/>
      <c r="EL33" s="287"/>
      <c r="EM33" s="288"/>
      <c r="EN33" s="287">
        <f t="shared" si="59"/>
        <v>0</v>
      </c>
      <c r="EO33" s="307">
        <f t="shared" si="17"/>
        <v>0</v>
      </c>
      <c r="EP33" s="308"/>
      <c r="EQ33" s="308"/>
      <c r="ER33" s="308"/>
      <c r="ES33" s="308"/>
      <c r="ET33" s="93"/>
      <c r="EU33" s="93"/>
    </row>
    <row r="34" spans="1:151" s="93" customFormat="1" ht="22.5" customHeight="1" collapsed="1">
      <c r="A34" s="277" t="s">
        <v>31</v>
      </c>
      <c r="B34" s="265" t="s">
        <v>347</v>
      </c>
      <c r="C34" s="264"/>
      <c r="D34" s="264"/>
      <c r="E34" s="264"/>
      <c r="F34" s="264"/>
      <c r="G34" s="264"/>
      <c r="H34" s="264"/>
      <c r="I34" s="264"/>
      <c r="J34" s="264"/>
      <c r="K34" s="264"/>
      <c r="L34" s="264"/>
      <c r="M34" s="264"/>
      <c r="N34" s="264">
        <v>400</v>
      </c>
      <c r="O34" s="264">
        <v>400</v>
      </c>
      <c r="P34" s="266">
        <v>0</v>
      </c>
      <c r="Q34" s="264"/>
      <c r="R34" s="264">
        <v>400</v>
      </c>
      <c r="S34" s="264">
        <v>400</v>
      </c>
      <c r="T34" s="264">
        <v>0</v>
      </c>
      <c r="U34" s="264">
        <v>400</v>
      </c>
      <c r="V34" s="264">
        <v>400</v>
      </c>
      <c r="W34" s="264">
        <v>400</v>
      </c>
      <c r="X34" s="264"/>
      <c r="Y34" s="264"/>
      <c r="Z34" s="264"/>
      <c r="AA34" s="264"/>
      <c r="AB34" s="264"/>
      <c r="AC34" s="309"/>
      <c r="AD34" s="264"/>
      <c r="AE34" s="309"/>
      <c r="AF34" s="309"/>
      <c r="AG34" s="309"/>
      <c r="AH34" s="309">
        <v>1200</v>
      </c>
      <c r="AI34" s="309">
        <v>1200</v>
      </c>
      <c r="AJ34" s="309">
        <v>300</v>
      </c>
      <c r="AK34" s="309">
        <v>0</v>
      </c>
      <c r="AL34" s="309"/>
      <c r="AM34" s="309"/>
      <c r="AN34" s="309">
        <v>880</v>
      </c>
      <c r="AO34" s="309">
        <v>880</v>
      </c>
      <c r="AP34" s="309">
        <v>220.00000000000003</v>
      </c>
      <c r="AQ34" s="309">
        <v>0</v>
      </c>
      <c r="AR34" s="309">
        <v>0</v>
      </c>
      <c r="AS34" s="309">
        <v>0</v>
      </c>
      <c r="AT34" s="309">
        <v>880</v>
      </c>
      <c r="AU34" s="309">
        <v>880</v>
      </c>
      <c r="AV34" s="309">
        <v>880</v>
      </c>
      <c r="AW34" s="309">
        <v>220.00000000000003</v>
      </c>
      <c r="AX34" s="309">
        <v>0</v>
      </c>
      <c r="AY34" s="309"/>
      <c r="AZ34" s="309"/>
      <c r="BA34" s="309"/>
      <c r="BB34" s="309"/>
      <c r="BC34" s="309"/>
      <c r="BD34" s="309"/>
      <c r="BE34" s="309"/>
      <c r="BF34" s="309">
        <v>0</v>
      </c>
      <c r="BG34" s="309"/>
      <c r="BH34" s="309"/>
      <c r="BI34" s="309"/>
      <c r="BJ34" s="309">
        <v>0</v>
      </c>
      <c r="BK34" s="309">
        <v>0</v>
      </c>
      <c r="BL34" s="309"/>
      <c r="BM34" s="309"/>
      <c r="BN34" s="309"/>
      <c r="BO34" s="310"/>
      <c r="BP34" s="267"/>
      <c r="BQ34" s="310"/>
      <c r="BR34" s="310"/>
      <c r="BS34" s="310"/>
      <c r="BT34" s="310">
        <v>1300</v>
      </c>
      <c r="BU34" s="310">
        <v>1300</v>
      </c>
      <c r="BV34" s="310">
        <v>108.33333333333333</v>
      </c>
      <c r="BW34" s="310">
        <v>0</v>
      </c>
      <c r="BX34" s="310"/>
      <c r="BY34" s="310"/>
      <c r="BZ34" s="310"/>
      <c r="CA34" s="310">
        <v>1300</v>
      </c>
      <c r="CB34" s="310">
        <v>1300</v>
      </c>
      <c r="CC34" s="310">
        <v>147.72727272727272</v>
      </c>
      <c r="CD34" s="310">
        <v>0</v>
      </c>
      <c r="CE34" s="310">
        <v>0</v>
      </c>
      <c r="CF34" s="310">
        <v>0</v>
      </c>
      <c r="CG34" s="310"/>
      <c r="CH34" s="310">
        <v>1300</v>
      </c>
      <c r="CI34" s="310">
        <v>1300</v>
      </c>
      <c r="CJ34" s="310">
        <v>1300</v>
      </c>
      <c r="CK34" s="310">
        <v>147.72727272727272</v>
      </c>
      <c r="CL34" s="310">
        <v>0</v>
      </c>
      <c r="CM34" s="310"/>
      <c r="CN34" s="310"/>
      <c r="CO34" s="310"/>
      <c r="CP34" s="310"/>
      <c r="CQ34" s="310"/>
      <c r="CR34" s="310"/>
      <c r="CS34" s="310"/>
      <c r="CT34" s="310"/>
      <c r="CU34" s="310"/>
      <c r="CV34" s="310"/>
      <c r="CW34" s="310">
        <v>0</v>
      </c>
      <c r="CX34" s="310"/>
      <c r="CY34" s="310"/>
      <c r="CZ34" s="310"/>
      <c r="DA34" s="310">
        <v>0</v>
      </c>
      <c r="DB34" s="310">
        <v>0</v>
      </c>
      <c r="DC34" s="310"/>
      <c r="DD34" s="310"/>
      <c r="DE34" s="310"/>
      <c r="DF34" s="310"/>
      <c r="DG34" s="264">
        <f>DH34+DK34</f>
        <v>2000</v>
      </c>
      <c r="DH34" s="264">
        <v>2000</v>
      </c>
      <c r="DI34" s="268">
        <f t="shared" si="6"/>
        <v>153.84615384615387</v>
      </c>
      <c r="DJ34" s="264">
        <f t="shared" si="47"/>
        <v>0</v>
      </c>
      <c r="DK34" s="264"/>
      <c r="DL34" s="264"/>
      <c r="DM34" s="264"/>
      <c r="DN34" s="264">
        <f>DU34+EK34</f>
        <v>2000</v>
      </c>
      <c r="DO34" s="264">
        <f t="shared" ref="DO34:DO40" si="61">DW34+EL34+EI34</f>
        <v>2000</v>
      </c>
      <c r="DP34" s="268">
        <f t="shared" si="14"/>
        <v>153.84615384615387</v>
      </c>
      <c r="DQ34" s="264">
        <f t="shared" si="20"/>
        <v>0</v>
      </c>
      <c r="DR34" s="264">
        <f>DZ34+EN34</f>
        <v>0</v>
      </c>
      <c r="DS34" s="264">
        <f t="shared" si="15"/>
        <v>0</v>
      </c>
      <c r="DT34" s="264"/>
      <c r="DU34" s="264">
        <f>DV34+EI34</f>
        <v>2000</v>
      </c>
      <c r="DV34" s="264">
        <f t="shared" si="56"/>
        <v>2000</v>
      </c>
      <c r="DW34" s="264">
        <f>DH34</f>
        <v>2000</v>
      </c>
      <c r="DX34" s="268">
        <f t="shared" si="9"/>
        <v>153.84615384615387</v>
      </c>
      <c r="DY34" s="264">
        <f t="shared" si="21"/>
        <v>0</v>
      </c>
      <c r="DZ34" s="264"/>
      <c r="EA34" s="264"/>
      <c r="EB34" s="264"/>
      <c r="EC34" s="264"/>
      <c r="ED34" s="264"/>
      <c r="EE34" s="264"/>
      <c r="EF34" s="264"/>
      <c r="EG34" s="264"/>
      <c r="EH34" s="264"/>
      <c r="EI34" s="264"/>
      <c r="EJ34" s="266">
        <f t="shared" si="35"/>
        <v>0</v>
      </c>
      <c r="EK34" s="264"/>
      <c r="EL34" s="301"/>
      <c r="EM34" s="302"/>
      <c r="EN34" s="287">
        <f t="shared" si="59"/>
        <v>0</v>
      </c>
      <c r="EO34" s="303">
        <f t="shared" si="17"/>
        <v>0</v>
      </c>
      <c r="EP34" s="304"/>
      <c r="EQ34" s="304"/>
      <c r="ER34" s="304"/>
      <c r="ES34" s="304"/>
    </row>
    <row r="35" spans="1:151" s="93" customFormat="1" ht="27" customHeight="1">
      <c r="A35" s="277" t="s">
        <v>40</v>
      </c>
      <c r="B35" s="265" t="s">
        <v>346</v>
      </c>
      <c r="C35" s="264">
        <v>1000</v>
      </c>
      <c r="D35" s="264">
        <v>1000</v>
      </c>
      <c r="E35" s="264">
        <v>1000</v>
      </c>
      <c r="F35" s="264">
        <v>1000</v>
      </c>
      <c r="G35" s="264"/>
      <c r="H35" s="264">
        <v>0</v>
      </c>
      <c r="I35" s="264">
        <v>1000</v>
      </c>
      <c r="J35" s="264">
        <v>1000</v>
      </c>
      <c r="K35" s="264">
        <v>1000</v>
      </c>
      <c r="L35" s="264">
        <v>0</v>
      </c>
      <c r="M35" s="264"/>
      <c r="N35" s="264">
        <v>1000</v>
      </c>
      <c r="O35" s="264">
        <v>1000</v>
      </c>
      <c r="P35" s="266">
        <v>100</v>
      </c>
      <c r="Q35" s="264"/>
      <c r="R35" s="264">
        <v>1000</v>
      </c>
      <c r="S35" s="264">
        <v>1000</v>
      </c>
      <c r="T35" s="264">
        <v>0</v>
      </c>
      <c r="U35" s="264">
        <v>1000</v>
      </c>
      <c r="V35" s="264">
        <v>1000</v>
      </c>
      <c r="W35" s="264">
        <v>1000</v>
      </c>
      <c r="X35" s="264"/>
      <c r="Y35" s="264"/>
      <c r="Z35" s="264">
        <v>0</v>
      </c>
      <c r="AA35" s="264"/>
      <c r="AB35" s="264">
        <v>0</v>
      </c>
      <c r="AC35" s="309">
        <f t="shared" si="36"/>
        <v>1000</v>
      </c>
      <c r="AD35" s="264">
        <f t="shared" si="30"/>
        <v>1000</v>
      </c>
      <c r="AE35" s="309">
        <f>V35</f>
        <v>1000</v>
      </c>
      <c r="AF35" s="309">
        <f>Y35</f>
        <v>0</v>
      </c>
      <c r="AG35" s="309"/>
      <c r="AH35" s="309">
        <v>1000</v>
      </c>
      <c r="AI35" s="309">
        <v>1000</v>
      </c>
      <c r="AJ35" s="309">
        <v>100</v>
      </c>
      <c r="AK35" s="309">
        <v>0</v>
      </c>
      <c r="AL35" s="309"/>
      <c r="AM35" s="309"/>
      <c r="AN35" s="309">
        <v>1000</v>
      </c>
      <c r="AO35" s="309">
        <v>1000</v>
      </c>
      <c r="AP35" s="309">
        <v>100</v>
      </c>
      <c r="AQ35" s="309">
        <v>0</v>
      </c>
      <c r="AR35" s="309">
        <v>0</v>
      </c>
      <c r="AS35" s="309">
        <v>0</v>
      </c>
      <c r="AT35" s="309">
        <v>1000</v>
      </c>
      <c r="AU35" s="309">
        <v>1000</v>
      </c>
      <c r="AV35" s="309">
        <v>1000</v>
      </c>
      <c r="AW35" s="309">
        <v>100</v>
      </c>
      <c r="AX35" s="309">
        <v>0</v>
      </c>
      <c r="AY35" s="309"/>
      <c r="AZ35" s="309"/>
      <c r="BA35" s="309"/>
      <c r="BB35" s="309"/>
      <c r="BC35" s="309"/>
      <c r="BD35" s="309"/>
      <c r="BE35" s="309"/>
      <c r="BF35" s="309">
        <v>0</v>
      </c>
      <c r="BG35" s="309">
        <v>0</v>
      </c>
      <c r="BH35" s="309"/>
      <c r="BI35" s="309"/>
      <c r="BJ35" s="309">
        <v>0</v>
      </c>
      <c r="BK35" s="309">
        <v>0</v>
      </c>
      <c r="BL35" s="309"/>
      <c r="BM35" s="309"/>
      <c r="BN35" s="309"/>
      <c r="BO35" s="310">
        <f t="shared" ref="BO35:BO36" si="62">BP35+BS35</f>
        <v>0</v>
      </c>
      <c r="BP35" s="267">
        <f t="shared" ref="BP35:BP37" si="63">BQ35+BR35</f>
        <v>0</v>
      </c>
      <c r="BQ35" s="310">
        <f>BH35</f>
        <v>0</v>
      </c>
      <c r="BR35" s="310">
        <f>BK35</f>
        <v>0</v>
      </c>
      <c r="BS35" s="310"/>
      <c r="BT35" s="310">
        <v>1000</v>
      </c>
      <c r="BU35" s="310">
        <v>1000</v>
      </c>
      <c r="BV35" s="310">
        <v>100</v>
      </c>
      <c r="BW35" s="310">
        <v>0</v>
      </c>
      <c r="BX35" s="310"/>
      <c r="BY35" s="310"/>
      <c r="BZ35" s="310"/>
      <c r="CA35" s="310">
        <v>1000</v>
      </c>
      <c r="CB35" s="310">
        <v>1000</v>
      </c>
      <c r="CC35" s="310">
        <v>100</v>
      </c>
      <c r="CD35" s="310">
        <v>0</v>
      </c>
      <c r="CE35" s="310">
        <v>0</v>
      </c>
      <c r="CF35" s="310">
        <v>0</v>
      </c>
      <c r="CG35" s="310"/>
      <c r="CH35" s="310">
        <v>1000</v>
      </c>
      <c r="CI35" s="310">
        <v>1000</v>
      </c>
      <c r="CJ35" s="310">
        <v>1000</v>
      </c>
      <c r="CK35" s="310">
        <v>100</v>
      </c>
      <c r="CL35" s="310">
        <v>0</v>
      </c>
      <c r="CM35" s="310"/>
      <c r="CN35" s="310"/>
      <c r="CO35" s="310"/>
      <c r="CP35" s="310"/>
      <c r="CQ35" s="310"/>
      <c r="CR35" s="310"/>
      <c r="CS35" s="310"/>
      <c r="CT35" s="310"/>
      <c r="CU35" s="310"/>
      <c r="CV35" s="310"/>
      <c r="CW35" s="310">
        <v>0</v>
      </c>
      <c r="CX35" s="310">
        <v>0</v>
      </c>
      <c r="CY35" s="310"/>
      <c r="CZ35" s="310"/>
      <c r="DA35" s="310">
        <v>0</v>
      </c>
      <c r="DB35" s="310">
        <v>0</v>
      </c>
      <c r="DC35" s="310"/>
      <c r="DD35" s="310"/>
      <c r="DE35" s="310"/>
      <c r="DF35" s="310"/>
      <c r="DG35" s="264">
        <f t="shared" si="46"/>
        <v>1000</v>
      </c>
      <c r="DH35" s="264">
        <v>1000</v>
      </c>
      <c r="DI35" s="268">
        <f t="shared" si="6"/>
        <v>100</v>
      </c>
      <c r="DJ35" s="264">
        <f t="shared" si="47"/>
        <v>0</v>
      </c>
      <c r="DK35" s="264"/>
      <c r="DL35" s="264"/>
      <c r="DM35" s="264"/>
      <c r="DN35" s="264">
        <f>DU35+EK35</f>
        <v>1000</v>
      </c>
      <c r="DO35" s="264">
        <f t="shared" si="61"/>
        <v>1000</v>
      </c>
      <c r="DP35" s="268">
        <f t="shared" si="14"/>
        <v>100</v>
      </c>
      <c r="DQ35" s="264">
        <f t="shared" si="20"/>
        <v>0</v>
      </c>
      <c r="DR35" s="264">
        <f>DZ35+EN35</f>
        <v>0</v>
      </c>
      <c r="DS35" s="264">
        <f t="shared" si="15"/>
        <v>0</v>
      </c>
      <c r="DT35" s="264"/>
      <c r="DU35" s="264">
        <f>DV35+EI35</f>
        <v>1000</v>
      </c>
      <c r="DV35" s="264">
        <f t="shared" si="56"/>
        <v>1000</v>
      </c>
      <c r="DW35" s="264">
        <f>DH35</f>
        <v>1000</v>
      </c>
      <c r="DX35" s="268">
        <f t="shared" si="9"/>
        <v>100</v>
      </c>
      <c r="DY35" s="264">
        <f t="shared" si="21"/>
        <v>0</v>
      </c>
      <c r="DZ35" s="264"/>
      <c r="EA35" s="264"/>
      <c r="EB35" s="264"/>
      <c r="EC35" s="264"/>
      <c r="ED35" s="264"/>
      <c r="EE35" s="264"/>
      <c r="EF35" s="264"/>
      <c r="EG35" s="264"/>
      <c r="EH35" s="264"/>
      <c r="EI35" s="264"/>
      <c r="EJ35" s="274">
        <f t="shared" si="35"/>
        <v>0</v>
      </c>
      <c r="EK35" s="264">
        <f t="shared" si="50"/>
        <v>0</v>
      </c>
      <c r="EL35" s="301"/>
      <c r="EM35" s="302"/>
      <c r="EN35" s="287">
        <f t="shared" si="59"/>
        <v>0</v>
      </c>
      <c r="EO35" s="307">
        <f t="shared" si="17"/>
        <v>0</v>
      </c>
      <c r="EP35" s="304"/>
      <c r="EQ35" s="304"/>
      <c r="ER35" s="304"/>
      <c r="ES35" s="304"/>
    </row>
    <row r="36" spans="1:151" s="93" customFormat="1" ht="27.75" customHeight="1" collapsed="1">
      <c r="A36" s="277" t="s">
        <v>52</v>
      </c>
      <c r="B36" s="265" t="s">
        <v>111</v>
      </c>
      <c r="C36" s="264">
        <v>91960</v>
      </c>
      <c r="D36" s="264">
        <v>91960</v>
      </c>
      <c r="E36" s="264">
        <v>42020</v>
      </c>
      <c r="F36" s="264">
        <v>42020</v>
      </c>
      <c r="G36" s="264"/>
      <c r="H36" s="264">
        <v>49940</v>
      </c>
      <c r="I36" s="264">
        <v>81280.709999999992</v>
      </c>
      <c r="J36" s="264">
        <v>42020</v>
      </c>
      <c r="K36" s="264">
        <v>42020</v>
      </c>
      <c r="L36" s="264">
        <v>0</v>
      </c>
      <c r="M36" s="264">
        <v>39260.71</v>
      </c>
      <c r="N36" s="264">
        <v>94450</v>
      </c>
      <c r="O36" s="264">
        <v>94450</v>
      </c>
      <c r="P36" s="266">
        <v>102.70769899956503</v>
      </c>
      <c r="Q36" s="264"/>
      <c r="R36" s="264">
        <v>94900</v>
      </c>
      <c r="S36" s="264">
        <v>94900</v>
      </c>
      <c r="T36" s="264">
        <v>0</v>
      </c>
      <c r="U36" s="264">
        <v>43340</v>
      </c>
      <c r="V36" s="264">
        <v>43340</v>
      </c>
      <c r="W36" s="264">
        <v>43340</v>
      </c>
      <c r="X36" s="264"/>
      <c r="Y36" s="264"/>
      <c r="Z36" s="264">
        <v>51560</v>
      </c>
      <c r="AA36" s="264">
        <v>51560</v>
      </c>
      <c r="AB36" s="264">
        <v>0</v>
      </c>
      <c r="AC36" s="309">
        <f t="shared" si="36"/>
        <v>82600.709999999992</v>
      </c>
      <c r="AD36" s="264">
        <f t="shared" si="30"/>
        <v>43340</v>
      </c>
      <c r="AE36" s="309">
        <f>V36</f>
        <v>43340</v>
      </c>
      <c r="AF36" s="309">
        <f>Y36</f>
        <v>0</v>
      </c>
      <c r="AG36" s="309">
        <v>39260.71</v>
      </c>
      <c r="AH36" s="309">
        <v>100731</v>
      </c>
      <c r="AI36" s="309">
        <v>100731</v>
      </c>
      <c r="AJ36" s="309">
        <v>106.14436248682824</v>
      </c>
      <c r="AK36" s="309">
        <v>0</v>
      </c>
      <c r="AL36" s="309"/>
      <c r="AM36" s="309"/>
      <c r="AN36" s="309">
        <v>102067</v>
      </c>
      <c r="AO36" s="309">
        <v>102067</v>
      </c>
      <c r="AP36" s="309">
        <v>107.55216016859852</v>
      </c>
      <c r="AQ36" s="309">
        <v>0</v>
      </c>
      <c r="AR36" s="309">
        <v>0</v>
      </c>
      <c r="AS36" s="309">
        <v>0</v>
      </c>
      <c r="AT36" s="309">
        <v>47662</v>
      </c>
      <c r="AU36" s="309">
        <v>47662</v>
      </c>
      <c r="AV36" s="309">
        <v>47662</v>
      </c>
      <c r="AW36" s="309">
        <v>109.97231195200739</v>
      </c>
      <c r="AX36" s="309">
        <v>0</v>
      </c>
      <c r="AY36" s="309"/>
      <c r="AZ36" s="309"/>
      <c r="BA36" s="309"/>
      <c r="BB36" s="309"/>
      <c r="BC36" s="309"/>
      <c r="BD36" s="309"/>
      <c r="BE36" s="309"/>
      <c r="BF36" s="309">
        <v>0</v>
      </c>
      <c r="BG36" s="309">
        <v>54405</v>
      </c>
      <c r="BH36" s="309">
        <v>54405</v>
      </c>
      <c r="BI36" s="309">
        <v>105.51784328937161</v>
      </c>
      <c r="BJ36" s="309">
        <v>0</v>
      </c>
      <c r="BK36" s="309">
        <v>0</v>
      </c>
      <c r="BL36" s="309"/>
      <c r="BM36" s="309"/>
      <c r="BN36" s="309"/>
      <c r="BO36" s="310">
        <f t="shared" si="62"/>
        <v>59185</v>
      </c>
      <c r="BP36" s="267">
        <f t="shared" si="63"/>
        <v>54405</v>
      </c>
      <c r="BQ36" s="310">
        <f>BH36</f>
        <v>54405</v>
      </c>
      <c r="BR36" s="310">
        <f>BK36</f>
        <v>0</v>
      </c>
      <c r="BS36" s="310">
        <v>4780</v>
      </c>
      <c r="BT36" s="310">
        <v>107616</v>
      </c>
      <c r="BU36" s="310">
        <v>107616</v>
      </c>
      <c r="BV36" s="310">
        <v>106.83503588766119</v>
      </c>
      <c r="BW36" s="310">
        <v>0</v>
      </c>
      <c r="BX36" s="310"/>
      <c r="BY36" s="310"/>
      <c r="BZ36" s="310"/>
      <c r="CA36" s="310">
        <v>125616</v>
      </c>
      <c r="CB36" s="310">
        <v>125616</v>
      </c>
      <c r="CC36" s="310">
        <v>123.07209969921718</v>
      </c>
      <c r="CD36" s="310">
        <v>0</v>
      </c>
      <c r="CE36" s="310">
        <v>0</v>
      </c>
      <c r="CF36" s="310">
        <v>0</v>
      </c>
      <c r="CG36" s="310"/>
      <c r="CH36" s="310">
        <v>66931</v>
      </c>
      <c r="CI36" s="310">
        <v>66931</v>
      </c>
      <c r="CJ36" s="310">
        <v>66931</v>
      </c>
      <c r="CK36" s="310">
        <v>140.42843355293527</v>
      </c>
      <c r="CL36" s="310">
        <v>0</v>
      </c>
      <c r="CM36" s="310"/>
      <c r="CN36" s="310"/>
      <c r="CO36" s="310"/>
      <c r="CP36" s="310"/>
      <c r="CQ36" s="310"/>
      <c r="CR36" s="310"/>
      <c r="CS36" s="310"/>
      <c r="CT36" s="310"/>
      <c r="CU36" s="310"/>
      <c r="CV36" s="310"/>
      <c r="CW36" s="310">
        <v>0</v>
      </c>
      <c r="CX36" s="310">
        <v>58685</v>
      </c>
      <c r="CY36" s="310">
        <v>58685</v>
      </c>
      <c r="CZ36" s="310">
        <v>107.86692399595626</v>
      </c>
      <c r="DA36" s="310">
        <v>0</v>
      </c>
      <c r="DB36" s="310">
        <v>0</v>
      </c>
      <c r="DC36" s="310"/>
      <c r="DD36" s="310"/>
      <c r="DE36" s="310"/>
      <c r="DF36" s="310"/>
      <c r="DG36" s="264">
        <f t="shared" si="46"/>
        <v>109437</v>
      </c>
      <c r="DH36" s="264">
        <v>109437</v>
      </c>
      <c r="DI36" s="268">
        <f t="shared" si="6"/>
        <v>101.69212756467441</v>
      </c>
      <c r="DJ36" s="264">
        <f t="shared" si="47"/>
        <v>0</v>
      </c>
      <c r="DK36" s="264"/>
      <c r="DL36" s="264"/>
      <c r="DM36" s="264"/>
      <c r="DN36" s="264">
        <f>DU36+EK36</f>
        <v>116345</v>
      </c>
      <c r="DO36" s="264">
        <f t="shared" si="61"/>
        <v>116345</v>
      </c>
      <c r="DP36" s="268">
        <f t="shared" si="14"/>
        <v>92.619570755317795</v>
      </c>
      <c r="DQ36" s="264">
        <f t="shared" si="20"/>
        <v>0</v>
      </c>
      <c r="DR36" s="264">
        <f>DZ36+EN36</f>
        <v>0</v>
      </c>
      <c r="DS36" s="264">
        <f t="shared" si="15"/>
        <v>0</v>
      </c>
      <c r="DT36" s="264"/>
      <c r="DU36" s="264">
        <f>DV36+EI36</f>
        <v>56785</v>
      </c>
      <c r="DV36" s="264">
        <f t="shared" si="56"/>
        <v>56785</v>
      </c>
      <c r="DW36" s="264">
        <f>109437+6908-EK36</f>
        <v>56785</v>
      </c>
      <c r="DX36" s="268">
        <f t="shared" si="9"/>
        <v>84.841105018601255</v>
      </c>
      <c r="DY36" s="264">
        <f t="shared" si="21"/>
        <v>0</v>
      </c>
      <c r="DZ36" s="264"/>
      <c r="EA36" s="264"/>
      <c r="EB36" s="264"/>
      <c r="EC36" s="264"/>
      <c r="ED36" s="264"/>
      <c r="EE36" s="264"/>
      <c r="EF36" s="264"/>
      <c r="EG36" s="264"/>
      <c r="EH36" s="264"/>
      <c r="EI36" s="264"/>
      <c r="EJ36" s="274">
        <f t="shared" si="35"/>
        <v>0</v>
      </c>
      <c r="EK36" s="264">
        <f t="shared" si="50"/>
        <v>59560</v>
      </c>
      <c r="EL36" s="301">
        <v>59560</v>
      </c>
      <c r="EM36" s="302">
        <v>101.49101133168612</v>
      </c>
      <c r="EN36" s="287">
        <f t="shared" si="59"/>
        <v>0</v>
      </c>
      <c r="EO36" s="311">
        <f t="shared" si="17"/>
        <v>0</v>
      </c>
      <c r="EP36" s="312"/>
      <c r="EQ36" s="312"/>
      <c r="ER36" s="312"/>
      <c r="ES36" s="312"/>
    </row>
    <row r="37" spans="1:151" s="103" customFormat="1" ht="22.5" customHeight="1">
      <c r="A37" s="296"/>
      <c r="B37" s="313" t="s">
        <v>112</v>
      </c>
      <c r="C37" s="296">
        <f>C36/(C13)*100</f>
        <v>2.000099613486622</v>
      </c>
      <c r="D37" s="296">
        <v>1.9970591371427588</v>
      </c>
      <c r="E37" s="296">
        <v>1.9958913706909858</v>
      </c>
      <c r="F37" s="296"/>
      <c r="G37" s="296">
        <v>0</v>
      </c>
      <c r="H37" s="296">
        <v>1.9980427662770071</v>
      </c>
      <c r="I37" s="296">
        <v>0</v>
      </c>
      <c r="J37" s="296">
        <v>0</v>
      </c>
      <c r="K37" s="296"/>
      <c r="L37" s="296"/>
      <c r="M37" s="296"/>
      <c r="N37" s="293">
        <v>0</v>
      </c>
      <c r="O37" s="296"/>
      <c r="P37" s="274">
        <v>0</v>
      </c>
      <c r="Q37" s="296"/>
      <c r="R37" s="296">
        <v>1.9758200433930888</v>
      </c>
      <c r="S37" s="296">
        <v>0</v>
      </c>
      <c r="T37" s="296">
        <v>0</v>
      </c>
      <c r="U37" s="296">
        <v>2</v>
      </c>
      <c r="V37" s="296"/>
      <c r="W37" s="296"/>
      <c r="X37" s="296"/>
      <c r="Y37" s="296">
        <v>0</v>
      </c>
      <c r="Z37" s="296">
        <v>2.0004873180898994</v>
      </c>
      <c r="AA37" s="296">
        <v>0</v>
      </c>
      <c r="AB37" s="296"/>
      <c r="AC37" s="296">
        <f>AE37+AG37</f>
        <v>0</v>
      </c>
      <c r="AD37" s="293">
        <f t="shared" si="30"/>
        <v>0</v>
      </c>
      <c r="AE37" s="296"/>
      <c r="AF37" s="296"/>
      <c r="AG37" s="296"/>
      <c r="AH37" s="296">
        <v>2.000086968072591</v>
      </c>
      <c r="AI37" s="296"/>
      <c r="AJ37" s="296">
        <v>0</v>
      </c>
      <c r="AK37" s="296">
        <v>0</v>
      </c>
      <c r="AL37" s="296"/>
      <c r="AM37" s="296"/>
      <c r="AN37" s="296">
        <v>1.9780618029244468</v>
      </c>
      <c r="AO37" s="296">
        <v>0</v>
      </c>
      <c r="AP37" s="296">
        <v>0</v>
      </c>
      <c r="AQ37" s="296">
        <v>0</v>
      </c>
      <c r="AR37" s="296">
        <v>0</v>
      </c>
      <c r="AS37" s="296">
        <v>0</v>
      </c>
      <c r="AT37" s="296">
        <v>1.9512774659448502</v>
      </c>
      <c r="AU37" s="296"/>
      <c r="AV37" s="296"/>
      <c r="AW37" s="296">
        <v>0</v>
      </c>
      <c r="AX37" s="296">
        <v>0</v>
      </c>
      <c r="AY37" s="296"/>
      <c r="AZ37" s="296"/>
      <c r="BA37" s="296"/>
      <c r="BB37" s="296"/>
      <c r="BC37" s="296"/>
      <c r="BD37" s="296"/>
      <c r="BE37" s="296"/>
      <c r="BF37" s="296">
        <v>0</v>
      </c>
      <c r="BG37" s="296">
        <v>2.0005220705205677</v>
      </c>
      <c r="BH37" s="296">
        <v>0</v>
      </c>
      <c r="BI37" s="296">
        <v>0</v>
      </c>
      <c r="BJ37" s="296">
        <v>0</v>
      </c>
      <c r="BK37" s="296">
        <v>0</v>
      </c>
      <c r="BL37" s="296"/>
      <c r="BM37" s="296"/>
      <c r="BN37" s="296"/>
      <c r="BO37" s="314">
        <f>BQ37+BS37</f>
        <v>0</v>
      </c>
      <c r="BP37" s="315">
        <f t="shared" si="63"/>
        <v>0</v>
      </c>
      <c r="BQ37" s="314"/>
      <c r="BR37" s="314"/>
      <c r="BS37" s="314"/>
      <c r="BT37" s="314">
        <v>1.9999356993614352</v>
      </c>
      <c r="BU37" s="314"/>
      <c r="BV37" s="314">
        <v>0</v>
      </c>
      <c r="BW37" s="314">
        <v>0</v>
      </c>
      <c r="BX37" s="314"/>
      <c r="BY37" s="314"/>
      <c r="BZ37" s="314"/>
      <c r="CA37" s="314">
        <v>2.0005819423017108</v>
      </c>
      <c r="CB37" s="314">
        <v>0</v>
      </c>
      <c r="CC37" s="314">
        <v>0</v>
      </c>
      <c r="CD37" s="314">
        <v>0</v>
      </c>
      <c r="CE37" s="314">
        <v>0</v>
      </c>
      <c r="CF37" s="314">
        <v>0</v>
      </c>
      <c r="CG37" s="314"/>
      <c r="CH37" s="314">
        <v>2.0013432391715358</v>
      </c>
      <c r="CI37" s="314"/>
      <c r="CJ37" s="314"/>
      <c r="CK37" s="314">
        <v>0</v>
      </c>
      <c r="CL37" s="314">
        <v>0</v>
      </c>
      <c r="CM37" s="314"/>
      <c r="CN37" s="314"/>
      <c r="CO37" s="314"/>
      <c r="CP37" s="314"/>
      <c r="CQ37" s="314"/>
      <c r="CR37" s="314"/>
      <c r="CS37" s="314"/>
      <c r="CT37" s="314"/>
      <c r="CU37" s="314"/>
      <c r="CV37" s="314"/>
      <c r="CW37" s="314">
        <v>0</v>
      </c>
      <c r="CX37" s="314">
        <v>1.9997143800641781</v>
      </c>
      <c r="CY37" s="314">
        <v>0</v>
      </c>
      <c r="CZ37" s="314">
        <v>0</v>
      </c>
      <c r="DA37" s="314">
        <v>0</v>
      </c>
      <c r="DB37" s="314">
        <v>0</v>
      </c>
      <c r="DC37" s="314"/>
      <c r="DD37" s="314"/>
      <c r="DE37" s="314"/>
      <c r="DF37" s="314"/>
      <c r="DG37" s="316">
        <f>DG36/(DG13)*100</f>
        <v>2.0000091377191338</v>
      </c>
      <c r="DH37" s="316"/>
      <c r="DI37" s="296">
        <f t="shared" si="6"/>
        <v>0</v>
      </c>
      <c r="DJ37" s="296">
        <f t="shared" si="47"/>
        <v>0</v>
      </c>
      <c r="DK37" s="296"/>
      <c r="DL37" s="296"/>
      <c r="DM37" s="296"/>
      <c r="DN37" s="316">
        <f>DN36/(DN13)*100</f>
        <v>2.0000085951635014</v>
      </c>
      <c r="DO37" s="317">
        <f t="shared" si="61"/>
        <v>0</v>
      </c>
      <c r="DP37" s="296">
        <f t="shared" si="14"/>
        <v>0</v>
      </c>
      <c r="DQ37" s="317">
        <f t="shared" si="20"/>
        <v>0</v>
      </c>
      <c r="DR37" s="317">
        <f>DZ37+EN37</f>
        <v>0</v>
      </c>
      <c r="DS37" s="317">
        <f t="shared" si="15"/>
        <v>0</v>
      </c>
      <c r="DT37" s="317"/>
      <c r="DU37" s="316">
        <f>DU36/(DU13)*100</f>
        <v>1.9963149821883777</v>
      </c>
      <c r="DV37" s="316"/>
      <c r="DW37" s="316"/>
      <c r="DX37" s="296">
        <f t="shared" si="9"/>
        <v>0</v>
      </c>
      <c r="DY37" s="316">
        <f t="shared" si="21"/>
        <v>0</v>
      </c>
      <c r="DZ37" s="316"/>
      <c r="EA37" s="316"/>
      <c r="EB37" s="316"/>
      <c r="EC37" s="316"/>
      <c r="ED37" s="316"/>
      <c r="EE37" s="316"/>
      <c r="EF37" s="316"/>
      <c r="EG37" s="316"/>
      <c r="EH37" s="316"/>
      <c r="EI37" s="316"/>
      <c r="EJ37" s="318">
        <f t="shared" si="35"/>
        <v>0</v>
      </c>
      <c r="EK37" s="316">
        <f>EK36/(EK13)*100</f>
        <v>2.0035428666002408</v>
      </c>
      <c r="EL37" s="316">
        <v>0</v>
      </c>
      <c r="EM37" s="316">
        <v>0</v>
      </c>
      <c r="EN37" s="316">
        <f t="shared" si="22"/>
        <v>0</v>
      </c>
      <c r="EO37" s="319">
        <f t="shared" si="17"/>
        <v>0</v>
      </c>
      <c r="EP37" s="320"/>
      <c r="EQ37" s="320"/>
      <c r="ER37" s="320"/>
      <c r="ES37" s="320"/>
      <c r="ET37" s="93"/>
    </row>
    <row r="38" spans="1:151" s="103" customFormat="1" ht="33" customHeight="1">
      <c r="A38" s="296"/>
      <c r="B38" s="313" t="s">
        <v>493</v>
      </c>
      <c r="C38" s="296"/>
      <c r="D38" s="296"/>
      <c r="E38" s="296"/>
      <c r="F38" s="296"/>
      <c r="G38" s="296"/>
      <c r="H38" s="296"/>
      <c r="I38" s="296"/>
      <c r="J38" s="296"/>
      <c r="K38" s="296"/>
      <c r="L38" s="296"/>
      <c r="M38" s="296"/>
      <c r="N38" s="293"/>
      <c r="O38" s="296"/>
      <c r="P38" s="274"/>
      <c r="Q38" s="296"/>
      <c r="R38" s="296"/>
      <c r="S38" s="296"/>
      <c r="T38" s="296"/>
      <c r="U38" s="296"/>
      <c r="V38" s="296"/>
      <c r="W38" s="296"/>
      <c r="X38" s="296"/>
      <c r="Y38" s="296"/>
      <c r="Z38" s="296"/>
      <c r="AA38" s="296"/>
      <c r="AB38" s="296"/>
      <c r="AC38" s="296"/>
      <c r="AD38" s="293"/>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314"/>
      <c r="BP38" s="315"/>
      <c r="BQ38" s="314"/>
      <c r="BR38" s="314"/>
      <c r="BS38" s="314"/>
      <c r="BT38" s="314"/>
      <c r="BU38" s="314"/>
      <c r="BV38" s="314"/>
      <c r="BW38" s="314"/>
      <c r="BX38" s="314"/>
      <c r="BY38" s="314"/>
      <c r="BZ38" s="314"/>
      <c r="CA38" s="314">
        <v>18000</v>
      </c>
      <c r="CB38" s="314">
        <v>18000</v>
      </c>
      <c r="CC38" s="314"/>
      <c r="CD38" s="314"/>
      <c r="CE38" s="314"/>
      <c r="CF38" s="314"/>
      <c r="CG38" s="314"/>
      <c r="CH38" s="314">
        <v>18000</v>
      </c>
      <c r="CI38" s="314">
        <v>18000</v>
      </c>
      <c r="CJ38" s="314">
        <v>18000</v>
      </c>
      <c r="CK38" s="314"/>
      <c r="CL38" s="314"/>
      <c r="CM38" s="314"/>
      <c r="CN38" s="314"/>
      <c r="CO38" s="314"/>
      <c r="CP38" s="314"/>
      <c r="CQ38" s="314"/>
      <c r="CR38" s="314"/>
      <c r="CS38" s="314"/>
      <c r="CT38" s="314"/>
      <c r="CU38" s="314"/>
      <c r="CV38" s="314"/>
      <c r="CW38" s="314"/>
      <c r="CX38" s="314"/>
      <c r="CY38" s="314"/>
      <c r="CZ38" s="314"/>
      <c r="DA38" s="314"/>
      <c r="DB38" s="314"/>
      <c r="DC38" s="314"/>
      <c r="DD38" s="314"/>
      <c r="DE38" s="314"/>
      <c r="DF38" s="314"/>
      <c r="DG38" s="316"/>
      <c r="DH38" s="316"/>
      <c r="DI38" s="296">
        <f t="shared" si="6"/>
        <v>0</v>
      </c>
      <c r="DJ38" s="296"/>
      <c r="DK38" s="296"/>
      <c r="DL38" s="296"/>
      <c r="DM38" s="296"/>
      <c r="DN38" s="293">
        <f>DU38+EK38</f>
        <v>6908</v>
      </c>
      <c r="DO38" s="293">
        <f t="shared" si="61"/>
        <v>6908</v>
      </c>
      <c r="DP38" s="296">
        <f t="shared" si="14"/>
        <v>0</v>
      </c>
      <c r="DQ38" s="317"/>
      <c r="DR38" s="317"/>
      <c r="DS38" s="317"/>
      <c r="DT38" s="317"/>
      <c r="DU38" s="293">
        <f>DV38+EI38</f>
        <v>6908</v>
      </c>
      <c r="DV38" s="293">
        <f t="shared" si="56"/>
        <v>6908</v>
      </c>
      <c r="DW38" s="293">
        <v>6908</v>
      </c>
      <c r="DX38" s="296">
        <f t="shared" si="9"/>
        <v>0</v>
      </c>
      <c r="DY38" s="316"/>
      <c r="DZ38" s="316"/>
      <c r="EA38" s="316"/>
      <c r="EB38" s="316"/>
      <c r="EC38" s="316"/>
      <c r="ED38" s="316"/>
      <c r="EE38" s="316"/>
      <c r="EF38" s="316"/>
      <c r="EG38" s="316"/>
      <c r="EH38" s="316"/>
      <c r="EI38" s="316"/>
      <c r="EJ38" s="318"/>
      <c r="EK38" s="316"/>
      <c r="EL38" s="316"/>
      <c r="EM38" s="316"/>
      <c r="EN38" s="316"/>
      <c r="EO38" s="319"/>
      <c r="EP38" s="320"/>
      <c r="EQ38" s="320"/>
      <c r="ER38" s="320"/>
      <c r="ES38" s="320"/>
      <c r="ET38" s="93"/>
    </row>
    <row r="39" spans="1:151" s="93" customFormat="1" ht="21.75" customHeight="1">
      <c r="A39" s="277" t="s">
        <v>54</v>
      </c>
      <c r="B39" s="265" t="s">
        <v>494</v>
      </c>
      <c r="C39" s="264"/>
      <c r="D39" s="264">
        <v>7000</v>
      </c>
      <c r="E39" s="264">
        <v>7000</v>
      </c>
      <c r="F39" s="264">
        <v>7000</v>
      </c>
      <c r="G39" s="264"/>
      <c r="H39" s="264">
        <v>0</v>
      </c>
      <c r="I39" s="264">
        <v>101516.08190700003</v>
      </c>
      <c r="J39" s="264">
        <v>98482.299999999988</v>
      </c>
      <c r="K39" s="264">
        <v>98482.299999999988</v>
      </c>
      <c r="L39" s="264">
        <v>0</v>
      </c>
      <c r="M39" s="264">
        <v>3033.7819070000442</v>
      </c>
      <c r="N39" s="264">
        <v>0</v>
      </c>
      <c r="O39" s="264">
        <v>48808</v>
      </c>
      <c r="P39" s="266">
        <v>697.25714285714287</v>
      </c>
      <c r="Q39" s="264">
        <v>-48808</v>
      </c>
      <c r="R39" s="264">
        <v>14500</v>
      </c>
      <c r="S39" s="264">
        <v>63308</v>
      </c>
      <c r="T39" s="264">
        <v>-48808</v>
      </c>
      <c r="U39" s="264">
        <v>14500</v>
      </c>
      <c r="V39" s="264">
        <v>14500</v>
      </c>
      <c r="W39" s="264">
        <v>69471</v>
      </c>
      <c r="X39" s="264">
        <v>-54971</v>
      </c>
      <c r="Y39" s="264"/>
      <c r="Z39" s="264">
        <v>0</v>
      </c>
      <c r="AA39" s="264">
        <v>-6163</v>
      </c>
      <c r="AB39" s="264">
        <v>6163</v>
      </c>
      <c r="AC39" s="309">
        <f>AE39+AG39</f>
        <v>-16652.248092999889</v>
      </c>
      <c r="AD39" s="264">
        <f>AE39+AF39</f>
        <v>-19686.029999999933</v>
      </c>
      <c r="AE39" s="309">
        <f>AE40+AE48</f>
        <v>-19686.029999999933</v>
      </c>
      <c r="AF39" s="309">
        <f>Y39</f>
        <v>0</v>
      </c>
      <c r="AG39" s="309">
        <f>AG40+AG48</f>
        <v>3033.7819070000442</v>
      </c>
      <c r="AH39" s="309">
        <v>0</v>
      </c>
      <c r="AI39" s="309">
        <v>138218</v>
      </c>
      <c r="AJ39" s="309">
        <v>218.32627787957287</v>
      </c>
      <c r="AK39" s="309">
        <v>-138218</v>
      </c>
      <c r="AL39" s="309">
        <v>-79191</v>
      </c>
      <c r="AM39" s="309">
        <v>-59027</v>
      </c>
      <c r="AN39" s="309">
        <v>7000</v>
      </c>
      <c r="AO39" s="309">
        <v>145218</v>
      </c>
      <c r="AP39" s="309">
        <v>229.38333228028051</v>
      </c>
      <c r="AQ39" s="309">
        <v>-138218</v>
      </c>
      <c r="AR39" s="309">
        <v>-48808</v>
      </c>
      <c r="AS39" s="309">
        <v>-89410</v>
      </c>
      <c r="AT39" s="309">
        <v>7000</v>
      </c>
      <c r="AU39" s="309">
        <v>7000</v>
      </c>
      <c r="AV39" s="309">
        <v>108661</v>
      </c>
      <c r="AW39" s="309">
        <v>156.41202804047731</v>
      </c>
      <c r="AX39" s="309">
        <v>-101661</v>
      </c>
      <c r="AY39" s="309">
        <v>-54971</v>
      </c>
      <c r="AZ39" s="309">
        <v>0</v>
      </c>
      <c r="BA39" s="309">
        <v>0</v>
      </c>
      <c r="BB39" s="309">
        <v>-46690</v>
      </c>
      <c r="BC39" s="309"/>
      <c r="BD39" s="309"/>
      <c r="BE39" s="309"/>
      <c r="BF39" s="309">
        <v>0</v>
      </c>
      <c r="BG39" s="309">
        <v>0</v>
      </c>
      <c r="BH39" s="309">
        <v>36557</v>
      </c>
      <c r="BI39" s="309"/>
      <c r="BJ39" s="309">
        <v>-36557</v>
      </c>
      <c r="BK39" s="309">
        <v>6163</v>
      </c>
      <c r="BL39" s="309">
        <v>6163</v>
      </c>
      <c r="BM39" s="309">
        <v>0</v>
      </c>
      <c r="BN39" s="309">
        <v>-42720</v>
      </c>
      <c r="BO39" s="310">
        <f>BQ39+BS39</f>
        <v>0</v>
      </c>
      <c r="BP39" s="267">
        <f>BQ39+BR39</f>
        <v>6163</v>
      </c>
      <c r="BQ39" s="310">
        <f>BQ40+BQ48</f>
        <v>0</v>
      </c>
      <c r="BR39" s="310">
        <f>BK39</f>
        <v>6163</v>
      </c>
      <c r="BS39" s="310">
        <f>BS40+BS48</f>
        <v>0</v>
      </c>
      <c r="BT39" s="310">
        <v>0</v>
      </c>
      <c r="BU39" s="310">
        <v>195883</v>
      </c>
      <c r="BV39" s="310">
        <v>141.72032586204401</v>
      </c>
      <c r="BW39" s="310">
        <v>-195883</v>
      </c>
      <c r="BX39" s="310">
        <v>-79191</v>
      </c>
      <c r="BY39" s="310">
        <v>-115552</v>
      </c>
      <c r="BZ39" s="310">
        <v>-1140</v>
      </c>
      <c r="CA39" s="310">
        <v>880000</v>
      </c>
      <c r="CB39" s="310">
        <v>1075883</v>
      </c>
      <c r="CC39" s="310">
        <v>740.87440950846315</v>
      </c>
      <c r="CD39" s="310">
        <v>-195883</v>
      </c>
      <c r="CE39" s="310">
        <v>-48808</v>
      </c>
      <c r="CF39" s="310">
        <v>-89410</v>
      </c>
      <c r="CG39" s="310">
        <v>-57665</v>
      </c>
      <c r="CH39" s="310">
        <v>880000</v>
      </c>
      <c r="CI39" s="310">
        <v>880000</v>
      </c>
      <c r="CJ39" s="310">
        <v>1009218</v>
      </c>
      <c r="CK39" s="310">
        <v>928.77665399729437</v>
      </c>
      <c r="CL39" s="310">
        <v>-129218</v>
      </c>
      <c r="CM39" s="310">
        <v>-54971</v>
      </c>
      <c r="CN39" s="310">
        <v>0</v>
      </c>
      <c r="CO39" s="310">
        <v>-54971</v>
      </c>
      <c r="CP39" s="310">
        <v>-46690</v>
      </c>
      <c r="CQ39" s="310">
        <v>0</v>
      </c>
      <c r="CR39" s="310">
        <v>-46690</v>
      </c>
      <c r="CS39" s="310">
        <v>-27557</v>
      </c>
      <c r="CT39" s="310">
        <v>0</v>
      </c>
      <c r="CU39" s="310">
        <v>-27557</v>
      </c>
      <c r="CV39" s="310">
        <v>0</v>
      </c>
      <c r="CW39" s="310">
        <v>0</v>
      </c>
      <c r="CX39" s="310">
        <v>0</v>
      </c>
      <c r="CY39" s="310">
        <v>66665</v>
      </c>
      <c r="CZ39" s="310">
        <v>0</v>
      </c>
      <c r="DA39" s="310">
        <v>-66665</v>
      </c>
      <c r="DB39" s="310">
        <v>6163</v>
      </c>
      <c r="DC39" s="310">
        <v>6163</v>
      </c>
      <c r="DD39" s="310">
        <v>0</v>
      </c>
      <c r="DE39" s="310">
        <v>-42720</v>
      </c>
      <c r="DF39" s="310">
        <v>-30108</v>
      </c>
      <c r="DG39" s="264">
        <f>DH39+DK39+DL39+DM39</f>
        <v>0</v>
      </c>
      <c r="DH39" s="264">
        <f>DH40+DH48</f>
        <v>190858</v>
      </c>
      <c r="DI39" s="268">
        <f t="shared" si="6"/>
        <v>97.434693158671251</v>
      </c>
      <c r="DJ39" s="264">
        <f>DK39+DL39+DM39</f>
        <v>-190858</v>
      </c>
      <c r="DK39" s="264">
        <f>DK40+DK48</f>
        <v>-79191</v>
      </c>
      <c r="DL39" s="264">
        <f>DL40+DL48</f>
        <v>-115552</v>
      </c>
      <c r="DM39" s="264">
        <f>DM40+DM48</f>
        <v>3885</v>
      </c>
      <c r="DN39" s="264">
        <f>DN40+DN51+DN53</f>
        <v>338492</v>
      </c>
      <c r="DO39" s="264">
        <f>DO40+DO51+DO53</f>
        <v>529350</v>
      </c>
      <c r="DP39" s="268">
        <f t="shared" si="14"/>
        <v>49.20144662570187</v>
      </c>
      <c r="DQ39" s="264">
        <f t="shared" ref="DQ39:DW39" si="64">DQ40+DQ51+DQ53</f>
        <v>-190858</v>
      </c>
      <c r="DR39" s="264">
        <f t="shared" si="64"/>
        <v>-48808</v>
      </c>
      <c r="DS39" s="264">
        <f t="shared" si="64"/>
        <v>-89410</v>
      </c>
      <c r="DT39" s="264">
        <f t="shared" si="64"/>
        <v>-52640</v>
      </c>
      <c r="DU39" s="264">
        <f t="shared" si="64"/>
        <v>338492</v>
      </c>
      <c r="DV39" s="264">
        <f t="shared" si="64"/>
        <v>338492</v>
      </c>
      <c r="DW39" s="264">
        <f t="shared" si="64"/>
        <v>462964</v>
      </c>
      <c r="DX39" s="268">
        <f t="shared" si="9"/>
        <v>45.873537729212124</v>
      </c>
      <c r="DY39" s="264">
        <f>DY40</f>
        <v>-124472</v>
      </c>
      <c r="DZ39" s="264">
        <f t="shared" ref="DZ39:EH39" si="65">DZ40</f>
        <v>-54971</v>
      </c>
      <c r="EA39" s="264">
        <f t="shared" si="65"/>
        <v>0</v>
      </c>
      <c r="EB39" s="264">
        <f t="shared" si="65"/>
        <v>-54971</v>
      </c>
      <c r="EC39" s="264">
        <f t="shared" si="65"/>
        <v>-46690</v>
      </c>
      <c r="ED39" s="264">
        <f t="shared" si="65"/>
        <v>0</v>
      </c>
      <c r="EE39" s="264">
        <f t="shared" si="65"/>
        <v>-46690</v>
      </c>
      <c r="EF39" s="264">
        <f t="shared" si="65"/>
        <v>-22811</v>
      </c>
      <c r="EG39" s="264">
        <f t="shared" si="65"/>
        <v>0</v>
      </c>
      <c r="EH39" s="264">
        <f t="shared" si="65"/>
        <v>-22657</v>
      </c>
      <c r="EI39" s="264">
        <f t="shared" ref="EI39" si="66">EI40+EI48</f>
        <v>0</v>
      </c>
      <c r="EJ39" s="274">
        <f t="shared" si="35"/>
        <v>0</v>
      </c>
      <c r="EK39" s="264">
        <f>EK40+EK48</f>
        <v>0</v>
      </c>
      <c r="EL39" s="301">
        <f>EL40</f>
        <v>66386</v>
      </c>
      <c r="EM39" s="301">
        <f t="shared" ref="EM39:ES39" si="67">EM40</f>
        <v>0</v>
      </c>
      <c r="EN39" s="301">
        <f t="shared" si="67"/>
        <v>-66386</v>
      </c>
      <c r="EO39" s="301">
        <f t="shared" si="67"/>
        <v>6163</v>
      </c>
      <c r="EP39" s="301">
        <f t="shared" si="67"/>
        <v>6163</v>
      </c>
      <c r="EQ39" s="301">
        <f t="shared" si="67"/>
        <v>0</v>
      </c>
      <c r="ER39" s="301">
        <f t="shared" si="67"/>
        <v>-42720</v>
      </c>
      <c r="ES39" s="301">
        <f t="shared" si="67"/>
        <v>-29829</v>
      </c>
    </row>
    <row r="40" spans="1:151" ht="33.75" hidden="1" customHeight="1" outlineLevel="1">
      <c r="A40" s="280" t="s">
        <v>335</v>
      </c>
      <c r="B40" s="281" t="s">
        <v>388</v>
      </c>
      <c r="C40" s="282"/>
      <c r="D40" s="282">
        <v>0</v>
      </c>
      <c r="E40" s="282">
        <v>0</v>
      </c>
      <c r="F40" s="282"/>
      <c r="G40" s="282"/>
      <c r="H40" s="282">
        <v>0</v>
      </c>
      <c r="I40" s="282">
        <v>94516.081907000029</v>
      </c>
      <c r="J40" s="282">
        <v>91482.299999999988</v>
      </c>
      <c r="K40" s="282">
        <v>91482.299999999988</v>
      </c>
      <c r="L40" s="282">
        <v>0</v>
      </c>
      <c r="M40" s="282">
        <v>3033.7819070000442</v>
      </c>
      <c r="N40" s="282">
        <v>0</v>
      </c>
      <c r="O40" s="282">
        <v>48808</v>
      </c>
      <c r="P40" s="274">
        <v>0</v>
      </c>
      <c r="Q40" s="282">
        <v>-48808</v>
      </c>
      <c r="R40" s="282">
        <v>7500</v>
      </c>
      <c r="S40" s="282">
        <v>56308</v>
      </c>
      <c r="T40" s="282">
        <v>-48808</v>
      </c>
      <c r="U40" s="282">
        <v>7500</v>
      </c>
      <c r="V40" s="282">
        <v>7500</v>
      </c>
      <c r="W40" s="282">
        <v>62471</v>
      </c>
      <c r="X40" s="282">
        <v>-54971</v>
      </c>
      <c r="Y40" s="282"/>
      <c r="Z40" s="282">
        <v>0</v>
      </c>
      <c r="AA40" s="282">
        <v>-6163</v>
      </c>
      <c r="AB40" s="282">
        <v>6163</v>
      </c>
      <c r="AC40" s="283">
        <f>AD40+AG40</f>
        <v>-16652.248092999889</v>
      </c>
      <c r="AD40" s="282">
        <f>AE40+AF40</f>
        <v>-19686.029999999933</v>
      </c>
      <c r="AE40" s="283">
        <v>-19686.029999999933</v>
      </c>
      <c r="AF40" s="283">
        <f>Y40</f>
        <v>0</v>
      </c>
      <c r="AG40" s="283">
        <v>3033.7819070000442</v>
      </c>
      <c r="AH40" s="283">
        <v>0</v>
      </c>
      <c r="AI40" s="283">
        <v>138218</v>
      </c>
      <c r="AJ40" s="283">
        <v>245.46778432904736</v>
      </c>
      <c r="AK40" s="283">
        <v>-138218</v>
      </c>
      <c r="AL40" s="283">
        <v>-79191</v>
      </c>
      <c r="AM40" s="283">
        <v>-59027</v>
      </c>
      <c r="AN40" s="283">
        <v>0</v>
      </c>
      <c r="AO40" s="283">
        <v>138218</v>
      </c>
      <c r="AP40" s="283">
        <v>245.46778432904736</v>
      </c>
      <c r="AQ40" s="283">
        <v>-138218</v>
      </c>
      <c r="AR40" s="283">
        <v>-48808</v>
      </c>
      <c r="AS40" s="283">
        <v>-89410</v>
      </c>
      <c r="AT40" s="283">
        <v>0</v>
      </c>
      <c r="AU40" s="283">
        <v>0</v>
      </c>
      <c r="AV40" s="283">
        <v>101661</v>
      </c>
      <c r="AW40" s="283">
        <v>162.73310816218725</v>
      </c>
      <c r="AX40" s="283">
        <v>-101661</v>
      </c>
      <c r="AY40" s="283">
        <v>-54971</v>
      </c>
      <c r="AZ40" s="283">
        <v>0</v>
      </c>
      <c r="BA40" s="283">
        <v>0</v>
      </c>
      <c r="BB40" s="283">
        <v>-46690</v>
      </c>
      <c r="BC40" s="283"/>
      <c r="BD40" s="283"/>
      <c r="BE40" s="283">
        <v>0</v>
      </c>
      <c r="BF40" s="283">
        <v>0</v>
      </c>
      <c r="BG40" s="283">
        <v>0</v>
      </c>
      <c r="BH40" s="283">
        <v>36557</v>
      </c>
      <c r="BI40" s="283">
        <v>0</v>
      </c>
      <c r="BJ40" s="283">
        <v>-36557</v>
      </c>
      <c r="BK40" s="283">
        <v>6163</v>
      </c>
      <c r="BL40" s="283">
        <v>6163</v>
      </c>
      <c r="BM40" s="283">
        <v>0</v>
      </c>
      <c r="BN40" s="283">
        <v>-42720</v>
      </c>
      <c r="BO40" s="284">
        <f>BP40+BS40</f>
        <v>6163</v>
      </c>
      <c r="BP40" s="285">
        <f>BQ40+BR40</f>
        <v>6163</v>
      </c>
      <c r="BQ40" s="284">
        <v>0</v>
      </c>
      <c r="BR40" s="284">
        <f>BK40</f>
        <v>6163</v>
      </c>
      <c r="BS40" s="284">
        <v>0</v>
      </c>
      <c r="BT40" s="284">
        <v>0</v>
      </c>
      <c r="BU40" s="284">
        <v>195883</v>
      </c>
      <c r="BV40" s="284">
        <v>141.72032586204401</v>
      </c>
      <c r="BW40" s="284">
        <v>-195883</v>
      </c>
      <c r="BX40" s="284">
        <v>-79191</v>
      </c>
      <c r="BY40" s="284">
        <v>-115552</v>
      </c>
      <c r="BZ40" s="284">
        <v>-1140</v>
      </c>
      <c r="CA40" s="284">
        <v>0</v>
      </c>
      <c r="CB40" s="284">
        <v>195883</v>
      </c>
      <c r="CC40" s="284">
        <v>141.72032586204401</v>
      </c>
      <c r="CD40" s="284">
        <v>-195883</v>
      </c>
      <c r="CE40" s="284">
        <v>-48808</v>
      </c>
      <c r="CF40" s="284">
        <v>-89410</v>
      </c>
      <c r="CG40" s="284">
        <v>-57665</v>
      </c>
      <c r="CH40" s="284">
        <v>0</v>
      </c>
      <c r="CI40" s="284">
        <v>0</v>
      </c>
      <c r="CJ40" s="284">
        <v>129218</v>
      </c>
      <c r="CK40" s="284">
        <v>127.10675677004947</v>
      </c>
      <c r="CL40" s="284">
        <v>-129218</v>
      </c>
      <c r="CM40" s="284">
        <v>-54971</v>
      </c>
      <c r="CN40" s="284">
        <v>0</v>
      </c>
      <c r="CO40" s="284">
        <v>-54971</v>
      </c>
      <c r="CP40" s="284">
        <v>-46690</v>
      </c>
      <c r="CQ40" s="284"/>
      <c r="CR40" s="284">
        <v>-46690</v>
      </c>
      <c r="CS40" s="284">
        <v>-27557</v>
      </c>
      <c r="CT40" s="284">
        <v>0</v>
      </c>
      <c r="CU40" s="284">
        <v>-27557</v>
      </c>
      <c r="CV40" s="284">
        <v>0</v>
      </c>
      <c r="CW40" s="284">
        <v>0</v>
      </c>
      <c r="CX40" s="284">
        <v>0</v>
      </c>
      <c r="CY40" s="284">
        <v>66665</v>
      </c>
      <c r="CZ40" s="284">
        <v>0</v>
      </c>
      <c r="DA40" s="284">
        <v>-66665</v>
      </c>
      <c r="DB40" s="284">
        <v>6163</v>
      </c>
      <c r="DC40" s="284">
        <v>6163</v>
      </c>
      <c r="DD40" s="284">
        <v>0</v>
      </c>
      <c r="DE40" s="284">
        <v>-42720</v>
      </c>
      <c r="DF40" s="284">
        <v>-30108</v>
      </c>
      <c r="DG40" s="264">
        <f t="shared" ref="DG40:DG47" si="68">DH40+DK40+DL40+DM40</f>
        <v>0</v>
      </c>
      <c r="DH40" s="282">
        <f>DH41+DH43+DH45+DH46</f>
        <v>190858</v>
      </c>
      <c r="DI40" s="286">
        <f t="shared" si="6"/>
        <v>97.434693158671251</v>
      </c>
      <c r="DJ40" s="282">
        <f>DK40+DL40+DM40</f>
        <v>-190858</v>
      </c>
      <c r="DK40" s="282">
        <f>-48808-30383</f>
        <v>-79191</v>
      </c>
      <c r="DL40" s="282">
        <f>DL43+DL45</f>
        <v>-115552</v>
      </c>
      <c r="DM40" s="282">
        <f>DM43+DM45+DM46</f>
        <v>3885</v>
      </c>
      <c r="DN40" s="282">
        <f t="shared" ref="DN40:DN47" si="69">DU40+EK40</f>
        <v>0</v>
      </c>
      <c r="DO40" s="282">
        <f t="shared" si="61"/>
        <v>190858</v>
      </c>
      <c r="DP40" s="286">
        <f t="shared" si="14"/>
        <v>97.434693158671251</v>
      </c>
      <c r="DQ40" s="282">
        <f t="shared" ref="DQ40:DQ42" si="70">DR40+DS40+DT40</f>
        <v>-190858</v>
      </c>
      <c r="DR40" s="282">
        <f t="shared" ref="DR40:DR44" si="71">DZ40+EO40</f>
        <v>-48808</v>
      </c>
      <c r="DS40" s="282">
        <f t="shared" si="15"/>
        <v>-89410</v>
      </c>
      <c r="DT40" s="282">
        <f>EF40+ES40</f>
        <v>-52640</v>
      </c>
      <c r="DU40" s="282">
        <f>DV40+EI40</f>
        <v>0</v>
      </c>
      <c r="DV40" s="282">
        <f>DW40+DZ40+EC40+EF40</f>
        <v>0</v>
      </c>
      <c r="DW40" s="282">
        <f>DW41+DW42+DW43+DW44+DW45+DW47+DW46+DW48</f>
        <v>124472</v>
      </c>
      <c r="DX40" s="286">
        <f t="shared" si="9"/>
        <v>96.32713708616447</v>
      </c>
      <c r="DY40" s="282">
        <f>DY41+DY42+DY43+DY44+DY45+DY47+DY46+DY48</f>
        <v>-124472</v>
      </c>
      <c r="DZ40" s="282">
        <f>DZ41+DZ42+DZ43+DZ44+DZ45+DZ47</f>
        <v>-54971</v>
      </c>
      <c r="EA40" s="287">
        <f t="shared" ref="EA40:EB40" si="72">EA41+EA42+EA43+EA44</f>
        <v>0</v>
      </c>
      <c r="EB40" s="287">
        <f t="shared" si="72"/>
        <v>-54971</v>
      </c>
      <c r="EC40" s="287">
        <f>EC41+EC42+EC43+EC44+EC45+EC47</f>
        <v>-46690</v>
      </c>
      <c r="ED40" s="287"/>
      <c r="EE40" s="287">
        <v>-46690</v>
      </c>
      <c r="EF40" s="282">
        <f>EF41+EF42+EF43+EF44+EF45+EF47+EF46+EF48</f>
        <v>-22811</v>
      </c>
      <c r="EG40" s="282">
        <f>EG41+EG42+EG43+EG44+EG45+EG47+EG46+EG48</f>
        <v>0</v>
      </c>
      <c r="EH40" s="282">
        <f>EH41+EH42+EH43+EH44+EH45+EH47+EH46+EH48</f>
        <v>-22657</v>
      </c>
      <c r="EI40" s="282">
        <f>EI41+EI42+EI43+EI44+EI45+EI47+EI46+EI48</f>
        <v>0</v>
      </c>
      <c r="EJ40" s="287">
        <f t="shared" ref="EJ40:EK40" si="73">EJ41+EJ42+EJ43+EJ44</f>
        <v>0</v>
      </c>
      <c r="EK40" s="287">
        <f t="shared" si="73"/>
        <v>0</v>
      </c>
      <c r="EL40" s="287">
        <f>EL41+EL42+EL43+EL44+EL45+EL47+EL46+EL48</f>
        <v>66386</v>
      </c>
      <c r="EM40" s="287">
        <f t="shared" ref="EM40" si="74">EM41+EM42+EM43+EM44</f>
        <v>0</v>
      </c>
      <c r="EN40" s="287">
        <f>EN41+EN42+EN43+EN44+EN45+EN47+EN46+EN48</f>
        <v>-66386</v>
      </c>
      <c r="EO40" s="287">
        <f>EO41+EO42+EO43+EO44+EO45+EO47+EO46+EO48</f>
        <v>6163</v>
      </c>
      <c r="EP40" s="287">
        <f t="shared" ref="EP40:EQ40" si="75">EP41+EP42+EP43+EP44+EP45+EP47</f>
        <v>6163</v>
      </c>
      <c r="EQ40" s="287">
        <f t="shared" si="75"/>
        <v>0</v>
      </c>
      <c r="ER40" s="287">
        <f>ER41+ER42+ER43+ER44+ER45+ER47+ER46+ER48</f>
        <v>-42720</v>
      </c>
      <c r="ES40" s="287">
        <f>ES41+ES42+ES43+ES44+ES45+ES47+ES46+ES48</f>
        <v>-29829</v>
      </c>
      <c r="ET40" s="93"/>
    </row>
    <row r="41" spans="1:151" ht="31.5" hidden="1" customHeight="1" outlineLevel="1">
      <c r="A41" s="280" t="s">
        <v>62</v>
      </c>
      <c r="B41" s="281" t="s">
        <v>336</v>
      </c>
      <c r="C41" s="282"/>
      <c r="D41" s="282"/>
      <c r="E41" s="282"/>
      <c r="F41" s="282"/>
      <c r="G41" s="282"/>
      <c r="H41" s="282"/>
      <c r="I41" s="282"/>
      <c r="J41" s="282"/>
      <c r="K41" s="282"/>
      <c r="L41" s="282"/>
      <c r="M41" s="282"/>
      <c r="N41" s="282"/>
      <c r="O41" s="282"/>
      <c r="P41" s="274"/>
      <c r="Q41" s="282"/>
      <c r="R41" s="282"/>
      <c r="S41" s="282"/>
      <c r="T41" s="282"/>
      <c r="U41" s="282"/>
      <c r="V41" s="282"/>
      <c r="W41" s="282"/>
      <c r="X41" s="282"/>
      <c r="Y41" s="282"/>
      <c r="Z41" s="282">
        <v>0</v>
      </c>
      <c r="AA41" s="282">
        <v>13387</v>
      </c>
      <c r="AB41" s="282">
        <v>-13387</v>
      </c>
      <c r="AC41" s="283"/>
      <c r="AD41" s="282"/>
      <c r="AE41" s="283"/>
      <c r="AF41" s="283"/>
      <c r="AG41" s="283"/>
      <c r="AH41" s="283"/>
      <c r="AI41" s="283">
        <v>48808</v>
      </c>
      <c r="AJ41" s="283">
        <v>0</v>
      </c>
      <c r="AK41" s="283">
        <v>-48808</v>
      </c>
      <c r="AL41" s="283"/>
      <c r="AM41" s="283"/>
      <c r="AN41" s="283">
        <v>0</v>
      </c>
      <c r="AO41" s="283">
        <v>68358</v>
      </c>
      <c r="AP41" s="283">
        <v>0</v>
      </c>
      <c r="AQ41" s="283">
        <v>-68358</v>
      </c>
      <c r="AR41" s="283">
        <v>-68358</v>
      </c>
      <c r="AS41" s="283">
        <v>0</v>
      </c>
      <c r="AT41" s="283">
        <v>0</v>
      </c>
      <c r="AU41" s="283">
        <v>0</v>
      </c>
      <c r="AV41" s="283">
        <v>54971</v>
      </c>
      <c r="AW41" s="283">
        <v>0</v>
      </c>
      <c r="AX41" s="283">
        <v>-54971</v>
      </c>
      <c r="AY41" s="283">
        <v>-54971</v>
      </c>
      <c r="AZ41" s="283"/>
      <c r="BA41" s="283"/>
      <c r="BB41" s="283"/>
      <c r="BC41" s="283"/>
      <c r="BD41" s="283"/>
      <c r="BE41" s="283"/>
      <c r="BF41" s="283"/>
      <c r="BG41" s="283">
        <v>0</v>
      </c>
      <c r="BH41" s="283">
        <v>13387</v>
      </c>
      <c r="BI41" s="283"/>
      <c r="BJ41" s="283">
        <v>-13387</v>
      </c>
      <c r="BK41" s="283">
        <v>-13387</v>
      </c>
      <c r="BL41" s="283">
        <v>-13387</v>
      </c>
      <c r="BM41" s="283"/>
      <c r="BN41" s="283"/>
      <c r="BO41" s="284"/>
      <c r="BP41" s="285"/>
      <c r="BQ41" s="284"/>
      <c r="BR41" s="284"/>
      <c r="BS41" s="284"/>
      <c r="BT41" s="284">
        <v>0</v>
      </c>
      <c r="BU41" s="284">
        <v>48808</v>
      </c>
      <c r="BV41" s="284">
        <v>100</v>
      </c>
      <c r="BW41" s="284">
        <v>-48808</v>
      </c>
      <c r="BX41" s="284">
        <v>-48808</v>
      </c>
      <c r="BY41" s="284"/>
      <c r="BZ41" s="284"/>
      <c r="CA41" s="284">
        <v>0</v>
      </c>
      <c r="CB41" s="284">
        <v>68358</v>
      </c>
      <c r="CC41" s="284">
        <v>100</v>
      </c>
      <c r="CD41" s="284">
        <v>-68358</v>
      </c>
      <c r="CE41" s="284">
        <v>-68358</v>
      </c>
      <c r="CF41" s="284">
        <v>0</v>
      </c>
      <c r="CG41" s="284"/>
      <c r="CH41" s="284">
        <v>0</v>
      </c>
      <c r="CI41" s="284">
        <v>0</v>
      </c>
      <c r="CJ41" s="284">
        <v>54971</v>
      </c>
      <c r="CK41" s="284">
        <v>100</v>
      </c>
      <c r="CL41" s="284">
        <v>-54971</v>
      </c>
      <c r="CM41" s="284">
        <v>-54971</v>
      </c>
      <c r="CN41" s="284"/>
      <c r="CO41" s="284">
        <v>-54971</v>
      </c>
      <c r="CP41" s="284"/>
      <c r="CQ41" s="284"/>
      <c r="CR41" s="284"/>
      <c r="CS41" s="284"/>
      <c r="CT41" s="284"/>
      <c r="CU41" s="284"/>
      <c r="CV41" s="284"/>
      <c r="CW41" s="284"/>
      <c r="CX41" s="284">
        <v>0</v>
      </c>
      <c r="CY41" s="284">
        <v>13387</v>
      </c>
      <c r="CZ41" s="284"/>
      <c r="DA41" s="284">
        <v>-13387</v>
      </c>
      <c r="DB41" s="284">
        <v>-13387</v>
      </c>
      <c r="DC41" s="284">
        <v>-13387</v>
      </c>
      <c r="DD41" s="284"/>
      <c r="DE41" s="284"/>
      <c r="DF41" s="284"/>
      <c r="DG41" s="264">
        <f t="shared" si="68"/>
        <v>0</v>
      </c>
      <c r="DH41" s="282">
        <v>48808</v>
      </c>
      <c r="DI41" s="286">
        <f t="shared" si="6"/>
        <v>100</v>
      </c>
      <c r="DJ41" s="282">
        <v>-48808</v>
      </c>
      <c r="DK41" s="282">
        <v>-48808</v>
      </c>
      <c r="DL41" s="282"/>
      <c r="DM41" s="282"/>
      <c r="DN41" s="282">
        <f t="shared" si="69"/>
        <v>0</v>
      </c>
      <c r="DO41" s="282">
        <f>-DR41</f>
        <v>68358</v>
      </c>
      <c r="DP41" s="286">
        <f t="shared" si="14"/>
        <v>100</v>
      </c>
      <c r="DQ41" s="282">
        <f t="shared" si="70"/>
        <v>-68358</v>
      </c>
      <c r="DR41" s="282">
        <f t="shared" si="71"/>
        <v>-68358</v>
      </c>
      <c r="DS41" s="282">
        <f t="shared" si="15"/>
        <v>0</v>
      </c>
      <c r="DT41" s="282"/>
      <c r="DU41" s="282">
        <f>DV41+EI41</f>
        <v>0</v>
      </c>
      <c r="DV41" s="282">
        <f t="shared" ref="DV41:DV47" si="76">DW41+DZ41+EC41+EF41</f>
        <v>0</v>
      </c>
      <c r="DW41" s="282">
        <f>54971</f>
        <v>54971</v>
      </c>
      <c r="DX41" s="286">
        <f t="shared" si="9"/>
        <v>100</v>
      </c>
      <c r="DY41" s="282">
        <f t="shared" si="21"/>
        <v>-54971</v>
      </c>
      <c r="DZ41" s="282">
        <f>-DW41</f>
        <v>-54971</v>
      </c>
      <c r="EA41" s="282"/>
      <c r="EB41" s="282">
        <v>-54971</v>
      </c>
      <c r="EC41" s="282"/>
      <c r="ED41" s="282"/>
      <c r="EE41" s="282"/>
      <c r="EF41" s="282"/>
      <c r="EG41" s="282"/>
      <c r="EH41" s="282"/>
      <c r="EI41" s="282"/>
      <c r="EJ41" s="274"/>
      <c r="EK41" s="290">
        <f>EL41+EN41</f>
        <v>0</v>
      </c>
      <c r="EL41" s="287">
        <v>13387</v>
      </c>
      <c r="EM41" s="288"/>
      <c r="EN41" s="287">
        <f t="shared" si="22"/>
        <v>-13387</v>
      </c>
      <c r="EO41" s="321">
        <f t="shared" si="17"/>
        <v>-13387</v>
      </c>
      <c r="EP41" s="287">
        <v>-13387</v>
      </c>
      <c r="EQ41" s="308"/>
      <c r="ER41" s="308"/>
      <c r="ES41" s="308"/>
    </row>
    <row r="42" spans="1:151" ht="31.5" hidden="1" customHeight="1" outlineLevel="1">
      <c r="A42" s="280" t="s">
        <v>62</v>
      </c>
      <c r="B42" s="281" t="s">
        <v>337</v>
      </c>
      <c r="C42" s="282"/>
      <c r="D42" s="282"/>
      <c r="E42" s="282"/>
      <c r="F42" s="282"/>
      <c r="G42" s="282"/>
      <c r="H42" s="282"/>
      <c r="I42" s="282"/>
      <c r="J42" s="282"/>
      <c r="K42" s="282"/>
      <c r="L42" s="282"/>
      <c r="M42" s="282"/>
      <c r="N42" s="282"/>
      <c r="O42" s="282"/>
      <c r="P42" s="274"/>
      <c r="Q42" s="282"/>
      <c r="R42" s="282"/>
      <c r="S42" s="282"/>
      <c r="T42" s="282"/>
      <c r="U42" s="282"/>
      <c r="V42" s="282"/>
      <c r="W42" s="282"/>
      <c r="X42" s="282"/>
      <c r="Y42" s="282"/>
      <c r="Z42" s="282">
        <v>0</v>
      </c>
      <c r="AA42" s="282">
        <v>-19550</v>
      </c>
      <c r="AB42" s="282">
        <v>19550</v>
      </c>
      <c r="AC42" s="283"/>
      <c r="AD42" s="282"/>
      <c r="AE42" s="283"/>
      <c r="AF42" s="283"/>
      <c r="AG42" s="283"/>
      <c r="AH42" s="283"/>
      <c r="AI42" s="283"/>
      <c r="AJ42" s="283">
        <v>0</v>
      </c>
      <c r="AK42" s="283">
        <v>0</v>
      </c>
      <c r="AL42" s="283"/>
      <c r="AM42" s="283"/>
      <c r="AN42" s="283">
        <v>0</v>
      </c>
      <c r="AO42" s="283">
        <v>-19550</v>
      </c>
      <c r="AP42" s="283">
        <v>0</v>
      </c>
      <c r="AQ42" s="283">
        <v>19550</v>
      </c>
      <c r="AR42" s="283">
        <v>19550</v>
      </c>
      <c r="AS42" s="283">
        <v>0</v>
      </c>
      <c r="AT42" s="283">
        <v>0</v>
      </c>
      <c r="AU42" s="283">
        <v>0</v>
      </c>
      <c r="AV42" s="283"/>
      <c r="AW42" s="283">
        <v>0</v>
      </c>
      <c r="AX42" s="283">
        <v>0</v>
      </c>
      <c r="AY42" s="283"/>
      <c r="AZ42" s="283"/>
      <c r="BA42" s="283"/>
      <c r="BB42" s="283"/>
      <c r="BC42" s="283"/>
      <c r="BD42" s="283"/>
      <c r="BE42" s="283"/>
      <c r="BF42" s="283"/>
      <c r="BG42" s="283">
        <v>0</v>
      </c>
      <c r="BH42" s="283">
        <v>-19550</v>
      </c>
      <c r="BI42" s="283"/>
      <c r="BJ42" s="283">
        <v>19550</v>
      </c>
      <c r="BK42" s="283">
        <v>19550</v>
      </c>
      <c r="BL42" s="283">
        <v>19550</v>
      </c>
      <c r="BM42" s="283"/>
      <c r="BN42" s="283"/>
      <c r="BO42" s="284"/>
      <c r="BP42" s="285"/>
      <c r="BQ42" s="284"/>
      <c r="BR42" s="284"/>
      <c r="BS42" s="284"/>
      <c r="BT42" s="284">
        <v>0</v>
      </c>
      <c r="BU42" s="284"/>
      <c r="BV42" s="284">
        <v>0</v>
      </c>
      <c r="BW42" s="284">
        <v>0</v>
      </c>
      <c r="BX42" s="284"/>
      <c r="BY42" s="284"/>
      <c r="BZ42" s="284"/>
      <c r="CA42" s="284">
        <v>0</v>
      </c>
      <c r="CB42" s="284">
        <v>-19550</v>
      </c>
      <c r="CC42" s="284">
        <v>100</v>
      </c>
      <c r="CD42" s="284">
        <v>19550</v>
      </c>
      <c r="CE42" s="284">
        <v>19550</v>
      </c>
      <c r="CF42" s="284">
        <v>0</v>
      </c>
      <c r="CG42" s="284"/>
      <c r="CH42" s="284">
        <v>0</v>
      </c>
      <c r="CI42" s="284">
        <v>0</v>
      </c>
      <c r="CJ42" s="284"/>
      <c r="CK42" s="284">
        <v>0</v>
      </c>
      <c r="CL42" s="284">
        <v>0</v>
      </c>
      <c r="CM42" s="284"/>
      <c r="CN42" s="284"/>
      <c r="CO42" s="284"/>
      <c r="CP42" s="284"/>
      <c r="CQ42" s="284"/>
      <c r="CR42" s="284"/>
      <c r="CS42" s="284"/>
      <c r="CT42" s="284"/>
      <c r="CU42" s="284"/>
      <c r="CV42" s="284"/>
      <c r="CW42" s="284"/>
      <c r="CX42" s="284">
        <v>0</v>
      </c>
      <c r="CY42" s="284">
        <v>-19550</v>
      </c>
      <c r="CZ42" s="284"/>
      <c r="DA42" s="284">
        <v>19550</v>
      </c>
      <c r="DB42" s="284">
        <v>19550</v>
      </c>
      <c r="DC42" s="284">
        <v>19550</v>
      </c>
      <c r="DD42" s="284"/>
      <c r="DE42" s="284"/>
      <c r="DF42" s="284"/>
      <c r="DG42" s="264">
        <f t="shared" si="68"/>
        <v>0</v>
      </c>
      <c r="DH42" s="282"/>
      <c r="DI42" s="286">
        <f t="shared" si="6"/>
        <v>0</v>
      </c>
      <c r="DJ42" s="282">
        <f t="shared" si="47"/>
        <v>0</v>
      </c>
      <c r="DK42" s="282"/>
      <c r="DL42" s="282"/>
      <c r="DM42" s="282"/>
      <c r="DN42" s="282">
        <f t="shared" si="69"/>
        <v>0</v>
      </c>
      <c r="DO42" s="282">
        <f t="shared" ref="DO42" si="77">-DR42</f>
        <v>-19550</v>
      </c>
      <c r="DP42" s="286">
        <f t="shared" si="14"/>
        <v>100</v>
      </c>
      <c r="DQ42" s="282">
        <f t="shared" si="70"/>
        <v>19550</v>
      </c>
      <c r="DR42" s="282">
        <f t="shared" si="71"/>
        <v>19550</v>
      </c>
      <c r="DS42" s="282">
        <f t="shared" si="15"/>
        <v>0</v>
      </c>
      <c r="DT42" s="282"/>
      <c r="DU42" s="282">
        <f>DV42+EI42</f>
        <v>0</v>
      </c>
      <c r="DV42" s="282">
        <f t="shared" si="76"/>
        <v>0</v>
      </c>
      <c r="DW42" s="282"/>
      <c r="DX42" s="286">
        <f t="shared" si="9"/>
        <v>0</v>
      </c>
      <c r="DY42" s="282">
        <f t="shared" si="21"/>
        <v>0</v>
      </c>
      <c r="DZ42" s="282"/>
      <c r="EA42" s="282"/>
      <c r="EB42" s="282"/>
      <c r="EC42" s="282"/>
      <c r="ED42" s="282"/>
      <c r="EE42" s="282"/>
      <c r="EF42" s="282"/>
      <c r="EG42" s="282"/>
      <c r="EH42" s="282"/>
      <c r="EI42" s="282"/>
      <c r="EJ42" s="274"/>
      <c r="EK42" s="290">
        <f t="shared" ref="EK42:EK47" si="78">EL42+EN42</f>
        <v>0</v>
      </c>
      <c r="EL42" s="287">
        <v>-19550</v>
      </c>
      <c r="EM42" s="288"/>
      <c r="EN42" s="287">
        <f t="shared" si="22"/>
        <v>19550</v>
      </c>
      <c r="EO42" s="321">
        <f t="shared" si="17"/>
        <v>19550</v>
      </c>
      <c r="EP42" s="308">
        <v>19550</v>
      </c>
      <c r="EQ42" s="308"/>
      <c r="ER42" s="308"/>
      <c r="ES42" s="308"/>
    </row>
    <row r="43" spans="1:151" ht="31.5" hidden="1" customHeight="1" outlineLevel="1">
      <c r="A43" s="322"/>
      <c r="B43" s="281" t="s">
        <v>389</v>
      </c>
      <c r="C43" s="104"/>
      <c r="D43" s="104"/>
      <c r="E43" s="104"/>
      <c r="F43" s="104"/>
      <c r="G43" s="104"/>
      <c r="H43" s="104"/>
      <c r="I43" s="104"/>
      <c r="J43" s="104"/>
      <c r="K43" s="104"/>
      <c r="L43" s="104"/>
      <c r="M43" s="104"/>
      <c r="N43" s="104"/>
      <c r="O43" s="104"/>
      <c r="P43" s="157"/>
      <c r="Q43" s="104"/>
      <c r="R43" s="104"/>
      <c r="S43" s="104"/>
      <c r="T43" s="104"/>
      <c r="U43" s="104"/>
      <c r="V43" s="104"/>
      <c r="W43" s="104"/>
      <c r="X43" s="104"/>
      <c r="Y43" s="104"/>
      <c r="Z43" s="104"/>
      <c r="AA43" s="104"/>
      <c r="AB43" s="104"/>
      <c r="AC43" s="323"/>
      <c r="AD43" s="104"/>
      <c r="AE43" s="323"/>
      <c r="AF43" s="323"/>
      <c r="AG43" s="323"/>
      <c r="AH43" s="323">
        <v>0</v>
      </c>
      <c r="AI43" s="323">
        <v>89410</v>
      </c>
      <c r="AJ43" s="323">
        <v>0</v>
      </c>
      <c r="AK43" s="323">
        <v>-89410</v>
      </c>
      <c r="AL43" s="323">
        <v>-30383</v>
      </c>
      <c r="AM43" s="323">
        <v>-59027</v>
      </c>
      <c r="AN43" s="323">
        <v>0</v>
      </c>
      <c r="AO43" s="323">
        <v>89410</v>
      </c>
      <c r="AP43" s="323"/>
      <c r="AQ43" s="323">
        <v>-89410</v>
      </c>
      <c r="AR43" s="323">
        <v>0</v>
      </c>
      <c r="AS43" s="323">
        <v>-89410</v>
      </c>
      <c r="AT43" s="323">
        <v>0</v>
      </c>
      <c r="AU43" s="323">
        <v>0</v>
      </c>
      <c r="AV43" s="323">
        <v>46690</v>
      </c>
      <c r="AW43" s="323"/>
      <c r="AX43" s="323">
        <v>-46690</v>
      </c>
      <c r="AY43" s="323"/>
      <c r="AZ43" s="323"/>
      <c r="BA43" s="323"/>
      <c r="BB43" s="323">
        <v>-46690</v>
      </c>
      <c r="BC43" s="323"/>
      <c r="BD43" s="323"/>
      <c r="BE43" s="323"/>
      <c r="BF43" s="323"/>
      <c r="BG43" s="323"/>
      <c r="BH43" s="323">
        <v>42720</v>
      </c>
      <c r="BI43" s="323"/>
      <c r="BJ43" s="323">
        <v>-42720</v>
      </c>
      <c r="BK43" s="323">
        <v>0</v>
      </c>
      <c r="BL43" s="323"/>
      <c r="BM43" s="323"/>
      <c r="BN43" s="323">
        <v>-42720</v>
      </c>
      <c r="BO43" s="324"/>
      <c r="BP43" s="325"/>
      <c r="BQ43" s="324"/>
      <c r="BR43" s="324"/>
      <c r="BS43" s="324"/>
      <c r="BT43" s="324">
        <v>0</v>
      </c>
      <c r="BU43" s="324">
        <v>89410</v>
      </c>
      <c r="BV43" s="324">
        <v>100</v>
      </c>
      <c r="BW43" s="324">
        <v>-89410</v>
      </c>
      <c r="BX43" s="324">
        <v>-30383</v>
      </c>
      <c r="BY43" s="324">
        <v>-59027</v>
      </c>
      <c r="BZ43" s="324"/>
      <c r="CA43" s="324">
        <v>0</v>
      </c>
      <c r="CB43" s="324">
        <v>89410</v>
      </c>
      <c r="CC43" s="324">
        <v>100</v>
      </c>
      <c r="CD43" s="324">
        <v>-89410</v>
      </c>
      <c r="CE43" s="324">
        <v>0</v>
      </c>
      <c r="CF43" s="324">
        <v>-89410</v>
      </c>
      <c r="CG43" s="324"/>
      <c r="CH43" s="324">
        <v>0</v>
      </c>
      <c r="CI43" s="324">
        <v>0</v>
      </c>
      <c r="CJ43" s="324">
        <v>46690</v>
      </c>
      <c r="CK43" s="324">
        <v>100</v>
      </c>
      <c r="CL43" s="324">
        <v>-46690</v>
      </c>
      <c r="CM43" s="324"/>
      <c r="CN43" s="324"/>
      <c r="CO43" s="324"/>
      <c r="CP43" s="324">
        <v>-46690</v>
      </c>
      <c r="CQ43" s="324"/>
      <c r="CR43" s="324"/>
      <c r="CS43" s="324"/>
      <c r="CT43" s="324"/>
      <c r="CU43" s="324"/>
      <c r="CV43" s="324"/>
      <c r="CW43" s="324"/>
      <c r="CX43" s="324">
        <v>0</v>
      </c>
      <c r="CY43" s="324">
        <v>42720</v>
      </c>
      <c r="CZ43" s="324"/>
      <c r="DA43" s="324">
        <v>-42720</v>
      </c>
      <c r="DB43" s="324">
        <v>0</v>
      </c>
      <c r="DC43" s="324"/>
      <c r="DD43" s="324"/>
      <c r="DE43" s="324">
        <v>-42720</v>
      </c>
      <c r="DF43" s="324">
        <v>0</v>
      </c>
      <c r="DG43" s="264">
        <f t="shared" si="68"/>
        <v>0</v>
      </c>
      <c r="DH43" s="104">
        <v>89410</v>
      </c>
      <c r="DI43" s="105">
        <f t="shared" si="6"/>
        <v>100</v>
      </c>
      <c r="DJ43" s="104">
        <f t="shared" si="47"/>
        <v>-89410</v>
      </c>
      <c r="DK43" s="104">
        <v>-30383</v>
      </c>
      <c r="DL43" s="104">
        <v>-59027</v>
      </c>
      <c r="DM43" s="104"/>
      <c r="DN43" s="282">
        <f t="shared" si="69"/>
        <v>0</v>
      </c>
      <c r="DO43" s="282">
        <f>-DS43</f>
        <v>89410</v>
      </c>
      <c r="DP43" s="105">
        <f t="shared" si="14"/>
        <v>100</v>
      </c>
      <c r="DQ43" s="282">
        <f>DR43+DS43+DT43</f>
        <v>-89410</v>
      </c>
      <c r="DR43" s="282">
        <f t="shared" si="71"/>
        <v>0</v>
      </c>
      <c r="DS43" s="282">
        <f t="shared" si="15"/>
        <v>-89410</v>
      </c>
      <c r="DT43" s="282"/>
      <c r="DU43" s="282">
        <f>DV43+EI43</f>
        <v>0</v>
      </c>
      <c r="DV43" s="282">
        <f t="shared" si="76"/>
        <v>0</v>
      </c>
      <c r="DW43" s="104">
        <f>89410-EL43</f>
        <v>46690</v>
      </c>
      <c r="DX43" s="105">
        <f t="shared" si="9"/>
        <v>100</v>
      </c>
      <c r="DY43" s="104">
        <f>DZ43+EC43</f>
        <v>-46690</v>
      </c>
      <c r="DZ43" s="104"/>
      <c r="EA43" s="104"/>
      <c r="EB43" s="104"/>
      <c r="EC43" s="104">
        <f>-DW43</f>
        <v>-46690</v>
      </c>
      <c r="ED43" s="104"/>
      <c r="EE43" s="104">
        <v>-46690</v>
      </c>
      <c r="EF43" s="104"/>
      <c r="EG43" s="104"/>
      <c r="EH43" s="104"/>
      <c r="EI43" s="104"/>
      <c r="EJ43" s="157"/>
      <c r="EK43" s="290">
        <f t="shared" si="78"/>
        <v>0</v>
      </c>
      <c r="EL43" s="158">
        <v>42720</v>
      </c>
      <c r="EM43" s="159"/>
      <c r="EN43" s="158">
        <f t="shared" si="22"/>
        <v>-42720</v>
      </c>
      <c r="EO43" s="321">
        <f t="shared" si="17"/>
        <v>0</v>
      </c>
      <c r="EP43" s="158"/>
      <c r="EQ43" s="160"/>
      <c r="ER43" s="158">
        <v>-42720</v>
      </c>
      <c r="ES43" s="158">
        <v>0</v>
      </c>
    </row>
    <row r="44" spans="1:151" ht="31.5" hidden="1" customHeight="1" outlineLevel="1">
      <c r="A44" s="322"/>
      <c r="B44" s="281" t="s">
        <v>390</v>
      </c>
      <c r="C44" s="104"/>
      <c r="D44" s="104"/>
      <c r="E44" s="104"/>
      <c r="F44" s="104"/>
      <c r="G44" s="104"/>
      <c r="H44" s="104"/>
      <c r="I44" s="104"/>
      <c r="J44" s="104"/>
      <c r="K44" s="104"/>
      <c r="L44" s="104"/>
      <c r="M44" s="104"/>
      <c r="N44" s="104"/>
      <c r="O44" s="104"/>
      <c r="P44" s="157"/>
      <c r="Q44" s="104"/>
      <c r="R44" s="104"/>
      <c r="S44" s="104"/>
      <c r="T44" s="104"/>
      <c r="U44" s="104"/>
      <c r="V44" s="104"/>
      <c r="W44" s="104"/>
      <c r="X44" s="104"/>
      <c r="Y44" s="104"/>
      <c r="Z44" s="104"/>
      <c r="AA44" s="104"/>
      <c r="AB44" s="104"/>
      <c r="AC44" s="323"/>
      <c r="AD44" s="104"/>
      <c r="AE44" s="323"/>
      <c r="AF44" s="323"/>
      <c r="AG44" s="323"/>
      <c r="AH44" s="323"/>
      <c r="AI44" s="323"/>
      <c r="AJ44" s="323">
        <v>0</v>
      </c>
      <c r="AK44" s="323">
        <v>0</v>
      </c>
      <c r="AL44" s="323"/>
      <c r="AM44" s="323"/>
      <c r="AN44" s="323">
        <v>0</v>
      </c>
      <c r="AO44" s="323">
        <v>0</v>
      </c>
      <c r="AP44" s="323"/>
      <c r="AQ44" s="323">
        <v>0</v>
      </c>
      <c r="AR44" s="323">
        <v>0</v>
      </c>
      <c r="AS44" s="323">
        <v>0</v>
      </c>
      <c r="AT44" s="323">
        <v>0</v>
      </c>
      <c r="AU44" s="323">
        <v>0</v>
      </c>
      <c r="AV44" s="323"/>
      <c r="AW44" s="323"/>
      <c r="AX44" s="323">
        <v>0</v>
      </c>
      <c r="AY44" s="323"/>
      <c r="AZ44" s="323"/>
      <c r="BA44" s="323"/>
      <c r="BB44" s="323"/>
      <c r="BC44" s="323"/>
      <c r="BD44" s="323"/>
      <c r="BE44" s="323"/>
      <c r="BF44" s="323"/>
      <c r="BG44" s="323"/>
      <c r="BH44" s="323">
        <v>0</v>
      </c>
      <c r="BI44" s="323"/>
      <c r="BJ44" s="323">
        <v>0</v>
      </c>
      <c r="BK44" s="323">
        <v>0</v>
      </c>
      <c r="BL44" s="323"/>
      <c r="BM44" s="323"/>
      <c r="BN44" s="323">
        <v>0</v>
      </c>
      <c r="BO44" s="324"/>
      <c r="BP44" s="325"/>
      <c r="BQ44" s="324"/>
      <c r="BR44" s="324"/>
      <c r="BS44" s="324"/>
      <c r="BT44" s="324">
        <v>0</v>
      </c>
      <c r="BU44" s="324"/>
      <c r="BV44" s="324">
        <v>0</v>
      </c>
      <c r="BW44" s="324">
        <v>0</v>
      </c>
      <c r="BX44" s="324"/>
      <c r="BY44" s="324"/>
      <c r="BZ44" s="324"/>
      <c r="CA44" s="324">
        <v>0</v>
      </c>
      <c r="CB44" s="324">
        <v>0</v>
      </c>
      <c r="CC44" s="324">
        <v>0</v>
      </c>
      <c r="CD44" s="324">
        <v>0</v>
      </c>
      <c r="CE44" s="324">
        <v>0</v>
      </c>
      <c r="CF44" s="324">
        <v>0</v>
      </c>
      <c r="CG44" s="324">
        <v>0</v>
      </c>
      <c r="CH44" s="324">
        <v>0</v>
      </c>
      <c r="CI44" s="324">
        <v>0</v>
      </c>
      <c r="CJ44" s="324"/>
      <c r="CK44" s="324">
        <v>0</v>
      </c>
      <c r="CL44" s="324">
        <v>0</v>
      </c>
      <c r="CM44" s="324"/>
      <c r="CN44" s="324"/>
      <c r="CO44" s="324"/>
      <c r="CP44" s="324"/>
      <c r="CQ44" s="324"/>
      <c r="CR44" s="324"/>
      <c r="CS44" s="324"/>
      <c r="CT44" s="324"/>
      <c r="CU44" s="324"/>
      <c r="CV44" s="324"/>
      <c r="CW44" s="324"/>
      <c r="CX44" s="324">
        <v>0</v>
      </c>
      <c r="CY44" s="324">
        <v>0</v>
      </c>
      <c r="CZ44" s="324"/>
      <c r="DA44" s="324">
        <v>0</v>
      </c>
      <c r="DB44" s="324">
        <v>0</v>
      </c>
      <c r="DC44" s="324"/>
      <c r="DD44" s="324"/>
      <c r="DE44" s="324">
        <v>0</v>
      </c>
      <c r="DF44" s="324">
        <v>0</v>
      </c>
      <c r="DG44" s="264">
        <f t="shared" si="68"/>
        <v>0</v>
      </c>
      <c r="DH44" s="104"/>
      <c r="DI44" s="105">
        <f t="shared" si="6"/>
        <v>0</v>
      </c>
      <c r="DJ44" s="104">
        <f t="shared" si="47"/>
        <v>0</v>
      </c>
      <c r="DK44" s="104"/>
      <c r="DL44" s="104"/>
      <c r="DM44" s="104"/>
      <c r="DN44" s="282">
        <f t="shared" si="69"/>
        <v>0</v>
      </c>
      <c r="DO44" s="282">
        <f>-DS44</f>
        <v>0</v>
      </c>
      <c r="DP44" s="105">
        <f t="shared" si="14"/>
        <v>0</v>
      </c>
      <c r="DQ44" s="282">
        <f t="shared" ref="DQ44:DQ48" si="79">DR44+DS44+DT44</f>
        <v>0</v>
      </c>
      <c r="DR44" s="282">
        <f t="shared" si="71"/>
        <v>0</v>
      </c>
      <c r="DS44" s="282">
        <f t="shared" si="15"/>
        <v>0</v>
      </c>
      <c r="DT44" s="282">
        <f t="shared" si="15"/>
        <v>0</v>
      </c>
      <c r="DU44" s="282">
        <f>DV44+EI44</f>
        <v>0</v>
      </c>
      <c r="DV44" s="282">
        <f t="shared" si="76"/>
        <v>0</v>
      </c>
      <c r="DW44" s="104"/>
      <c r="DX44" s="105">
        <f t="shared" si="9"/>
        <v>0</v>
      </c>
      <c r="DY44" s="104">
        <f t="shared" si="21"/>
        <v>0</v>
      </c>
      <c r="DZ44" s="104"/>
      <c r="EA44" s="104"/>
      <c r="EB44" s="104"/>
      <c r="EC44" s="104"/>
      <c r="ED44" s="104"/>
      <c r="EE44" s="104"/>
      <c r="EF44" s="104"/>
      <c r="EG44" s="104"/>
      <c r="EH44" s="104"/>
      <c r="EI44" s="104"/>
      <c r="EJ44" s="157"/>
      <c r="EK44" s="290">
        <f t="shared" si="78"/>
        <v>0</v>
      </c>
      <c r="EL44" s="158">
        <v>0</v>
      </c>
      <c r="EM44" s="159"/>
      <c r="EN44" s="158">
        <f t="shared" si="22"/>
        <v>0</v>
      </c>
      <c r="EO44" s="321">
        <f t="shared" si="17"/>
        <v>0</v>
      </c>
      <c r="EP44" s="158"/>
      <c r="EQ44" s="160"/>
      <c r="ER44" s="158">
        <v>0</v>
      </c>
      <c r="ES44" s="158">
        <v>0</v>
      </c>
    </row>
    <row r="45" spans="1:151" ht="31.5" hidden="1" customHeight="1" outlineLevel="1">
      <c r="A45" s="322"/>
      <c r="B45" s="281" t="s">
        <v>495</v>
      </c>
      <c r="C45" s="104"/>
      <c r="D45" s="104"/>
      <c r="E45" s="104"/>
      <c r="F45" s="104"/>
      <c r="G45" s="104"/>
      <c r="H45" s="104"/>
      <c r="I45" s="104"/>
      <c r="J45" s="104"/>
      <c r="K45" s="104"/>
      <c r="L45" s="104"/>
      <c r="M45" s="104"/>
      <c r="N45" s="104"/>
      <c r="O45" s="104"/>
      <c r="P45" s="157"/>
      <c r="Q45" s="104"/>
      <c r="R45" s="104"/>
      <c r="S45" s="104"/>
      <c r="T45" s="104"/>
      <c r="U45" s="104"/>
      <c r="V45" s="104"/>
      <c r="W45" s="104"/>
      <c r="X45" s="104"/>
      <c r="Y45" s="104"/>
      <c r="Z45" s="104"/>
      <c r="AA45" s="104"/>
      <c r="AB45" s="104"/>
      <c r="AC45" s="323"/>
      <c r="AD45" s="104"/>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4"/>
      <c r="BP45" s="325"/>
      <c r="BQ45" s="324"/>
      <c r="BR45" s="324"/>
      <c r="BS45" s="324"/>
      <c r="BT45" s="324">
        <v>0</v>
      </c>
      <c r="BU45" s="324">
        <v>57665</v>
      </c>
      <c r="BV45" s="324"/>
      <c r="BW45" s="324">
        <v>-57665</v>
      </c>
      <c r="BX45" s="324"/>
      <c r="BY45" s="324">
        <v>-56525</v>
      </c>
      <c r="BZ45" s="324">
        <v>-1140</v>
      </c>
      <c r="CA45" s="324">
        <v>0</v>
      </c>
      <c r="CB45" s="324">
        <v>64776</v>
      </c>
      <c r="CC45" s="324">
        <v>0</v>
      </c>
      <c r="CD45" s="324">
        <v>-64776</v>
      </c>
      <c r="CE45" s="324"/>
      <c r="CF45" s="324"/>
      <c r="CG45" s="324">
        <v>-64776</v>
      </c>
      <c r="CH45" s="324"/>
      <c r="CI45" s="324">
        <v>0</v>
      </c>
      <c r="CJ45" s="324">
        <v>27557</v>
      </c>
      <c r="CK45" s="324">
        <v>0</v>
      </c>
      <c r="CL45" s="324">
        <v>-27557</v>
      </c>
      <c r="CM45" s="324"/>
      <c r="CN45" s="324"/>
      <c r="CO45" s="324"/>
      <c r="CP45" s="324"/>
      <c r="CQ45" s="324"/>
      <c r="CR45" s="324"/>
      <c r="CS45" s="324">
        <v>-27557</v>
      </c>
      <c r="CT45" s="324"/>
      <c r="CU45" s="324">
        <v>-27557</v>
      </c>
      <c r="CV45" s="324"/>
      <c r="CW45" s="324"/>
      <c r="CX45" s="324">
        <v>0</v>
      </c>
      <c r="CY45" s="324">
        <v>37219</v>
      </c>
      <c r="CZ45" s="324"/>
      <c r="DA45" s="324">
        <v>-37219</v>
      </c>
      <c r="DB45" s="324"/>
      <c r="DC45" s="324"/>
      <c r="DD45" s="324"/>
      <c r="DE45" s="324"/>
      <c r="DF45" s="324">
        <v>-37219</v>
      </c>
      <c r="DG45" s="264">
        <f t="shared" si="68"/>
        <v>0</v>
      </c>
      <c r="DH45" s="104">
        <f>-DJ45</f>
        <v>52765</v>
      </c>
      <c r="DI45" s="105">
        <f t="shared" si="6"/>
        <v>91.502644585103624</v>
      </c>
      <c r="DJ45" s="104">
        <f>DK45+DL45+DM45</f>
        <v>-52765</v>
      </c>
      <c r="DK45" s="104"/>
      <c r="DL45" s="104">
        <v>-56525</v>
      </c>
      <c r="DM45" s="104">
        <v>3760</v>
      </c>
      <c r="DN45" s="282">
        <f t="shared" si="69"/>
        <v>0</v>
      </c>
      <c r="DO45" s="104">
        <f>-DT45</f>
        <v>59876</v>
      </c>
      <c r="DP45" s="105">
        <f t="shared" si="14"/>
        <v>0</v>
      </c>
      <c r="DQ45" s="282">
        <f t="shared" si="79"/>
        <v>-59876</v>
      </c>
      <c r="DR45" s="282"/>
      <c r="DS45" s="282"/>
      <c r="DT45" s="282">
        <f>EF45+ES45</f>
        <v>-59876</v>
      </c>
      <c r="DU45" s="282"/>
      <c r="DV45" s="282">
        <f t="shared" si="76"/>
        <v>0</v>
      </c>
      <c r="DW45" s="104">
        <f>-DY45</f>
        <v>22657</v>
      </c>
      <c r="DX45" s="105">
        <f t="shared" si="9"/>
        <v>0</v>
      </c>
      <c r="DY45" s="104">
        <f>EF45</f>
        <v>-22657</v>
      </c>
      <c r="DZ45" s="104"/>
      <c r="EA45" s="104"/>
      <c r="EB45" s="104"/>
      <c r="EC45" s="104"/>
      <c r="ED45" s="104"/>
      <c r="EE45" s="104"/>
      <c r="EF45" s="104">
        <f>(DJ45-ES45)-ES47</f>
        <v>-22657</v>
      </c>
      <c r="EG45" s="104"/>
      <c r="EH45" s="104">
        <f>EF45</f>
        <v>-22657</v>
      </c>
      <c r="EI45" s="104"/>
      <c r="EJ45" s="157"/>
      <c r="EK45" s="290">
        <f t="shared" si="78"/>
        <v>0</v>
      </c>
      <c r="EL45" s="158">
        <v>37219</v>
      </c>
      <c r="EM45" s="159"/>
      <c r="EN45" s="158">
        <f>EO45+EQ45+ER45+ES45</f>
        <v>-37219</v>
      </c>
      <c r="EO45" s="326"/>
      <c r="EP45" s="158"/>
      <c r="EQ45" s="160"/>
      <c r="ER45" s="158"/>
      <c r="ES45" s="158">
        <v>-37219</v>
      </c>
    </row>
    <row r="46" spans="1:151" ht="31.5" hidden="1" customHeight="1" outlineLevel="1">
      <c r="A46" s="322"/>
      <c r="B46" s="281" t="s">
        <v>496</v>
      </c>
      <c r="C46" s="104"/>
      <c r="D46" s="104"/>
      <c r="E46" s="104"/>
      <c r="F46" s="104"/>
      <c r="G46" s="104"/>
      <c r="H46" s="104"/>
      <c r="I46" s="104"/>
      <c r="J46" s="104"/>
      <c r="K46" s="104"/>
      <c r="L46" s="104"/>
      <c r="M46" s="104"/>
      <c r="N46" s="104"/>
      <c r="O46" s="104"/>
      <c r="P46" s="157"/>
      <c r="Q46" s="104"/>
      <c r="R46" s="104"/>
      <c r="S46" s="104"/>
      <c r="T46" s="104"/>
      <c r="U46" s="104"/>
      <c r="V46" s="104"/>
      <c r="W46" s="104"/>
      <c r="X46" s="104"/>
      <c r="Y46" s="104"/>
      <c r="Z46" s="104"/>
      <c r="AA46" s="104"/>
      <c r="AB46" s="104"/>
      <c r="AC46" s="323"/>
      <c r="AD46" s="104"/>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4"/>
      <c r="BP46" s="325"/>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4"/>
      <c r="CN46" s="324"/>
      <c r="CO46" s="324"/>
      <c r="CP46" s="324"/>
      <c r="CQ46" s="324"/>
      <c r="CR46" s="324"/>
      <c r="CS46" s="324"/>
      <c r="CT46" s="324"/>
      <c r="CU46" s="324"/>
      <c r="CV46" s="324"/>
      <c r="CW46" s="324"/>
      <c r="CX46" s="324"/>
      <c r="CY46" s="324"/>
      <c r="CZ46" s="324"/>
      <c r="DA46" s="324"/>
      <c r="DB46" s="324"/>
      <c r="DC46" s="324"/>
      <c r="DD46" s="324"/>
      <c r="DE46" s="324"/>
      <c r="DF46" s="324"/>
      <c r="DG46" s="264">
        <f t="shared" si="68"/>
        <v>0</v>
      </c>
      <c r="DH46" s="104">
        <f>-DJ46</f>
        <v>-125</v>
      </c>
      <c r="DI46" s="105"/>
      <c r="DJ46" s="104">
        <f>DK46+DL46+DM46</f>
        <v>125</v>
      </c>
      <c r="DK46" s="104"/>
      <c r="DL46" s="104"/>
      <c r="DM46" s="104">
        <v>125</v>
      </c>
      <c r="DN46" s="282">
        <f t="shared" si="69"/>
        <v>0</v>
      </c>
      <c r="DO46" s="104">
        <f>-DT46</f>
        <v>12827</v>
      </c>
      <c r="DP46" s="105"/>
      <c r="DQ46" s="282">
        <f t="shared" si="79"/>
        <v>-12827</v>
      </c>
      <c r="DR46" s="282"/>
      <c r="DS46" s="282"/>
      <c r="DT46" s="282">
        <f>EF46+ES46</f>
        <v>-12827</v>
      </c>
      <c r="DU46" s="282"/>
      <c r="DV46" s="282">
        <f t="shared" si="76"/>
        <v>0</v>
      </c>
      <c r="DW46" s="104">
        <f>-DY46</f>
        <v>154</v>
      </c>
      <c r="DX46" s="105"/>
      <c r="DY46" s="104">
        <f>EF46</f>
        <v>-154</v>
      </c>
      <c r="DZ46" s="104"/>
      <c r="EA46" s="104"/>
      <c r="EB46" s="104"/>
      <c r="EC46" s="104"/>
      <c r="ED46" s="104"/>
      <c r="EE46" s="104"/>
      <c r="EF46" s="104">
        <f>(DJ46-ES46)-ES48</f>
        <v>-154</v>
      </c>
      <c r="EG46" s="104"/>
      <c r="EH46" s="104"/>
      <c r="EI46" s="104"/>
      <c r="EJ46" s="157"/>
      <c r="EK46" s="290"/>
      <c r="EL46" s="158">
        <v>12673</v>
      </c>
      <c r="EM46" s="159"/>
      <c r="EN46" s="158">
        <f>EO46+EQ46+ER46+ES46</f>
        <v>-12673</v>
      </c>
      <c r="EO46" s="326"/>
      <c r="EP46" s="158"/>
      <c r="EQ46" s="160"/>
      <c r="ER46" s="158"/>
      <c r="ES46" s="158">
        <v>-12673</v>
      </c>
    </row>
    <row r="47" spans="1:151" ht="31.5" hidden="1" customHeight="1" outlineLevel="1">
      <c r="A47" s="322"/>
      <c r="B47" s="281" t="s">
        <v>497</v>
      </c>
      <c r="C47" s="104"/>
      <c r="D47" s="104"/>
      <c r="E47" s="104"/>
      <c r="F47" s="104"/>
      <c r="G47" s="104"/>
      <c r="H47" s="104"/>
      <c r="I47" s="104"/>
      <c r="J47" s="104"/>
      <c r="K47" s="104"/>
      <c r="L47" s="104"/>
      <c r="M47" s="104"/>
      <c r="N47" s="104"/>
      <c r="O47" s="104"/>
      <c r="P47" s="157"/>
      <c r="Q47" s="104"/>
      <c r="R47" s="104"/>
      <c r="S47" s="104"/>
      <c r="T47" s="104"/>
      <c r="U47" s="104"/>
      <c r="V47" s="104"/>
      <c r="W47" s="104"/>
      <c r="X47" s="104"/>
      <c r="Y47" s="104"/>
      <c r="Z47" s="104"/>
      <c r="AA47" s="104"/>
      <c r="AB47" s="104"/>
      <c r="AC47" s="323"/>
      <c r="AD47" s="104"/>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4"/>
      <c r="BP47" s="325"/>
      <c r="BQ47" s="324"/>
      <c r="BR47" s="324"/>
      <c r="BS47" s="324"/>
      <c r="BT47" s="324">
        <v>0</v>
      </c>
      <c r="BU47" s="324"/>
      <c r="BV47" s="324">
        <v>0</v>
      </c>
      <c r="BW47" s="324">
        <v>0</v>
      </c>
      <c r="BX47" s="324"/>
      <c r="BY47" s="324"/>
      <c r="BZ47" s="324"/>
      <c r="CA47" s="324">
        <v>0</v>
      </c>
      <c r="CB47" s="324">
        <v>-7111</v>
      </c>
      <c r="CC47" s="324">
        <v>0</v>
      </c>
      <c r="CD47" s="324">
        <v>7111</v>
      </c>
      <c r="CE47" s="324"/>
      <c r="CF47" s="324"/>
      <c r="CG47" s="324">
        <v>7111</v>
      </c>
      <c r="CH47" s="324"/>
      <c r="CI47" s="324">
        <v>0</v>
      </c>
      <c r="CJ47" s="324"/>
      <c r="CK47" s="324">
        <v>0</v>
      </c>
      <c r="CL47" s="324"/>
      <c r="CM47" s="324"/>
      <c r="CN47" s="324"/>
      <c r="CO47" s="324"/>
      <c r="CP47" s="324"/>
      <c r="CQ47" s="324"/>
      <c r="CR47" s="324"/>
      <c r="CS47" s="324"/>
      <c r="CT47" s="324"/>
      <c r="CU47" s="324"/>
      <c r="CV47" s="324"/>
      <c r="CW47" s="324"/>
      <c r="CX47" s="324">
        <v>0</v>
      </c>
      <c r="CY47" s="324">
        <v>-7111</v>
      </c>
      <c r="CZ47" s="324"/>
      <c r="DA47" s="324">
        <v>7111</v>
      </c>
      <c r="DB47" s="324"/>
      <c r="DC47" s="324"/>
      <c r="DD47" s="324"/>
      <c r="DE47" s="324"/>
      <c r="DF47" s="324">
        <v>7111</v>
      </c>
      <c r="DG47" s="264">
        <f t="shared" si="68"/>
        <v>0</v>
      </c>
      <c r="DH47" s="104"/>
      <c r="DI47" s="105">
        <f t="shared" si="6"/>
        <v>0</v>
      </c>
      <c r="DJ47" s="104">
        <f t="shared" si="47"/>
        <v>0</v>
      </c>
      <c r="DK47" s="104"/>
      <c r="DL47" s="104"/>
      <c r="DM47" s="104"/>
      <c r="DN47" s="282">
        <f t="shared" si="69"/>
        <v>0</v>
      </c>
      <c r="DO47" s="104">
        <f>-DT47</f>
        <v>-7111</v>
      </c>
      <c r="DP47" s="105">
        <f t="shared" si="14"/>
        <v>0</v>
      </c>
      <c r="DQ47" s="282">
        <f t="shared" si="79"/>
        <v>7111</v>
      </c>
      <c r="DR47" s="282"/>
      <c r="DS47" s="282"/>
      <c r="DT47" s="282">
        <f t="shared" ref="DT47:DT48" si="80">ED47+ES47</f>
        <v>7111</v>
      </c>
      <c r="DU47" s="282"/>
      <c r="DV47" s="282">
        <f t="shared" si="76"/>
        <v>0</v>
      </c>
      <c r="DW47" s="104">
        <f t="shared" ref="DW47:DW48" si="81">-DY47</f>
        <v>0</v>
      </c>
      <c r="DX47" s="105">
        <f t="shared" si="9"/>
        <v>0</v>
      </c>
      <c r="DY47" s="104">
        <f t="shared" ref="DY47:DY48" si="82">EF47</f>
        <v>0</v>
      </c>
      <c r="DZ47" s="104"/>
      <c r="EA47" s="104"/>
      <c r="EB47" s="104"/>
      <c r="EC47" s="104"/>
      <c r="ED47" s="104"/>
      <c r="EE47" s="104"/>
      <c r="EF47" s="104"/>
      <c r="EG47" s="104"/>
      <c r="EH47" s="104"/>
      <c r="EI47" s="104"/>
      <c r="EJ47" s="157"/>
      <c r="EK47" s="290">
        <f t="shared" si="78"/>
        <v>0</v>
      </c>
      <c r="EL47" s="158">
        <v>-7111</v>
      </c>
      <c r="EM47" s="159"/>
      <c r="EN47" s="158">
        <f>EO47+EQ47+ER47+ES47</f>
        <v>7111</v>
      </c>
      <c r="EO47" s="326"/>
      <c r="EP47" s="158"/>
      <c r="EQ47" s="160"/>
      <c r="ER47" s="158"/>
      <c r="ES47" s="158">
        <v>7111</v>
      </c>
    </row>
    <row r="48" spans="1:151" ht="38.25" hidden="1" customHeight="1" outlineLevel="1">
      <c r="A48" s="322"/>
      <c r="B48" s="281" t="s">
        <v>498</v>
      </c>
      <c r="C48" s="104"/>
      <c r="D48" s="104"/>
      <c r="E48" s="104"/>
      <c r="F48" s="104"/>
      <c r="G48" s="104"/>
      <c r="H48" s="104"/>
      <c r="I48" s="104"/>
      <c r="J48" s="104"/>
      <c r="K48" s="104"/>
      <c r="L48" s="104"/>
      <c r="M48" s="104"/>
      <c r="N48" s="104"/>
      <c r="O48" s="104"/>
      <c r="P48" s="157"/>
      <c r="Q48" s="104"/>
      <c r="R48" s="104"/>
      <c r="S48" s="104"/>
      <c r="T48" s="104"/>
      <c r="U48" s="104"/>
      <c r="V48" s="104"/>
      <c r="W48" s="104"/>
      <c r="X48" s="104"/>
      <c r="Y48" s="104"/>
      <c r="Z48" s="104"/>
      <c r="AA48" s="104"/>
      <c r="AB48" s="104"/>
      <c r="AC48" s="323"/>
      <c r="AD48" s="104"/>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4"/>
      <c r="BP48" s="325"/>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4"/>
      <c r="CO48" s="324"/>
      <c r="CP48" s="324"/>
      <c r="CQ48" s="324"/>
      <c r="CR48" s="324"/>
      <c r="CS48" s="324"/>
      <c r="CT48" s="324"/>
      <c r="CU48" s="324"/>
      <c r="CV48" s="324"/>
      <c r="CW48" s="324"/>
      <c r="CX48" s="324"/>
      <c r="CY48" s="324"/>
      <c r="CZ48" s="324"/>
      <c r="DA48" s="324"/>
      <c r="DB48" s="324"/>
      <c r="DC48" s="324"/>
      <c r="DD48" s="324"/>
      <c r="DE48" s="324"/>
      <c r="DF48" s="324"/>
      <c r="DG48" s="104"/>
      <c r="DH48" s="104"/>
      <c r="DI48" s="105">
        <f t="shared" si="6"/>
        <v>0</v>
      </c>
      <c r="DJ48" s="104"/>
      <c r="DK48" s="104"/>
      <c r="DL48" s="104"/>
      <c r="DM48" s="104"/>
      <c r="DN48" s="104"/>
      <c r="DO48" s="104">
        <f>-DT48</f>
        <v>-12952</v>
      </c>
      <c r="DP48" s="105">
        <f t="shared" si="14"/>
        <v>0</v>
      </c>
      <c r="DQ48" s="282">
        <f t="shared" si="79"/>
        <v>12952</v>
      </c>
      <c r="DR48" s="282"/>
      <c r="DS48" s="282"/>
      <c r="DT48" s="282">
        <f t="shared" si="80"/>
        <v>12952</v>
      </c>
      <c r="DU48" s="282"/>
      <c r="DV48" s="282"/>
      <c r="DW48" s="104">
        <f t="shared" si="81"/>
        <v>0</v>
      </c>
      <c r="DX48" s="105">
        <f t="shared" si="9"/>
        <v>0</v>
      </c>
      <c r="DY48" s="104">
        <f t="shared" si="82"/>
        <v>0</v>
      </c>
      <c r="DZ48" s="104"/>
      <c r="EA48" s="104"/>
      <c r="EB48" s="104"/>
      <c r="EC48" s="104"/>
      <c r="ED48" s="104"/>
      <c r="EE48" s="104"/>
      <c r="EF48" s="104"/>
      <c r="EG48" s="104"/>
      <c r="EH48" s="104"/>
      <c r="EI48" s="104"/>
      <c r="EJ48" s="157"/>
      <c r="EK48" s="282"/>
      <c r="EL48" s="158">
        <v>-12952</v>
      </c>
      <c r="EM48" s="159"/>
      <c r="EN48" s="158">
        <f>EO48+EQ48+ER48+ES48</f>
        <v>12952</v>
      </c>
      <c r="EO48" s="161"/>
      <c r="EP48" s="107"/>
      <c r="EQ48" s="107"/>
      <c r="ER48" s="107"/>
      <c r="ES48" s="158">
        <v>12952</v>
      </c>
    </row>
    <row r="49" spans="1:149" s="125" customFormat="1" ht="32.25" hidden="1" customHeight="1" outlineLevel="1">
      <c r="A49" s="327"/>
      <c r="B49" s="328"/>
      <c r="C49" s="162"/>
      <c r="D49" s="162"/>
      <c r="E49" s="162"/>
      <c r="F49" s="162"/>
      <c r="G49" s="162"/>
      <c r="H49" s="162"/>
      <c r="I49" s="162"/>
      <c r="J49" s="162"/>
      <c r="K49" s="162"/>
      <c r="L49" s="162"/>
      <c r="M49" s="162"/>
      <c r="N49" s="162"/>
      <c r="O49" s="162"/>
      <c r="P49" s="163"/>
      <c r="Q49" s="162"/>
      <c r="R49" s="162"/>
      <c r="S49" s="162"/>
      <c r="T49" s="162"/>
      <c r="U49" s="162"/>
      <c r="V49" s="162"/>
      <c r="W49" s="162"/>
      <c r="X49" s="162"/>
      <c r="Y49" s="162"/>
      <c r="Z49" s="162"/>
      <c r="AA49" s="162"/>
      <c r="AB49" s="162"/>
      <c r="AC49" s="329"/>
      <c r="AD49" s="162"/>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30"/>
      <c r="BP49" s="331"/>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162"/>
      <c r="DH49" s="162"/>
      <c r="DI49" s="164">
        <f t="shared" si="6"/>
        <v>0</v>
      </c>
      <c r="DJ49" s="162"/>
      <c r="DK49" s="162"/>
      <c r="DL49" s="162"/>
      <c r="DM49" s="162"/>
      <c r="DN49" s="162"/>
      <c r="DO49" s="162"/>
      <c r="DP49" s="164">
        <f t="shared" si="14"/>
        <v>0</v>
      </c>
      <c r="DQ49" s="293"/>
      <c r="DR49" s="293"/>
      <c r="DS49" s="293"/>
      <c r="DT49" s="293"/>
      <c r="DU49" s="293"/>
      <c r="DV49" s="293"/>
      <c r="DW49" s="162"/>
      <c r="DX49" s="164">
        <f t="shared" si="9"/>
        <v>0</v>
      </c>
      <c r="DY49" s="162"/>
      <c r="DZ49" s="162"/>
      <c r="EA49" s="162"/>
      <c r="EB49" s="162"/>
      <c r="EC49" s="162"/>
      <c r="ED49" s="162"/>
      <c r="EE49" s="162"/>
      <c r="EF49" s="162"/>
      <c r="EG49" s="162"/>
      <c r="EH49" s="162"/>
      <c r="EI49" s="162"/>
      <c r="EJ49" s="163"/>
      <c r="EK49" s="293"/>
      <c r="EL49" s="165"/>
      <c r="EM49" s="166"/>
      <c r="EN49" s="165"/>
      <c r="EO49" s="167"/>
      <c r="EP49" s="168"/>
      <c r="EQ49" s="168"/>
      <c r="ER49" s="168"/>
      <c r="ES49" s="168"/>
    </row>
    <row r="50" spans="1:149" s="125" customFormat="1" ht="22.5" hidden="1" customHeight="1" outlineLevel="1">
      <c r="A50" s="327"/>
      <c r="B50" s="328"/>
      <c r="C50" s="162"/>
      <c r="D50" s="162"/>
      <c r="E50" s="162"/>
      <c r="F50" s="162"/>
      <c r="G50" s="162"/>
      <c r="H50" s="162"/>
      <c r="I50" s="162"/>
      <c r="J50" s="162"/>
      <c r="K50" s="162"/>
      <c r="L50" s="162"/>
      <c r="M50" s="162"/>
      <c r="N50" s="162"/>
      <c r="O50" s="162"/>
      <c r="P50" s="163"/>
      <c r="Q50" s="162"/>
      <c r="R50" s="162"/>
      <c r="S50" s="162"/>
      <c r="T50" s="162"/>
      <c r="U50" s="162"/>
      <c r="V50" s="162"/>
      <c r="W50" s="162"/>
      <c r="X50" s="162"/>
      <c r="Y50" s="162"/>
      <c r="Z50" s="162"/>
      <c r="AA50" s="162"/>
      <c r="AB50" s="162"/>
      <c r="AC50" s="329"/>
      <c r="AD50" s="162"/>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30"/>
      <c r="BP50" s="331"/>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162"/>
      <c r="DH50" s="162"/>
      <c r="DI50" s="164">
        <f t="shared" si="6"/>
        <v>0</v>
      </c>
      <c r="DJ50" s="162"/>
      <c r="DK50" s="162"/>
      <c r="DL50" s="162"/>
      <c r="DM50" s="162"/>
      <c r="DN50" s="162"/>
      <c r="DO50" s="162"/>
      <c r="DP50" s="164">
        <f t="shared" si="14"/>
        <v>0</v>
      </c>
      <c r="DQ50" s="293"/>
      <c r="DR50" s="293"/>
      <c r="DS50" s="293"/>
      <c r="DT50" s="293"/>
      <c r="DU50" s="293"/>
      <c r="DV50" s="293"/>
      <c r="DW50" s="162"/>
      <c r="DX50" s="164">
        <f t="shared" si="9"/>
        <v>0</v>
      </c>
      <c r="DY50" s="162"/>
      <c r="DZ50" s="162"/>
      <c r="EA50" s="162"/>
      <c r="EB50" s="162"/>
      <c r="EC50" s="162"/>
      <c r="ED50" s="162"/>
      <c r="EE50" s="162"/>
      <c r="EF50" s="162"/>
      <c r="EG50" s="162"/>
      <c r="EH50" s="162"/>
      <c r="EI50" s="162"/>
      <c r="EJ50" s="163"/>
      <c r="EK50" s="293"/>
      <c r="EL50" s="165"/>
      <c r="EM50" s="166"/>
      <c r="EN50" s="165"/>
      <c r="EO50" s="167"/>
      <c r="EP50" s="168"/>
      <c r="EQ50" s="168"/>
      <c r="ER50" s="168"/>
      <c r="ES50" s="168"/>
    </row>
    <row r="51" spans="1:149" ht="44.25" customHeight="1" collapsed="1">
      <c r="A51" s="322" t="s">
        <v>335</v>
      </c>
      <c r="B51" s="332" t="s">
        <v>443</v>
      </c>
      <c r="C51" s="104"/>
      <c r="D51" s="104"/>
      <c r="E51" s="104"/>
      <c r="F51" s="104"/>
      <c r="G51" s="104"/>
      <c r="H51" s="104"/>
      <c r="I51" s="104"/>
      <c r="J51" s="104"/>
      <c r="K51" s="104"/>
      <c r="L51" s="104"/>
      <c r="M51" s="104"/>
      <c r="N51" s="104"/>
      <c r="O51" s="104"/>
      <c r="P51" s="157"/>
      <c r="Q51" s="104"/>
      <c r="R51" s="104"/>
      <c r="S51" s="104"/>
      <c r="T51" s="104"/>
      <c r="U51" s="104"/>
      <c r="V51" s="104"/>
      <c r="W51" s="104"/>
      <c r="X51" s="104"/>
      <c r="Y51" s="104"/>
      <c r="Z51" s="104"/>
      <c r="AA51" s="104"/>
      <c r="AB51" s="104"/>
      <c r="AC51" s="323"/>
      <c r="AD51" s="104"/>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4"/>
      <c r="BP51" s="325"/>
      <c r="BQ51" s="324"/>
      <c r="BR51" s="324"/>
      <c r="BS51" s="324"/>
      <c r="BT51" s="324"/>
      <c r="BU51" s="324"/>
      <c r="BV51" s="324"/>
      <c r="BW51" s="324"/>
      <c r="BX51" s="324"/>
      <c r="BY51" s="324"/>
      <c r="BZ51" s="324"/>
      <c r="CA51" s="324">
        <v>880000</v>
      </c>
      <c r="CB51" s="324">
        <v>880000</v>
      </c>
      <c r="CC51" s="324"/>
      <c r="CD51" s="324"/>
      <c r="CE51" s="324"/>
      <c r="CF51" s="324"/>
      <c r="CG51" s="324"/>
      <c r="CH51" s="324">
        <v>880000</v>
      </c>
      <c r="CI51" s="324">
        <v>880000</v>
      </c>
      <c r="CJ51" s="324">
        <v>880000</v>
      </c>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104"/>
      <c r="DH51" s="104"/>
      <c r="DI51" s="105">
        <f t="shared" si="6"/>
        <v>0</v>
      </c>
      <c r="DJ51" s="104"/>
      <c r="DK51" s="104"/>
      <c r="DL51" s="104"/>
      <c r="DM51" s="104"/>
      <c r="DN51" s="104">
        <f>DU51+EK51</f>
        <v>299492</v>
      </c>
      <c r="DO51" s="104">
        <f>DW51+EL51+EI51</f>
        <v>299492</v>
      </c>
      <c r="DP51" s="105">
        <f t="shared" si="14"/>
        <v>0</v>
      </c>
      <c r="DQ51" s="282"/>
      <c r="DR51" s="282"/>
      <c r="DS51" s="282"/>
      <c r="DT51" s="282"/>
      <c r="DU51" s="282">
        <f>DV51+EI51</f>
        <v>299492</v>
      </c>
      <c r="DV51" s="282">
        <f>DW51+DZ51+EC51</f>
        <v>299492</v>
      </c>
      <c r="DW51" s="104">
        <f>345400-6908-39000</f>
        <v>299492</v>
      </c>
      <c r="DX51" s="105">
        <f t="shared" si="9"/>
        <v>0</v>
      </c>
      <c r="DY51" s="104"/>
      <c r="DZ51" s="104"/>
      <c r="EA51" s="104"/>
      <c r="EB51" s="104"/>
      <c r="EC51" s="104"/>
      <c r="ED51" s="104"/>
      <c r="EE51" s="104"/>
      <c r="EF51" s="104"/>
      <c r="EG51" s="104"/>
      <c r="EH51" s="104"/>
      <c r="EI51" s="104"/>
      <c r="EJ51" s="157"/>
      <c r="EK51" s="282"/>
      <c r="EL51" s="158"/>
      <c r="EM51" s="159"/>
      <c r="EN51" s="158"/>
      <c r="EO51" s="161"/>
      <c r="EP51" s="107"/>
      <c r="EQ51" s="107"/>
      <c r="ER51" s="107"/>
      <c r="ES51" s="107"/>
    </row>
    <row r="52" spans="1:149" s="125" customFormat="1" ht="45" customHeight="1">
      <c r="A52" s="327"/>
      <c r="B52" s="328" t="s">
        <v>548</v>
      </c>
      <c r="C52" s="162"/>
      <c r="D52" s="162"/>
      <c r="E52" s="162"/>
      <c r="F52" s="162"/>
      <c r="G52" s="162"/>
      <c r="H52" s="162"/>
      <c r="I52" s="162"/>
      <c r="J52" s="162"/>
      <c r="K52" s="162"/>
      <c r="L52" s="162"/>
      <c r="M52" s="162"/>
      <c r="N52" s="162"/>
      <c r="O52" s="162"/>
      <c r="P52" s="163"/>
      <c r="Q52" s="162"/>
      <c r="R52" s="162"/>
      <c r="S52" s="162"/>
      <c r="T52" s="162"/>
      <c r="U52" s="162"/>
      <c r="V52" s="162"/>
      <c r="W52" s="162"/>
      <c r="X52" s="162"/>
      <c r="Y52" s="162"/>
      <c r="Z52" s="162"/>
      <c r="AA52" s="162"/>
      <c r="AB52" s="162"/>
      <c r="AC52" s="329"/>
      <c r="AD52" s="162"/>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30"/>
      <c r="BP52" s="331"/>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162"/>
      <c r="DH52" s="162"/>
      <c r="DI52" s="164">
        <f t="shared" si="6"/>
        <v>0</v>
      </c>
      <c r="DJ52" s="162"/>
      <c r="DK52" s="162"/>
      <c r="DL52" s="162"/>
      <c r="DM52" s="162"/>
      <c r="DN52" s="162">
        <f>DU52+EK52</f>
        <v>161000</v>
      </c>
      <c r="DO52" s="162">
        <f>DW52+EL52+EI52</f>
        <v>161000</v>
      </c>
      <c r="DP52" s="164">
        <f t="shared" si="14"/>
        <v>0</v>
      </c>
      <c r="DQ52" s="293"/>
      <c r="DR52" s="293"/>
      <c r="DS52" s="293"/>
      <c r="DT52" s="293"/>
      <c r="DU52" s="293">
        <f>DV52+EI52</f>
        <v>161000</v>
      </c>
      <c r="DV52" s="293">
        <f>DW52+DZ52+EC52</f>
        <v>161000</v>
      </c>
      <c r="DW52" s="162">
        <v>161000</v>
      </c>
      <c r="DX52" s="164">
        <f t="shared" si="9"/>
        <v>0</v>
      </c>
      <c r="DY52" s="162"/>
      <c r="DZ52" s="162"/>
      <c r="EA52" s="162"/>
      <c r="EB52" s="162"/>
      <c r="EC52" s="162"/>
      <c r="ED52" s="162"/>
      <c r="EE52" s="162"/>
      <c r="EF52" s="162"/>
      <c r="EG52" s="162"/>
      <c r="EH52" s="162"/>
      <c r="EI52" s="162"/>
      <c r="EJ52" s="163"/>
      <c r="EK52" s="293"/>
      <c r="EL52" s="165"/>
      <c r="EM52" s="166"/>
      <c r="EN52" s="165"/>
      <c r="EO52" s="167"/>
      <c r="EP52" s="168"/>
      <c r="EQ52" s="168"/>
      <c r="ER52" s="168"/>
      <c r="ES52" s="168"/>
    </row>
    <row r="53" spans="1:149" ht="29.25" customHeight="1">
      <c r="A53" s="322" t="s">
        <v>499</v>
      </c>
      <c r="B53" s="332" t="s">
        <v>560</v>
      </c>
      <c r="C53" s="104"/>
      <c r="D53" s="104"/>
      <c r="E53" s="104"/>
      <c r="F53" s="104"/>
      <c r="G53" s="104"/>
      <c r="H53" s="104"/>
      <c r="I53" s="104"/>
      <c r="J53" s="104"/>
      <c r="K53" s="104"/>
      <c r="L53" s="104"/>
      <c r="M53" s="104"/>
      <c r="N53" s="104"/>
      <c r="O53" s="104"/>
      <c r="P53" s="157"/>
      <c r="Q53" s="104"/>
      <c r="R53" s="104"/>
      <c r="S53" s="104"/>
      <c r="T53" s="104"/>
      <c r="U53" s="104"/>
      <c r="V53" s="104"/>
      <c r="W53" s="104"/>
      <c r="X53" s="104"/>
      <c r="Y53" s="104"/>
      <c r="Z53" s="104"/>
      <c r="AA53" s="104"/>
      <c r="AB53" s="104"/>
      <c r="AC53" s="323"/>
      <c r="AD53" s="104"/>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4"/>
      <c r="BP53" s="325"/>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c r="CN53" s="324"/>
      <c r="CO53" s="324"/>
      <c r="CP53" s="324"/>
      <c r="CQ53" s="324"/>
      <c r="CR53" s="324"/>
      <c r="CS53" s="324"/>
      <c r="CT53" s="324"/>
      <c r="CU53" s="324"/>
      <c r="CV53" s="324"/>
      <c r="CW53" s="324"/>
      <c r="CX53" s="324"/>
      <c r="CY53" s="324"/>
      <c r="CZ53" s="324"/>
      <c r="DA53" s="324"/>
      <c r="DB53" s="324"/>
      <c r="DC53" s="324"/>
      <c r="DD53" s="324"/>
      <c r="DE53" s="324"/>
      <c r="DF53" s="324"/>
      <c r="DG53" s="104"/>
      <c r="DH53" s="104"/>
      <c r="DI53" s="105"/>
      <c r="DJ53" s="104"/>
      <c r="DK53" s="104"/>
      <c r="DL53" s="104"/>
      <c r="DM53" s="104"/>
      <c r="DN53" s="104">
        <f>DU53+EK53</f>
        <v>39000</v>
      </c>
      <c r="DO53" s="104">
        <f>DW53+EL53+EI53</f>
        <v>39000</v>
      </c>
      <c r="DP53" s="105"/>
      <c r="DQ53" s="282"/>
      <c r="DR53" s="282"/>
      <c r="DS53" s="282"/>
      <c r="DT53" s="282"/>
      <c r="DU53" s="282">
        <f>DV53+EI53</f>
        <v>39000</v>
      </c>
      <c r="DV53" s="282">
        <f>DW53+DZ53+EC53</f>
        <v>39000</v>
      </c>
      <c r="DW53" s="104">
        <v>39000</v>
      </c>
      <c r="DX53" s="105"/>
      <c r="DY53" s="104"/>
      <c r="DZ53" s="104"/>
      <c r="EA53" s="104"/>
      <c r="EB53" s="104"/>
      <c r="EC53" s="104"/>
      <c r="ED53" s="104"/>
      <c r="EE53" s="104"/>
      <c r="EF53" s="104"/>
      <c r="EG53" s="104"/>
      <c r="EH53" s="104"/>
      <c r="EI53" s="104"/>
      <c r="EJ53" s="157"/>
      <c r="EK53" s="282"/>
      <c r="EL53" s="158"/>
      <c r="EM53" s="159"/>
      <c r="EN53" s="158"/>
      <c r="EO53" s="161"/>
      <c r="EP53" s="107"/>
      <c r="EQ53" s="107"/>
      <c r="ER53" s="107"/>
      <c r="ES53" s="107"/>
    </row>
    <row r="54" spans="1:149" s="93" customFormat="1" ht="22.5" customHeight="1">
      <c r="A54" s="333" t="s">
        <v>442</v>
      </c>
      <c r="B54" s="334" t="s">
        <v>440</v>
      </c>
      <c r="C54" s="146"/>
      <c r="D54" s="146"/>
      <c r="E54" s="146"/>
      <c r="F54" s="146"/>
      <c r="G54" s="146"/>
      <c r="H54" s="146"/>
      <c r="I54" s="146"/>
      <c r="J54" s="146"/>
      <c r="K54" s="146"/>
      <c r="L54" s="146"/>
      <c r="M54" s="146"/>
      <c r="N54" s="146"/>
      <c r="O54" s="146"/>
      <c r="P54" s="335"/>
      <c r="Q54" s="146"/>
      <c r="R54" s="146"/>
      <c r="S54" s="146"/>
      <c r="T54" s="146"/>
      <c r="U54" s="146"/>
      <c r="V54" s="146"/>
      <c r="W54" s="146"/>
      <c r="X54" s="146"/>
      <c r="Y54" s="146"/>
      <c r="Z54" s="146"/>
      <c r="AA54" s="146"/>
      <c r="AB54" s="146"/>
      <c r="AC54" s="336"/>
      <c r="AD54" s="14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7"/>
      <c r="BP54" s="338"/>
      <c r="BQ54" s="337"/>
      <c r="BR54" s="337"/>
      <c r="BS54" s="337"/>
      <c r="BT54" s="337">
        <v>16100</v>
      </c>
      <c r="BU54" s="337">
        <v>16100</v>
      </c>
      <c r="BV54" s="337"/>
      <c r="BW54" s="337"/>
      <c r="BX54" s="337"/>
      <c r="BY54" s="337"/>
      <c r="BZ54" s="337"/>
      <c r="CA54" s="337">
        <v>16100</v>
      </c>
      <c r="CB54" s="337">
        <v>16100</v>
      </c>
      <c r="CC54" s="337"/>
      <c r="CD54" s="337"/>
      <c r="CE54" s="337"/>
      <c r="CF54" s="337"/>
      <c r="CG54" s="337"/>
      <c r="CH54" s="337">
        <v>16100</v>
      </c>
      <c r="CI54" s="337">
        <v>16100</v>
      </c>
      <c r="CJ54" s="337">
        <v>16100</v>
      </c>
      <c r="CK54" s="337"/>
      <c r="CL54" s="337"/>
      <c r="CM54" s="337"/>
      <c r="CN54" s="337"/>
      <c r="CO54" s="337"/>
      <c r="CP54" s="337"/>
      <c r="CQ54" s="337"/>
      <c r="CR54" s="337"/>
      <c r="CS54" s="337"/>
      <c r="CT54" s="337"/>
      <c r="CU54" s="337"/>
      <c r="CV54" s="337"/>
      <c r="CW54" s="337"/>
      <c r="CX54" s="337"/>
      <c r="CY54" s="337"/>
      <c r="CZ54" s="337"/>
      <c r="DA54" s="337"/>
      <c r="DB54" s="337"/>
      <c r="DC54" s="337"/>
      <c r="DD54" s="337"/>
      <c r="DE54" s="337"/>
      <c r="DF54" s="337"/>
      <c r="DG54" s="146">
        <f>DH54+DJ54</f>
        <v>83900</v>
      </c>
      <c r="DH54" s="146">
        <v>83900</v>
      </c>
      <c r="DI54" s="147">
        <f t="shared" si="6"/>
        <v>521.11801242236027</v>
      </c>
      <c r="DJ54" s="146"/>
      <c r="DK54" s="146"/>
      <c r="DL54" s="146"/>
      <c r="DM54" s="146"/>
      <c r="DN54" s="146">
        <f>DU54+EK54</f>
        <v>83900</v>
      </c>
      <c r="DO54" s="146">
        <f>DW54+EL54+EI54</f>
        <v>83900</v>
      </c>
      <c r="DP54" s="147">
        <f t="shared" si="14"/>
        <v>0</v>
      </c>
      <c r="DQ54" s="264"/>
      <c r="DR54" s="264"/>
      <c r="DS54" s="264"/>
      <c r="DT54" s="264"/>
      <c r="DU54" s="264">
        <f>DV54+EI54</f>
        <v>83900</v>
      </c>
      <c r="DV54" s="264">
        <f>DW54+DZ54+EC54</f>
        <v>83900</v>
      </c>
      <c r="DW54" s="146">
        <f>DH54</f>
        <v>83900</v>
      </c>
      <c r="DX54" s="147">
        <f t="shared" si="9"/>
        <v>0</v>
      </c>
      <c r="DY54" s="146"/>
      <c r="DZ54" s="146"/>
      <c r="EA54" s="146"/>
      <c r="EB54" s="146"/>
      <c r="EC54" s="146"/>
      <c r="ED54" s="146"/>
      <c r="EE54" s="146"/>
      <c r="EF54" s="146"/>
      <c r="EG54" s="146"/>
      <c r="EH54" s="146"/>
      <c r="EI54" s="146"/>
      <c r="EJ54" s="335"/>
      <c r="EK54" s="264"/>
      <c r="EL54" s="339"/>
      <c r="EM54" s="340"/>
      <c r="EN54" s="339"/>
      <c r="EO54" s="341"/>
      <c r="EP54" s="342"/>
      <c r="EQ54" s="342"/>
      <c r="ER54" s="342"/>
      <c r="ES54" s="342"/>
    </row>
    <row r="55" spans="1:149" s="93" customFormat="1" ht="16.75" customHeight="1">
      <c r="A55" s="264" t="s">
        <v>88</v>
      </c>
      <c r="B55" s="343" t="s">
        <v>553</v>
      </c>
      <c r="C55" s="264">
        <f>C65+C68+C56+C62</f>
        <v>682763</v>
      </c>
      <c r="D55" s="264">
        <v>682763</v>
      </c>
      <c r="E55" s="264">
        <v>682763</v>
      </c>
      <c r="F55" s="264">
        <v>682763</v>
      </c>
      <c r="G55" s="264">
        <v>0</v>
      </c>
      <c r="H55" s="264">
        <v>0</v>
      </c>
      <c r="I55" s="264">
        <v>682763</v>
      </c>
      <c r="J55" s="264">
        <v>682763</v>
      </c>
      <c r="K55" s="264">
        <v>682763</v>
      </c>
      <c r="L55" s="264">
        <v>0</v>
      </c>
      <c r="M55" s="264">
        <v>0</v>
      </c>
      <c r="N55" s="264">
        <v>1966842</v>
      </c>
      <c r="O55" s="264">
        <v>1966842</v>
      </c>
      <c r="P55" s="274">
        <v>288.07097045387638</v>
      </c>
      <c r="Q55" s="264"/>
      <c r="R55" s="264">
        <v>1966842</v>
      </c>
      <c r="S55" s="264">
        <v>1966842</v>
      </c>
      <c r="T55" s="264">
        <v>0</v>
      </c>
      <c r="U55" s="264">
        <v>1966842</v>
      </c>
      <c r="V55" s="264">
        <v>1583752</v>
      </c>
      <c r="W55" s="264">
        <v>1583752</v>
      </c>
      <c r="X55" s="264">
        <v>0</v>
      </c>
      <c r="Y55" s="264">
        <v>383090</v>
      </c>
      <c r="Z55" s="264">
        <v>0</v>
      </c>
      <c r="AA55" s="264">
        <v>0</v>
      </c>
      <c r="AB55" s="264"/>
      <c r="AC55" s="264">
        <f t="shared" ref="AC55:DH55" si="83">AC65+AC68+AC56+AC62</f>
        <v>1966842</v>
      </c>
      <c r="AD55" s="264">
        <f t="shared" si="83"/>
        <v>1966842</v>
      </c>
      <c r="AE55" s="264">
        <f t="shared" si="83"/>
        <v>1583752</v>
      </c>
      <c r="AF55" s="264">
        <f t="shared" si="83"/>
        <v>383090</v>
      </c>
      <c r="AG55" s="264">
        <f t="shared" si="83"/>
        <v>0</v>
      </c>
      <c r="AH55" s="264">
        <v>1859965</v>
      </c>
      <c r="AI55" s="264">
        <v>1859965</v>
      </c>
      <c r="AJ55" s="264">
        <v>94.566060720688299</v>
      </c>
      <c r="AK55" s="264">
        <v>0</v>
      </c>
      <c r="AL55" s="264"/>
      <c r="AM55" s="264"/>
      <c r="AN55" s="264">
        <v>1859965</v>
      </c>
      <c r="AO55" s="264">
        <v>1859965</v>
      </c>
      <c r="AP55" s="264">
        <v>94.566060720688299</v>
      </c>
      <c r="AQ55" s="264">
        <v>0</v>
      </c>
      <c r="AR55" s="264">
        <v>0</v>
      </c>
      <c r="AS55" s="264">
        <v>0</v>
      </c>
      <c r="AT55" s="264">
        <v>1859965</v>
      </c>
      <c r="AU55" s="264">
        <v>1394928.4</v>
      </c>
      <c r="AV55" s="264">
        <v>1394928.4</v>
      </c>
      <c r="AW55" s="264">
        <v>88.077451520187495</v>
      </c>
      <c r="AX55" s="264">
        <v>0</v>
      </c>
      <c r="AY55" s="264">
        <v>0</v>
      </c>
      <c r="AZ55" s="264"/>
      <c r="BA55" s="264"/>
      <c r="BB55" s="264"/>
      <c r="BC55" s="264"/>
      <c r="BD55" s="264"/>
      <c r="BE55" s="264">
        <v>465036.6</v>
      </c>
      <c r="BF55" s="264">
        <v>121.39095251768512</v>
      </c>
      <c r="BG55" s="264">
        <v>0</v>
      </c>
      <c r="BH55" s="264">
        <v>0</v>
      </c>
      <c r="BI55" s="264"/>
      <c r="BJ55" s="264">
        <v>0</v>
      </c>
      <c r="BK55" s="264">
        <v>0</v>
      </c>
      <c r="BL55" s="264"/>
      <c r="BM55" s="264"/>
      <c r="BN55" s="264"/>
      <c r="BO55" s="267">
        <f t="shared" ref="BO55:BS55" si="84">BO65+BO68+BO56+BO62</f>
        <v>0</v>
      </c>
      <c r="BP55" s="267">
        <f t="shared" si="84"/>
        <v>0</v>
      </c>
      <c r="BQ55" s="267">
        <f t="shared" si="84"/>
        <v>0</v>
      </c>
      <c r="BR55" s="267">
        <f t="shared" si="84"/>
        <v>0</v>
      </c>
      <c r="BS55" s="267">
        <f t="shared" si="84"/>
        <v>0</v>
      </c>
      <c r="BT55" s="267">
        <v>1982774</v>
      </c>
      <c r="BU55" s="267">
        <v>1982774</v>
      </c>
      <c r="BV55" s="267">
        <v>106.60275865406071</v>
      </c>
      <c r="BW55" s="267">
        <v>0</v>
      </c>
      <c r="BX55" s="267"/>
      <c r="BY55" s="267"/>
      <c r="BZ55" s="267"/>
      <c r="CA55" s="267">
        <v>1982774</v>
      </c>
      <c r="CB55" s="267">
        <v>1982774</v>
      </c>
      <c r="CC55" s="267">
        <v>106.60275865406071</v>
      </c>
      <c r="CD55" s="267">
        <v>0</v>
      </c>
      <c r="CE55" s="267">
        <v>0</v>
      </c>
      <c r="CF55" s="267">
        <v>0</v>
      </c>
      <c r="CG55" s="267"/>
      <c r="CH55" s="267">
        <v>1982774</v>
      </c>
      <c r="CI55" s="267">
        <v>1357561.97</v>
      </c>
      <c r="CJ55" s="267">
        <v>1357561.97</v>
      </c>
      <c r="CK55" s="267">
        <v>97.321265378208665</v>
      </c>
      <c r="CL55" s="267">
        <v>0</v>
      </c>
      <c r="CM55" s="267">
        <v>0</v>
      </c>
      <c r="CN55" s="267"/>
      <c r="CO55" s="267"/>
      <c r="CP55" s="267"/>
      <c r="CQ55" s="267"/>
      <c r="CR55" s="267"/>
      <c r="CS55" s="267"/>
      <c r="CT55" s="267"/>
      <c r="CU55" s="267"/>
      <c r="CV55" s="267">
        <v>625212.03</v>
      </c>
      <c r="CW55" s="267">
        <v>163.20238847268266</v>
      </c>
      <c r="CX55" s="267">
        <v>0</v>
      </c>
      <c r="CY55" s="267">
        <v>0</v>
      </c>
      <c r="CZ55" s="267"/>
      <c r="DA55" s="267">
        <v>0</v>
      </c>
      <c r="DB55" s="267">
        <v>0</v>
      </c>
      <c r="DC55" s="267"/>
      <c r="DD55" s="267"/>
      <c r="DE55" s="267"/>
      <c r="DF55" s="267"/>
      <c r="DG55" s="264">
        <f>DG65+DG68+DG56+DG62</f>
        <v>1441140</v>
      </c>
      <c r="DH55" s="264">
        <f t="shared" si="83"/>
        <v>1441140</v>
      </c>
      <c r="DI55" s="268">
        <f t="shared" si="6"/>
        <v>72.683018841279946</v>
      </c>
      <c r="DJ55" s="264">
        <f t="shared" si="47"/>
        <v>0</v>
      </c>
      <c r="DK55" s="264"/>
      <c r="DL55" s="264"/>
      <c r="DM55" s="264"/>
      <c r="DN55" s="264">
        <f>DN65+DN68+DN56+DN62</f>
        <v>1441140</v>
      </c>
      <c r="DO55" s="264">
        <f>DO65+DO68+DO56+DO62</f>
        <v>1441140</v>
      </c>
      <c r="DP55" s="268">
        <f t="shared" si="14"/>
        <v>72.683018841279946</v>
      </c>
      <c r="DQ55" s="264">
        <f t="shared" si="20"/>
        <v>0</v>
      </c>
      <c r="DR55" s="264">
        <f>DZ55+EN55</f>
        <v>0</v>
      </c>
      <c r="DS55" s="264">
        <f t="shared" ref="DS55:DS72" si="85">EC55+ER55</f>
        <v>0</v>
      </c>
      <c r="DT55" s="264"/>
      <c r="DU55" s="264">
        <f>DU65+DU68+DU56+DU62</f>
        <v>1441140</v>
      </c>
      <c r="DV55" s="264">
        <f>DV65+DV68+DV56+DV62</f>
        <v>1377570</v>
      </c>
      <c r="DW55" s="264">
        <f>DW65+DW68+DW56+DW62</f>
        <v>1377570</v>
      </c>
      <c r="DX55" s="268">
        <f t="shared" si="9"/>
        <v>101.47382074941301</v>
      </c>
      <c r="DY55" s="264">
        <f t="shared" ref="DY55:DY72" si="86">DZ55+EC55</f>
        <v>0</v>
      </c>
      <c r="DZ55" s="264">
        <f>DZ65+DZ68+DZ56+DZ62</f>
        <v>0</v>
      </c>
      <c r="EA55" s="264"/>
      <c r="EB55" s="264"/>
      <c r="EC55" s="264"/>
      <c r="ED55" s="264"/>
      <c r="EE55" s="264"/>
      <c r="EF55" s="264"/>
      <c r="EG55" s="264"/>
      <c r="EH55" s="264"/>
      <c r="EI55" s="264">
        <f>EI65+EI68+EI56+EI62</f>
        <v>63570</v>
      </c>
      <c r="EJ55" s="274">
        <f t="shared" ref="EJ55:EJ69" si="87">IF(AF55=0,0,EI55/AF55*100)</f>
        <v>16.594011851001071</v>
      </c>
      <c r="EK55" s="264">
        <f>EK65+EK68+EK56+EK62</f>
        <v>0</v>
      </c>
      <c r="EL55" s="264">
        <f>EL65+EL68+EL56+EL62</f>
        <v>0</v>
      </c>
      <c r="EM55" s="264"/>
      <c r="EN55" s="264">
        <f t="shared" si="22"/>
        <v>0</v>
      </c>
      <c r="EO55" s="303">
        <f t="shared" si="17"/>
        <v>0</v>
      </c>
      <c r="EP55" s="304"/>
      <c r="EQ55" s="304"/>
      <c r="ER55" s="304"/>
      <c r="ES55" s="304"/>
    </row>
    <row r="56" spans="1:149" ht="31.5" customHeight="1">
      <c r="A56" s="280" t="s">
        <v>9</v>
      </c>
      <c r="B56" s="344" t="s">
        <v>354</v>
      </c>
      <c r="C56" s="282">
        <v>162262</v>
      </c>
      <c r="D56" s="282">
        <v>162262</v>
      </c>
      <c r="E56" s="282">
        <v>162262</v>
      </c>
      <c r="F56" s="282">
        <v>162262</v>
      </c>
      <c r="G56" s="282"/>
      <c r="H56" s="282">
        <v>0</v>
      </c>
      <c r="I56" s="282">
        <v>162262</v>
      </c>
      <c r="J56" s="282">
        <v>162262</v>
      </c>
      <c r="K56" s="282">
        <v>162262</v>
      </c>
      <c r="L56" s="282">
        <v>0</v>
      </c>
      <c r="M56" s="282"/>
      <c r="N56" s="282">
        <v>904378</v>
      </c>
      <c r="O56" s="282">
        <v>904378</v>
      </c>
      <c r="P56" s="274">
        <v>557.35662077381028</v>
      </c>
      <c r="Q56" s="282"/>
      <c r="R56" s="282">
        <v>904378</v>
      </c>
      <c r="S56" s="282">
        <v>904378</v>
      </c>
      <c r="T56" s="282">
        <v>0</v>
      </c>
      <c r="U56" s="282">
        <v>904378</v>
      </c>
      <c r="V56" s="282">
        <v>877645</v>
      </c>
      <c r="W56" s="282">
        <v>877645</v>
      </c>
      <c r="X56" s="282"/>
      <c r="Y56" s="282">
        <v>26733</v>
      </c>
      <c r="Z56" s="282">
        <v>0</v>
      </c>
      <c r="AA56" s="282"/>
      <c r="AB56" s="282"/>
      <c r="AC56" s="283">
        <f>AD56+AG56</f>
        <v>904378</v>
      </c>
      <c r="AD56" s="282">
        <f>AE56+AF56</f>
        <v>904378</v>
      </c>
      <c r="AE56" s="283">
        <f>V56</f>
        <v>877645</v>
      </c>
      <c r="AF56" s="283">
        <f>Y56</f>
        <v>26733</v>
      </c>
      <c r="AG56" s="282"/>
      <c r="AH56" s="282">
        <v>849950</v>
      </c>
      <c r="AI56" s="282">
        <v>849950</v>
      </c>
      <c r="AJ56" s="282">
        <v>93.981720032995057</v>
      </c>
      <c r="AK56" s="282">
        <v>0</v>
      </c>
      <c r="AL56" s="282"/>
      <c r="AM56" s="282"/>
      <c r="AN56" s="282">
        <v>849950</v>
      </c>
      <c r="AO56" s="282">
        <v>849950</v>
      </c>
      <c r="AP56" s="282">
        <v>93.981720032995057</v>
      </c>
      <c r="AQ56" s="282">
        <v>0</v>
      </c>
      <c r="AR56" s="282">
        <v>0</v>
      </c>
      <c r="AS56" s="282">
        <v>0</v>
      </c>
      <c r="AT56" s="282">
        <v>849950</v>
      </c>
      <c r="AU56" s="282">
        <v>849950</v>
      </c>
      <c r="AV56" s="282">
        <v>849950</v>
      </c>
      <c r="AW56" s="282">
        <v>96.84439608269858</v>
      </c>
      <c r="AX56" s="282">
        <v>0</v>
      </c>
      <c r="AY56" s="282"/>
      <c r="AZ56" s="282"/>
      <c r="BA56" s="282"/>
      <c r="BB56" s="282"/>
      <c r="BC56" s="282"/>
      <c r="BD56" s="282"/>
      <c r="BE56" s="282"/>
      <c r="BF56" s="282">
        <v>0</v>
      </c>
      <c r="BG56" s="282">
        <v>0</v>
      </c>
      <c r="BH56" s="282"/>
      <c r="BI56" s="282"/>
      <c r="BJ56" s="282">
        <v>0</v>
      </c>
      <c r="BK56" s="282">
        <v>0</v>
      </c>
      <c r="BL56" s="282"/>
      <c r="BM56" s="282"/>
      <c r="BN56" s="282"/>
      <c r="BO56" s="284">
        <f>BP56+BS56</f>
        <v>0</v>
      </c>
      <c r="BP56" s="285">
        <f>BQ56+BR56</f>
        <v>0</v>
      </c>
      <c r="BQ56" s="284">
        <f>BH56</f>
        <v>0</v>
      </c>
      <c r="BR56" s="284">
        <f>BK56</f>
        <v>0</v>
      </c>
      <c r="BS56" s="285"/>
      <c r="BT56" s="285">
        <v>756675</v>
      </c>
      <c r="BU56" s="285">
        <v>756675</v>
      </c>
      <c r="BV56" s="285">
        <v>89.025825048532269</v>
      </c>
      <c r="BW56" s="285">
        <v>0</v>
      </c>
      <c r="BX56" s="285"/>
      <c r="BY56" s="285"/>
      <c r="BZ56" s="285"/>
      <c r="CA56" s="285">
        <v>756675</v>
      </c>
      <c r="CB56" s="285">
        <v>756675</v>
      </c>
      <c r="CC56" s="285">
        <v>89.025825048532269</v>
      </c>
      <c r="CD56" s="285">
        <v>0</v>
      </c>
      <c r="CE56" s="285">
        <v>0</v>
      </c>
      <c r="CF56" s="285">
        <v>0</v>
      </c>
      <c r="CG56" s="285"/>
      <c r="CH56" s="285">
        <v>756675</v>
      </c>
      <c r="CI56" s="285">
        <v>756675</v>
      </c>
      <c r="CJ56" s="285">
        <v>756675</v>
      </c>
      <c r="CK56" s="285">
        <v>89.025825048532269</v>
      </c>
      <c r="CL56" s="285">
        <v>0</v>
      </c>
      <c r="CM56" s="285"/>
      <c r="CN56" s="285"/>
      <c r="CO56" s="285"/>
      <c r="CP56" s="285"/>
      <c r="CQ56" s="285"/>
      <c r="CR56" s="285"/>
      <c r="CS56" s="285"/>
      <c r="CT56" s="285"/>
      <c r="CU56" s="285"/>
      <c r="CV56" s="285"/>
      <c r="CW56" s="285">
        <v>0</v>
      </c>
      <c r="CX56" s="285">
        <v>0</v>
      </c>
      <c r="CY56" s="285"/>
      <c r="CZ56" s="285"/>
      <c r="DA56" s="285">
        <v>0</v>
      </c>
      <c r="DB56" s="285">
        <v>0</v>
      </c>
      <c r="DC56" s="285"/>
      <c r="DD56" s="285"/>
      <c r="DE56" s="285"/>
      <c r="DF56" s="285"/>
      <c r="DG56" s="282">
        <f>DH56+DK56</f>
        <v>1234788</v>
      </c>
      <c r="DH56" s="282">
        <f>DH57+DH61</f>
        <v>1234788</v>
      </c>
      <c r="DI56" s="286">
        <f t="shared" si="6"/>
        <v>163.1860442065616</v>
      </c>
      <c r="DJ56" s="282">
        <f t="shared" si="47"/>
        <v>0</v>
      </c>
      <c r="DK56" s="282"/>
      <c r="DL56" s="282"/>
      <c r="DM56" s="282"/>
      <c r="DN56" s="282">
        <f t="shared" ref="DN56:DN68" si="88">DU56+EK56</f>
        <v>1234788</v>
      </c>
      <c r="DO56" s="282">
        <f t="shared" ref="DO56:DO68" si="89">DW56+EL56+EI56</f>
        <v>1234788</v>
      </c>
      <c r="DP56" s="286">
        <f t="shared" si="14"/>
        <v>163.1860442065616</v>
      </c>
      <c r="DQ56" s="282">
        <f t="shared" si="20"/>
        <v>0</v>
      </c>
      <c r="DR56" s="282">
        <f>DZ56+EN56</f>
        <v>0</v>
      </c>
      <c r="DS56" s="282">
        <f t="shared" si="85"/>
        <v>0</v>
      </c>
      <c r="DT56" s="282"/>
      <c r="DU56" s="282">
        <f t="shared" ref="DU56:DU69" si="90">DV56+EI56</f>
        <v>1234788</v>
      </c>
      <c r="DV56" s="282">
        <f>DW56+DZ56</f>
        <v>1234788</v>
      </c>
      <c r="DW56" s="282">
        <f>DH56-EI56</f>
        <v>1234788</v>
      </c>
      <c r="DX56" s="286">
        <f t="shared" si="9"/>
        <v>163.1860442065616</v>
      </c>
      <c r="DY56" s="282">
        <f t="shared" si="86"/>
        <v>0</v>
      </c>
      <c r="DZ56" s="282"/>
      <c r="EA56" s="282"/>
      <c r="EB56" s="282"/>
      <c r="EC56" s="282"/>
      <c r="ED56" s="282"/>
      <c r="EE56" s="282"/>
      <c r="EF56" s="282"/>
      <c r="EG56" s="282"/>
      <c r="EH56" s="282"/>
      <c r="EI56" s="282"/>
      <c r="EJ56" s="274">
        <f t="shared" si="87"/>
        <v>0</v>
      </c>
      <c r="EK56" s="282">
        <f>EL56+EN56</f>
        <v>0</v>
      </c>
      <c r="EL56" s="345"/>
      <c r="EM56" s="346"/>
      <c r="EN56" s="345">
        <f>EO56+ER56</f>
        <v>0</v>
      </c>
      <c r="EO56" s="289">
        <f>EP56+EQ56</f>
        <v>0</v>
      </c>
      <c r="EP56" s="290"/>
      <c r="EQ56" s="290"/>
      <c r="ER56" s="290"/>
      <c r="ES56" s="290"/>
    </row>
    <row r="57" spans="1:149" ht="24" customHeight="1">
      <c r="A57" s="233" t="s">
        <v>62</v>
      </c>
      <c r="B57" s="236" t="s">
        <v>99</v>
      </c>
      <c r="C57" s="282"/>
      <c r="D57" s="282"/>
      <c r="E57" s="282"/>
      <c r="F57" s="282"/>
      <c r="G57" s="282"/>
      <c r="H57" s="282"/>
      <c r="I57" s="282"/>
      <c r="J57" s="282"/>
      <c r="K57" s="282"/>
      <c r="L57" s="282"/>
      <c r="M57" s="282"/>
      <c r="N57" s="282"/>
      <c r="O57" s="282"/>
      <c r="P57" s="274"/>
      <c r="Q57" s="282"/>
      <c r="R57" s="282"/>
      <c r="S57" s="282"/>
      <c r="T57" s="282"/>
      <c r="U57" s="282"/>
      <c r="V57" s="282"/>
      <c r="W57" s="282"/>
      <c r="X57" s="282"/>
      <c r="Y57" s="282"/>
      <c r="Z57" s="282"/>
      <c r="AA57" s="282"/>
      <c r="AB57" s="282"/>
      <c r="AC57" s="283"/>
      <c r="AD57" s="282"/>
      <c r="AE57" s="283"/>
      <c r="AF57" s="283"/>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4"/>
      <c r="BP57" s="285"/>
      <c r="BQ57" s="284"/>
      <c r="BR57" s="284"/>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c r="CO57" s="285"/>
      <c r="CP57" s="285"/>
      <c r="CQ57" s="285"/>
      <c r="CR57" s="285"/>
      <c r="CS57" s="285"/>
      <c r="CT57" s="285"/>
      <c r="CU57" s="285"/>
      <c r="CV57" s="285"/>
      <c r="CW57" s="285"/>
      <c r="CX57" s="285"/>
      <c r="CY57" s="285"/>
      <c r="CZ57" s="285"/>
      <c r="DA57" s="285"/>
      <c r="DB57" s="285"/>
      <c r="DC57" s="285"/>
      <c r="DD57" s="285"/>
      <c r="DE57" s="285"/>
      <c r="DF57" s="285"/>
      <c r="DG57" s="282">
        <f>DH57+DJ57</f>
        <v>848758</v>
      </c>
      <c r="DH57" s="212">
        <v>848758</v>
      </c>
      <c r="DI57" s="286"/>
      <c r="DJ57" s="282"/>
      <c r="DK57" s="282"/>
      <c r="DL57" s="282"/>
      <c r="DM57" s="282"/>
      <c r="DN57" s="282">
        <f t="shared" ref="DN57:DN61" si="91">DU57+EK57</f>
        <v>848758</v>
      </c>
      <c r="DO57" s="282">
        <f t="shared" ref="DO57:DO61" si="92">DW57+EL57+EI57</f>
        <v>848758</v>
      </c>
      <c r="DP57" s="286"/>
      <c r="DQ57" s="282"/>
      <c r="DR57" s="282"/>
      <c r="DS57" s="282"/>
      <c r="DT57" s="282"/>
      <c r="DU57" s="282">
        <f t="shared" si="90"/>
        <v>848758</v>
      </c>
      <c r="DV57" s="282">
        <f t="shared" ref="DV57:DV61" si="93">DW57+DZ57</f>
        <v>848758</v>
      </c>
      <c r="DW57" s="212">
        <v>848758</v>
      </c>
      <c r="DX57" s="286"/>
      <c r="DY57" s="282"/>
      <c r="DZ57" s="282"/>
      <c r="EA57" s="282"/>
      <c r="EB57" s="282"/>
      <c r="EC57" s="282"/>
      <c r="ED57" s="282"/>
      <c r="EE57" s="282"/>
      <c r="EF57" s="282"/>
      <c r="EG57" s="282"/>
      <c r="EH57" s="282"/>
      <c r="EI57" s="282"/>
      <c r="EJ57" s="274"/>
      <c r="EK57" s="282"/>
      <c r="EL57" s="345"/>
      <c r="EM57" s="346"/>
      <c r="EN57" s="345"/>
      <c r="EO57" s="289"/>
      <c r="EP57" s="290"/>
      <c r="EQ57" s="290"/>
      <c r="ER57" s="290"/>
      <c r="ES57" s="290"/>
    </row>
    <row r="58" spans="1:149" ht="20.25" customHeight="1">
      <c r="A58" s="226"/>
      <c r="B58" s="236" t="s">
        <v>471</v>
      </c>
      <c r="C58" s="282"/>
      <c r="D58" s="282"/>
      <c r="E58" s="282"/>
      <c r="F58" s="282"/>
      <c r="G58" s="282"/>
      <c r="H58" s="282"/>
      <c r="I58" s="282"/>
      <c r="J58" s="282"/>
      <c r="K58" s="282"/>
      <c r="L58" s="282"/>
      <c r="M58" s="282"/>
      <c r="N58" s="282"/>
      <c r="O58" s="282"/>
      <c r="P58" s="274"/>
      <c r="Q58" s="282"/>
      <c r="R58" s="282"/>
      <c r="S58" s="282"/>
      <c r="T58" s="282"/>
      <c r="U58" s="282"/>
      <c r="V58" s="282"/>
      <c r="W58" s="282"/>
      <c r="X58" s="282"/>
      <c r="Y58" s="282"/>
      <c r="Z58" s="282"/>
      <c r="AA58" s="282"/>
      <c r="AB58" s="282"/>
      <c r="AC58" s="283"/>
      <c r="AD58" s="282"/>
      <c r="AE58" s="283"/>
      <c r="AF58" s="283"/>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4"/>
      <c r="BP58" s="285"/>
      <c r="BQ58" s="284"/>
      <c r="BR58" s="284"/>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5"/>
      <c r="CT58" s="285"/>
      <c r="CU58" s="285"/>
      <c r="CV58" s="285"/>
      <c r="CW58" s="285"/>
      <c r="CX58" s="285"/>
      <c r="CY58" s="285"/>
      <c r="CZ58" s="285"/>
      <c r="DA58" s="285"/>
      <c r="DB58" s="285"/>
      <c r="DC58" s="285"/>
      <c r="DD58" s="285"/>
      <c r="DE58" s="285"/>
      <c r="DF58" s="285"/>
      <c r="DG58" s="282">
        <f t="shared" ref="DG58:DG61" si="94">DH58+DJ58</f>
        <v>848758</v>
      </c>
      <c r="DH58" s="212">
        <v>848758</v>
      </c>
      <c r="DI58" s="286"/>
      <c r="DJ58" s="282"/>
      <c r="DK58" s="282"/>
      <c r="DL58" s="282"/>
      <c r="DM58" s="282"/>
      <c r="DN58" s="282">
        <f t="shared" si="91"/>
        <v>848758</v>
      </c>
      <c r="DO58" s="282">
        <f t="shared" si="92"/>
        <v>848758</v>
      </c>
      <c r="DP58" s="286"/>
      <c r="DQ58" s="282"/>
      <c r="DR58" s="282"/>
      <c r="DS58" s="282"/>
      <c r="DT58" s="282"/>
      <c r="DU58" s="282">
        <f t="shared" si="90"/>
        <v>848758</v>
      </c>
      <c r="DV58" s="282">
        <f t="shared" si="93"/>
        <v>848758</v>
      </c>
      <c r="DW58" s="212">
        <v>848758</v>
      </c>
      <c r="DX58" s="286"/>
      <c r="DY58" s="282"/>
      <c r="DZ58" s="282"/>
      <c r="EA58" s="282"/>
      <c r="EB58" s="282"/>
      <c r="EC58" s="282"/>
      <c r="ED58" s="282"/>
      <c r="EE58" s="282"/>
      <c r="EF58" s="282"/>
      <c r="EG58" s="282"/>
      <c r="EH58" s="282"/>
      <c r="EI58" s="282"/>
      <c r="EJ58" s="274"/>
      <c r="EK58" s="282"/>
      <c r="EL58" s="345"/>
      <c r="EM58" s="346"/>
      <c r="EN58" s="345"/>
      <c r="EO58" s="289"/>
      <c r="EP58" s="290"/>
      <c r="EQ58" s="290"/>
      <c r="ER58" s="290"/>
      <c r="ES58" s="290"/>
    </row>
    <row r="59" spans="1:149" ht="19.5" customHeight="1">
      <c r="A59" s="238"/>
      <c r="B59" s="239" t="s">
        <v>42</v>
      </c>
      <c r="C59" s="282"/>
      <c r="D59" s="282"/>
      <c r="E59" s="282"/>
      <c r="F59" s="282"/>
      <c r="G59" s="282"/>
      <c r="H59" s="282"/>
      <c r="I59" s="282"/>
      <c r="J59" s="282"/>
      <c r="K59" s="282"/>
      <c r="L59" s="282"/>
      <c r="M59" s="282"/>
      <c r="N59" s="282"/>
      <c r="O59" s="282"/>
      <c r="P59" s="274"/>
      <c r="Q59" s="282"/>
      <c r="R59" s="282"/>
      <c r="S59" s="282"/>
      <c r="T59" s="282"/>
      <c r="U59" s="282"/>
      <c r="V59" s="282"/>
      <c r="W59" s="282"/>
      <c r="X59" s="282"/>
      <c r="Y59" s="282"/>
      <c r="Z59" s="282"/>
      <c r="AA59" s="282"/>
      <c r="AB59" s="282"/>
      <c r="AC59" s="283"/>
      <c r="AD59" s="282"/>
      <c r="AE59" s="283"/>
      <c r="AF59" s="283"/>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4"/>
      <c r="BP59" s="285"/>
      <c r="BQ59" s="284"/>
      <c r="BR59" s="284"/>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c r="CU59" s="285"/>
      <c r="CV59" s="285"/>
      <c r="CW59" s="285"/>
      <c r="CX59" s="285"/>
      <c r="CY59" s="285"/>
      <c r="CZ59" s="285"/>
      <c r="DA59" s="285"/>
      <c r="DB59" s="285"/>
      <c r="DC59" s="285"/>
      <c r="DD59" s="285"/>
      <c r="DE59" s="285"/>
      <c r="DF59" s="285"/>
      <c r="DG59" s="282">
        <f t="shared" si="94"/>
        <v>0</v>
      </c>
      <c r="DH59" s="221"/>
      <c r="DI59" s="286"/>
      <c r="DJ59" s="282"/>
      <c r="DK59" s="282"/>
      <c r="DL59" s="282"/>
      <c r="DM59" s="282"/>
      <c r="DN59" s="282">
        <f t="shared" si="91"/>
        <v>0</v>
      </c>
      <c r="DO59" s="282">
        <f t="shared" si="92"/>
        <v>0</v>
      </c>
      <c r="DP59" s="286"/>
      <c r="DQ59" s="282"/>
      <c r="DR59" s="282"/>
      <c r="DS59" s="282"/>
      <c r="DT59" s="282"/>
      <c r="DU59" s="282">
        <f t="shared" si="90"/>
        <v>0</v>
      </c>
      <c r="DV59" s="282">
        <f t="shared" si="93"/>
        <v>0</v>
      </c>
      <c r="DW59" s="221"/>
      <c r="DX59" s="286"/>
      <c r="DY59" s="282"/>
      <c r="DZ59" s="282"/>
      <c r="EA59" s="282"/>
      <c r="EB59" s="282"/>
      <c r="EC59" s="282"/>
      <c r="ED59" s="282"/>
      <c r="EE59" s="282"/>
      <c r="EF59" s="282"/>
      <c r="EG59" s="282"/>
      <c r="EH59" s="282"/>
      <c r="EI59" s="282"/>
      <c r="EJ59" s="274"/>
      <c r="EK59" s="282"/>
      <c r="EL59" s="345"/>
      <c r="EM59" s="346"/>
      <c r="EN59" s="345"/>
      <c r="EO59" s="289"/>
      <c r="EP59" s="290"/>
      <c r="EQ59" s="290"/>
      <c r="ER59" s="290"/>
      <c r="ES59" s="290"/>
    </row>
    <row r="60" spans="1:149" s="125" customFormat="1" ht="18" customHeight="1">
      <c r="A60" s="238"/>
      <c r="B60" s="239" t="s">
        <v>472</v>
      </c>
      <c r="C60" s="293"/>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5"/>
      <c r="AD60" s="293"/>
      <c r="AE60" s="295"/>
      <c r="AF60" s="295"/>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347"/>
      <c r="BP60" s="315"/>
      <c r="BQ60" s="347"/>
      <c r="BR60" s="347"/>
      <c r="BS60" s="315"/>
      <c r="BT60" s="315"/>
      <c r="BU60" s="315"/>
      <c r="BV60" s="315"/>
      <c r="BW60" s="315"/>
      <c r="BX60" s="315"/>
      <c r="BY60" s="315"/>
      <c r="BZ60" s="315"/>
      <c r="CA60" s="315"/>
      <c r="CB60" s="315"/>
      <c r="CC60" s="315"/>
      <c r="CD60" s="315"/>
      <c r="CE60" s="315"/>
      <c r="CF60" s="315"/>
      <c r="CG60" s="315"/>
      <c r="CH60" s="315"/>
      <c r="CI60" s="315"/>
      <c r="CJ60" s="315"/>
      <c r="CK60" s="315"/>
      <c r="CL60" s="315"/>
      <c r="CM60" s="315"/>
      <c r="CN60" s="315"/>
      <c r="CO60" s="315"/>
      <c r="CP60" s="315"/>
      <c r="CQ60" s="315"/>
      <c r="CR60" s="315"/>
      <c r="CS60" s="315"/>
      <c r="CT60" s="315"/>
      <c r="CU60" s="315"/>
      <c r="CV60" s="315"/>
      <c r="CW60" s="315"/>
      <c r="CX60" s="315"/>
      <c r="CY60" s="315"/>
      <c r="CZ60" s="315"/>
      <c r="DA60" s="315"/>
      <c r="DB60" s="315"/>
      <c r="DC60" s="315"/>
      <c r="DD60" s="315"/>
      <c r="DE60" s="315"/>
      <c r="DF60" s="315"/>
      <c r="DG60" s="293">
        <f t="shared" si="94"/>
        <v>146403</v>
      </c>
      <c r="DH60" s="221">
        <v>146403</v>
      </c>
      <c r="DI60" s="296"/>
      <c r="DJ60" s="293"/>
      <c r="DK60" s="293"/>
      <c r="DL60" s="293"/>
      <c r="DM60" s="293"/>
      <c r="DN60" s="282">
        <f t="shared" si="91"/>
        <v>146403</v>
      </c>
      <c r="DO60" s="282">
        <f t="shared" si="92"/>
        <v>146403</v>
      </c>
      <c r="DP60" s="296"/>
      <c r="DQ60" s="293"/>
      <c r="DR60" s="293"/>
      <c r="DS60" s="293"/>
      <c r="DT60" s="293"/>
      <c r="DU60" s="293">
        <f t="shared" si="90"/>
        <v>146403</v>
      </c>
      <c r="DV60" s="293">
        <f t="shared" si="93"/>
        <v>146403</v>
      </c>
      <c r="DW60" s="221">
        <v>146403</v>
      </c>
      <c r="DX60" s="296"/>
      <c r="DY60" s="293"/>
      <c r="DZ60" s="293"/>
      <c r="EA60" s="293"/>
      <c r="EB60" s="293"/>
      <c r="EC60" s="293"/>
      <c r="ED60" s="293"/>
      <c r="EE60" s="293"/>
      <c r="EF60" s="293"/>
      <c r="EG60" s="293"/>
      <c r="EH60" s="293"/>
      <c r="EI60" s="293"/>
      <c r="EJ60" s="294"/>
      <c r="EK60" s="293"/>
      <c r="EL60" s="348"/>
      <c r="EM60" s="349"/>
      <c r="EN60" s="348"/>
      <c r="EO60" s="299"/>
      <c r="EP60" s="300"/>
      <c r="EQ60" s="300"/>
      <c r="ER60" s="300"/>
      <c r="ES60" s="300"/>
    </row>
    <row r="61" spans="1:149" ht="19.5" customHeight="1">
      <c r="A61" s="233" t="s">
        <v>62</v>
      </c>
      <c r="B61" s="236" t="s">
        <v>473</v>
      </c>
      <c r="C61" s="282"/>
      <c r="D61" s="282"/>
      <c r="E61" s="282"/>
      <c r="F61" s="282"/>
      <c r="G61" s="282"/>
      <c r="H61" s="282"/>
      <c r="I61" s="282"/>
      <c r="J61" s="282"/>
      <c r="K61" s="282"/>
      <c r="L61" s="282"/>
      <c r="M61" s="282"/>
      <c r="N61" s="282"/>
      <c r="O61" s="282"/>
      <c r="P61" s="274"/>
      <c r="Q61" s="282"/>
      <c r="R61" s="282"/>
      <c r="S61" s="282"/>
      <c r="T61" s="282"/>
      <c r="U61" s="282"/>
      <c r="V61" s="282"/>
      <c r="W61" s="282"/>
      <c r="X61" s="282"/>
      <c r="Y61" s="282"/>
      <c r="Z61" s="282"/>
      <c r="AA61" s="282"/>
      <c r="AB61" s="282"/>
      <c r="AC61" s="283"/>
      <c r="AD61" s="282"/>
      <c r="AE61" s="283"/>
      <c r="AF61" s="283"/>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4"/>
      <c r="BP61" s="285"/>
      <c r="BQ61" s="284"/>
      <c r="BR61" s="284"/>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c r="CU61" s="285"/>
      <c r="CV61" s="285"/>
      <c r="CW61" s="285"/>
      <c r="CX61" s="285"/>
      <c r="CY61" s="285"/>
      <c r="CZ61" s="285"/>
      <c r="DA61" s="285"/>
      <c r="DB61" s="285"/>
      <c r="DC61" s="285"/>
      <c r="DD61" s="285"/>
      <c r="DE61" s="285"/>
      <c r="DF61" s="285"/>
      <c r="DG61" s="282">
        <f t="shared" si="94"/>
        <v>386030</v>
      </c>
      <c r="DH61" s="212">
        <v>386030</v>
      </c>
      <c r="DI61" s="286"/>
      <c r="DJ61" s="282"/>
      <c r="DK61" s="282"/>
      <c r="DL61" s="282"/>
      <c r="DM61" s="282"/>
      <c r="DN61" s="282">
        <f t="shared" si="91"/>
        <v>386030</v>
      </c>
      <c r="DO61" s="282">
        <f t="shared" si="92"/>
        <v>386030</v>
      </c>
      <c r="DP61" s="286"/>
      <c r="DQ61" s="282"/>
      <c r="DR61" s="282"/>
      <c r="DS61" s="282"/>
      <c r="DT61" s="282"/>
      <c r="DU61" s="282">
        <f t="shared" si="90"/>
        <v>386030</v>
      </c>
      <c r="DV61" s="282">
        <f t="shared" si="93"/>
        <v>386030</v>
      </c>
      <c r="DW61" s="212">
        <v>386030</v>
      </c>
      <c r="DX61" s="286"/>
      <c r="DY61" s="282"/>
      <c r="DZ61" s="282"/>
      <c r="EA61" s="282"/>
      <c r="EB61" s="282"/>
      <c r="EC61" s="282"/>
      <c r="ED61" s="282"/>
      <c r="EE61" s="282"/>
      <c r="EF61" s="282"/>
      <c r="EG61" s="282"/>
      <c r="EH61" s="282"/>
      <c r="EI61" s="282"/>
      <c r="EJ61" s="274"/>
      <c r="EK61" s="282"/>
      <c r="EL61" s="345"/>
      <c r="EM61" s="346"/>
      <c r="EN61" s="345"/>
      <c r="EO61" s="289"/>
      <c r="EP61" s="290"/>
      <c r="EQ61" s="290"/>
      <c r="ER61" s="290"/>
      <c r="ES61" s="290"/>
    </row>
    <row r="62" spans="1:149" ht="33.75" customHeight="1">
      <c r="A62" s="280" t="s">
        <v>25</v>
      </c>
      <c r="B62" s="344" t="s">
        <v>554</v>
      </c>
      <c r="C62" s="282">
        <f>C63+C64</f>
        <v>15470</v>
      </c>
      <c r="D62" s="282">
        <v>15470</v>
      </c>
      <c r="E62" s="282">
        <v>15470</v>
      </c>
      <c r="F62" s="282">
        <v>15470</v>
      </c>
      <c r="G62" s="282">
        <v>0</v>
      </c>
      <c r="H62" s="282">
        <v>0</v>
      </c>
      <c r="I62" s="282">
        <v>15470</v>
      </c>
      <c r="J62" s="282">
        <v>15470</v>
      </c>
      <c r="K62" s="282">
        <v>15470</v>
      </c>
      <c r="L62" s="282">
        <v>0</v>
      </c>
      <c r="M62" s="282"/>
      <c r="N62" s="282">
        <v>318647</v>
      </c>
      <c r="O62" s="282">
        <v>318647</v>
      </c>
      <c r="P62" s="274">
        <v>2059.7737556561087</v>
      </c>
      <c r="Q62" s="282"/>
      <c r="R62" s="282">
        <v>318647</v>
      </c>
      <c r="S62" s="282">
        <v>318647</v>
      </c>
      <c r="T62" s="282">
        <v>0</v>
      </c>
      <c r="U62" s="282">
        <v>318647</v>
      </c>
      <c r="V62" s="282">
        <v>247402</v>
      </c>
      <c r="W62" s="282">
        <v>247402</v>
      </c>
      <c r="X62" s="282"/>
      <c r="Y62" s="282">
        <v>71245</v>
      </c>
      <c r="Z62" s="282">
        <v>0</v>
      </c>
      <c r="AA62" s="282"/>
      <c r="AB62" s="282"/>
      <c r="AC62" s="283">
        <f>AD62+AG62</f>
        <v>318647</v>
      </c>
      <c r="AD62" s="282">
        <f>AE62+AF62</f>
        <v>318647</v>
      </c>
      <c r="AE62" s="283">
        <f>V62</f>
        <v>247402</v>
      </c>
      <c r="AF62" s="283">
        <f>Y62</f>
        <v>71245</v>
      </c>
      <c r="AG62" s="282"/>
      <c r="AH62" s="282">
        <v>513612</v>
      </c>
      <c r="AI62" s="282">
        <v>513612</v>
      </c>
      <c r="AJ62" s="282">
        <v>161.18526143349851</v>
      </c>
      <c r="AK62" s="282">
        <v>0</v>
      </c>
      <c r="AL62" s="282"/>
      <c r="AM62" s="282"/>
      <c r="AN62" s="282">
        <v>513612</v>
      </c>
      <c r="AO62" s="282">
        <v>513612</v>
      </c>
      <c r="AP62" s="282">
        <v>161.18526143349851</v>
      </c>
      <c r="AQ62" s="282">
        <v>0</v>
      </c>
      <c r="AR62" s="282">
        <v>0</v>
      </c>
      <c r="AS62" s="282">
        <v>0</v>
      </c>
      <c r="AT62" s="282">
        <v>513612</v>
      </c>
      <c r="AU62" s="282">
        <v>422128.4</v>
      </c>
      <c r="AV62" s="282">
        <v>422128.4</v>
      </c>
      <c r="AW62" s="282">
        <v>170.62448969693051</v>
      </c>
      <c r="AX62" s="282">
        <v>0</v>
      </c>
      <c r="AY62" s="282"/>
      <c r="AZ62" s="282"/>
      <c r="BA62" s="282"/>
      <c r="BB62" s="282"/>
      <c r="BC62" s="282"/>
      <c r="BD62" s="282"/>
      <c r="BE62" s="282">
        <v>91483.6</v>
      </c>
      <c r="BF62" s="282">
        <v>128.40704610849883</v>
      </c>
      <c r="BG62" s="282">
        <v>0</v>
      </c>
      <c r="BH62" s="282"/>
      <c r="BI62" s="282"/>
      <c r="BJ62" s="282">
        <v>0</v>
      </c>
      <c r="BK62" s="282">
        <v>0</v>
      </c>
      <c r="BL62" s="282"/>
      <c r="BM62" s="282"/>
      <c r="BN62" s="282"/>
      <c r="BO62" s="284">
        <f>BP62+BS62</f>
        <v>0</v>
      </c>
      <c r="BP62" s="285">
        <f>BQ62+BR62</f>
        <v>0</v>
      </c>
      <c r="BQ62" s="284">
        <f>BH62</f>
        <v>0</v>
      </c>
      <c r="BR62" s="284">
        <f>BK62</f>
        <v>0</v>
      </c>
      <c r="BS62" s="285"/>
      <c r="BT62" s="285">
        <v>565091</v>
      </c>
      <c r="BU62" s="285">
        <v>565091</v>
      </c>
      <c r="BV62" s="285">
        <v>110.02293560119311</v>
      </c>
      <c r="BW62" s="285">
        <v>0</v>
      </c>
      <c r="BX62" s="285"/>
      <c r="BY62" s="285"/>
      <c r="BZ62" s="285"/>
      <c r="CA62" s="285">
        <v>565091</v>
      </c>
      <c r="CB62" s="285">
        <v>565091</v>
      </c>
      <c r="CC62" s="285">
        <v>110.02293560119311</v>
      </c>
      <c r="CD62" s="285">
        <v>0</v>
      </c>
      <c r="CE62" s="285">
        <v>0</v>
      </c>
      <c r="CF62" s="285">
        <v>0</v>
      </c>
      <c r="CG62" s="285"/>
      <c r="CH62" s="285">
        <v>565091</v>
      </c>
      <c r="CI62" s="285">
        <v>456432</v>
      </c>
      <c r="CJ62" s="285">
        <v>456432</v>
      </c>
      <c r="CK62" s="285">
        <v>108.12634260097165</v>
      </c>
      <c r="CL62" s="285">
        <v>0</v>
      </c>
      <c r="CM62" s="285"/>
      <c r="CN62" s="285"/>
      <c r="CO62" s="285"/>
      <c r="CP62" s="285"/>
      <c r="CQ62" s="285"/>
      <c r="CR62" s="285"/>
      <c r="CS62" s="285"/>
      <c r="CT62" s="285"/>
      <c r="CU62" s="285"/>
      <c r="CV62" s="285">
        <v>108659</v>
      </c>
      <c r="CW62" s="285">
        <v>152.51456242543335</v>
      </c>
      <c r="CX62" s="285">
        <v>0</v>
      </c>
      <c r="CY62" s="285"/>
      <c r="CZ62" s="285"/>
      <c r="DA62" s="285">
        <v>0</v>
      </c>
      <c r="DB62" s="285">
        <v>0</v>
      </c>
      <c r="DC62" s="285"/>
      <c r="DD62" s="285"/>
      <c r="DE62" s="285"/>
      <c r="DF62" s="285"/>
      <c r="DG62" s="282">
        <f>DH62+DK62</f>
        <v>206352</v>
      </c>
      <c r="DH62" s="282">
        <f>DH63+DH64</f>
        <v>206352</v>
      </c>
      <c r="DI62" s="286">
        <f t="shared" si="6"/>
        <v>36.516596441988995</v>
      </c>
      <c r="DJ62" s="282">
        <f t="shared" si="47"/>
        <v>0</v>
      </c>
      <c r="DK62" s="282"/>
      <c r="DL62" s="282"/>
      <c r="DM62" s="282"/>
      <c r="DN62" s="282">
        <f t="shared" si="88"/>
        <v>206352</v>
      </c>
      <c r="DO62" s="282">
        <f t="shared" si="89"/>
        <v>206352</v>
      </c>
      <c r="DP62" s="286">
        <f t="shared" si="14"/>
        <v>36.516596441988995</v>
      </c>
      <c r="DQ62" s="282">
        <f t="shared" si="20"/>
        <v>0</v>
      </c>
      <c r="DR62" s="282">
        <f>DZ62+EN62</f>
        <v>0</v>
      </c>
      <c r="DS62" s="282">
        <f t="shared" si="85"/>
        <v>0</v>
      </c>
      <c r="DT62" s="282"/>
      <c r="DU62" s="282">
        <f t="shared" si="90"/>
        <v>206352</v>
      </c>
      <c r="DV62" s="282">
        <f>DW62+DZ62</f>
        <v>142782</v>
      </c>
      <c r="DW62" s="282">
        <f>DW63+DW64</f>
        <v>142782</v>
      </c>
      <c r="DX62" s="286">
        <f t="shared" si="9"/>
        <v>31.282206330844463</v>
      </c>
      <c r="DY62" s="282">
        <f t="shared" si="86"/>
        <v>0</v>
      </c>
      <c r="DZ62" s="282"/>
      <c r="EA62" s="282"/>
      <c r="EB62" s="282"/>
      <c r="EC62" s="282"/>
      <c r="ED62" s="282"/>
      <c r="EE62" s="282"/>
      <c r="EF62" s="282"/>
      <c r="EG62" s="282"/>
      <c r="EH62" s="282"/>
      <c r="EI62" s="282">
        <f>EI63+EI64</f>
        <v>63570</v>
      </c>
      <c r="EJ62" s="274">
        <f t="shared" si="87"/>
        <v>89.227314197487544</v>
      </c>
      <c r="EK62" s="282">
        <f>EK63+EK64</f>
        <v>0</v>
      </c>
      <c r="EL62" s="345"/>
      <c r="EM62" s="346"/>
      <c r="EN62" s="345">
        <f>EO62+ER62</f>
        <v>0</v>
      </c>
      <c r="EO62" s="289">
        <f>EP62+EQ62</f>
        <v>0</v>
      </c>
      <c r="EP62" s="290"/>
      <c r="EQ62" s="290"/>
      <c r="ER62" s="290"/>
      <c r="ES62" s="290"/>
    </row>
    <row r="63" spans="1:149" ht="21" customHeight="1">
      <c r="A63" s="280" t="s">
        <v>62</v>
      </c>
      <c r="B63" s="344" t="s">
        <v>113</v>
      </c>
      <c r="C63" s="282">
        <v>2920</v>
      </c>
      <c r="D63" s="282">
        <v>2920</v>
      </c>
      <c r="E63" s="282">
        <v>2920</v>
      </c>
      <c r="F63" s="282">
        <v>2920</v>
      </c>
      <c r="G63" s="282"/>
      <c r="H63" s="282">
        <v>0</v>
      </c>
      <c r="I63" s="282">
        <v>2920</v>
      </c>
      <c r="J63" s="282">
        <v>2920</v>
      </c>
      <c r="K63" s="282">
        <v>2920</v>
      </c>
      <c r="L63" s="282">
        <v>0</v>
      </c>
      <c r="M63" s="282"/>
      <c r="N63" s="282">
        <v>88300</v>
      </c>
      <c r="O63" s="282">
        <v>88300</v>
      </c>
      <c r="P63" s="274">
        <v>3023.972602739726</v>
      </c>
      <c r="Q63" s="282"/>
      <c r="R63" s="282">
        <v>88300</v>
      </c>
      <c r="S63" s="282">
        <v>88300</v>
      </c>
      <c r="T63" s="282">
        <v>0</v>
      </c>
      <c r="U63" s="282">
        <v>88300</v>
      </c>
      <c r="V63" s="282">
        <v>88300</v>
      </c>
      <c r="W63" s="282">
        <v>88300</v>
      </c>
      <c r="X63" s="282"/>
      <c r="Y63" s="282"/>
      <c r="Z63" s="282">
        <v>0</v>
      </c>
      <c r="AA63" s="282"/>
      <c r="AB63" s="282"/>
      <c r="AC63" s="283">
        <f>AD63+AG63</f>
        <v>88300</v>
      </c>
      <c r="AD63" s="282">
        <f>AE63+AF63</f>
        <v>88300</v>
      </c>
      <c r="AE63" s="283">
        <f>V63</f>
        <v>88300</v>
      </c>
      <c r="AF63" s="283">
        <f>Y63</f>
        <v>0</v>
      </c>
      <c r="AG63" s="282"/>
      <c r="AH63" s="282">
        <v>177144</v>
      </c>
      <c r="AI63" s="282">
        <v>177144</v>
      </c>
      <c r="AJ63" s="282">
        <v>200.61608154020388</v>
      </c>
      <c r="AK63" s="282">
        <v>0</v>
      </c>
      <c r="AL63" s="282"/>
      <c r="AM63" s="282"/>
      <c r="AN63" s="282">
        <v>177144</v>
      </c>
      <c r="AO63" s="282">
        <v>177144</v>
      </c>
      <c r="AP63" s="282">
        <v>200.61608154020388</v>
      </c>
      <c r="AQ63" s="282">
        <v>0</v>
      </c>
      <c r="AR63" s="282">
        <v>0</v>
      </c>
      <c r="AS63" s="282">
        <v>0</v>
      </c>
      <c r="AT63" s="282">
        <v>177144</v>
      </c>
      <c r="AU63" s="282">
        <v>177144</v>
      </c>
      <c r="AV63" s="282">
        <v>177144</v>
      </c>
      <c r="AW63" s="282">
        <v>200.61608154020388</v>
      </c>
      <c r="AX63" s="282">
        <v>0</v>
      </c>
      <c r="AY63" s="282"/>
      <c r="AZ63" s="282"/>
      <c r="BA63" s="282"/>
      <c r="BB63" s="282"/>
      <c r="BC63" s="282"/>
      <c r="BD63" s="282"/>
      <c r="BE63" s="282"/>
      <c r="BF63" s="282">
        <v>0</v>
      </c>
      <c r="BG63" s="282">
        <v>0</v>
      </c>
      <c r="BH63" s="282"/>
      <c r="BI63" s="282"/>
      <c r="BJ63" s="282">
        <v>0</v>
      </c>
      <c r="BK63" s="282">
        <v>0</v>
      </c>
      <c r="BL63" s="282"/>
      <c r="BM63" s="282"/>
      <c r="BN63" s="282"/>
      <c r="BO63" s="284">
        <f>BP63+BS63</f>
        <v>0</v>
      </c>
      <c r="BP63" s="285">
        <f>BQ63+BR63</f>
        <v>0</v>
      </c>
      <c r="BQ63" s="284">
        <f>BH63</f>
        <v>0</v>
      </c>
      <c r="BR63" s="284">
        <f>BK63</f>
        <v>0</v>
      </c>
      <c r="BS63" s="285"/>
      <c r="BT63" s="285">
        <v>149330</v>
      </c>
      <c r="BU63" s="285">
        <v>149330</v>
      </c>
      <c r="BV63" s="285">
        <v>84.298649686131057</v>
      </c>
      <c r="BW63" s="285">
        <v>0</v>
      </c>
      <c r="BX63" s="285"/>
      <c r="BY63" s="285"/>
      <c r="BZ63" s="285"/>
      <c r="CA63" s="285">
        <v>149330</v>
      </c>
      <c r="CB63" s="285">
        <v>149330</v>
      </c>
      <c r="CC63" s="285">
        <v>84.298649686131057</v>
      </c>
      <c r="CD63" s="285">
        <v>0</v>
      </c>
      <c r="CE63" s="285">
        <v>0</v>
      </c>
      <c r="CF63" s="285">
        <v>0</v>
      </c>
      <c r="CG63" s="285"/>
      <c r="CH63" s="285">
        <v>149330</v>
      </c>
      <c r="CI63" s="285">
        <v>149330</v>
      </c>
      <c r="CJ63" s="285">
        <v>149330</v>
      </c>
      <c r="CK63" s="285">
        <v>84.298649686131057</v>
      </c>
      <c r="CL63" s="285">
        <v>0</v>
      </c>
      <c r="CM63" s="285"/>
      <c r="CN63" s="285"/>
      <c r="CO63" s="285"/>
      <c r="CP63" s="285"/>
      <c r="CQ63" s="285"/>
      <c r="CR63" s="285"/>
      <c r="CS63" s="285"/>
      <c r="CT63" s="285"/>
      <c r="CU63" s="285"/>
      <c r="CV63" s="285"/>
      <c r="CW63" s="285">
        <v>0</v>
      </c>
      <c r="CX63" s="285">
        <v>0</v>
      </c>
      <c r="CY63" s="285"/>
      <c r="CZ63" s="285"/>
      <c r="DA63" s="285">
        <v>0</v>
      </c>
      <c r="DB63" s="285">
        <v>0</v>
      </c>
      <c r="DC63" s="285"/>
      <c r="DD63" s="285"/>
      <c r="DE63" s="285"/>
      <c r="DF63" s="285"/>
      <c r="DG63" s="282">
        <f>DH63+DK63</f>
        <v>18680</v>
      </c>
      <c r="DH63" s="282">
        <v>18680</v>
      </c>
      <c r="DI63" s="286">
        <f t="shared" si="6"/>
        <v>12.509207794816849</v>
      </c>
      <c r="DJ63" s="282">
        <f t="shared" si="47"/>
        <v>0</v>
      </c>
      <c r="DK63" s="282"/>
      <c r="DL63" s="282"/>
      <c r="DM63" s="282"/>
      <c r="DN63" s="282">
        <f t="shared" si="88"/>
        <v>18680</v>
      </c>
      <c r="DO63" s="282">
        <f t="shared" si="89"/>
        <v>18680</v>
      </c>
      <c r="DP63" s="286">
        <f t="shared" si="14"/>
        <v>12.509207794816849</v>
      </c>
      <c r="DQ63" s="282">
        <f t="shared" si="20"/>
        <v>0</v>
      </c>
      <c r="DR63" s="282">
        <f>DZ63+EN63</f>
        <v>0</v>
      </c>
      <c r="DS63" s="282">
        <f t="shared" si="85"/>
        <v>0</v>
      </c>
      <c r="DT63" s="282"/>
      <c r="DU63" s="282">
        <f t="shared" si="90"/>
        <v>18680</v>
      </c>
      <c r="DV63" s="282">
        <f>DW63+DZ63</f>
        <v>18680</v>
      </c>
      <c r="DW63" s="282">
        <f>DH63-EI63</f>
        <v>18680</v>
      </c>
      <c r="DX63" s="286">
        <f t="shared" si="9"/>
        <v>12.509207794816849</v>
      </c>
      <c r="DY63" s="282">
        <f t="shared" si="86"/>
        <v>0</v>
      </c>
      <c r="DZ63" s="282"/>
      <c r="EA63" s="282"/>
      <c r="EB63" s="282"/>
      <c r="EC63" s="282"/>
      <c r="ED63" s="282"/>
      <c r="EE63" s="282"/>
      <c r="EF63" s="282"/>
      <c r="EG63" s="282"/>
      <c r="EH63" s="282"/>
      <c r="EI63" s="282"/>
      <c r="EJ63" s="274">
        <f t="shared" si="87"/>
        <v>0</v>
      </c>
      <c r="EK63" s="282">
        <f t="shared" ref="EK63:EK64" si="95">EL63+EN63</f>
        <v>0</v>
      </c>
      <c r="EL63" s="345"/>
      <c r="EM63" s="346"/>
      <c r="EN63" s="345">
        <f>EO63+ER63</f>
        <v>0</v>
      </c>
      <c r="EO63" s="289">
        <f>EP63+EQ63</f>
        <v>0</v>
      </c>
      <c r="EP63" s="290"/>
      <c r="EQ63" s="290"/>
      <c r="ER63" s="290"/>
      <c r="ES63" s="290"/>
    </row>
    <row r="64" spans="1:149" ht="20.25" customHeight="1">
      <c r="A64" s="280" t="s">
        <v>62</v>
      </c>
      <c r="B64" s="344" t="s">
        <v>99</v>
      </c>
      <c r="C64" s="282">
        <v>12550</v>
      </c>
      <c r="D64" s="282">
        <v>12550</v>
      </c>
      <c r="E64" s="282">
        <v>12550</v>
      </c>
      <c r="F64" s="282">
        <v>12550</v>
      </c>
      <c r="G64" s="282"/>
      <c r="H64" s="282">
        <v>0</v>
      </c>
      <c r="I64" s="282">
        <v>12550</v>
      </c>
      <c r="J64" s="282">
        <v>12550</v>
      </c>
      <c r="K64" s="282">
        <v>12550</v>
      </c>
      <c r="L64" s="282">
        <v>0</v>
      </c>
      <c r="M64" s="282"/>
      <c r="N64" s="282">
        <v>230347</v>
      </c>
      <c r="O64" s="282">
        <v>230347</v>
      </c>
      <c r="P64" s="274">
        <v>1835.4342629482073</v>
      </c>
      <c r="Q64" s="282"/>
      <c r="R64" s="282">
        <v>230347</v>
      </c>
      <c r="S64" s="282">
        <v>230347</v>
      </c>
      <c r="T64" s="282">
        <v>0</v>
      </c>
      <c r="U64" s="282">
        <v>230347</v>
      </c>
      <c r="V64" s="282">
        <v>159102</v>
      </c>
      <c r="W64" s="282">
        <v>159102</v>
      </c>
      <c r="X64" s="282"/>
      <c r="Y64" s="282">
        <v>71245</v>
      </c>
      <c r="Z64" s="282">
        <v>0</v>
      </c>
      <c r="AA64" s="282"/>
      <c r="AB64" s="282"/>
      <c r="AC64" s="283">
        <f>AD64+AG64</f>
        <v>230347</v>
      </c>
      <c r="AD64" s="282">
        <f>AE64+AF64</f>
        <v>230347</v>
      </c>
      <c r="AE64" s="283">
        <f>V64</f>
        <v>159102</v>
      </c>
      <c r="AF64" s="283">
        <f>Y64</f>
        <v>71245</v>
      </c>
      <c r="AG64" s="282"/>
      <c r="AH64" s="282">
        <v>336468</v>
      </c>
      <c r="AI64" s="282">
        <v>336468</v>
      </c>
      <c r="AJ64" s="282">
        <v>146.07005951889974</v>
      </c>
      <c r="AK64" s="282">
        <v>0</v>
      </c>
      <c r="AL64" s="282"/>
      <c r="AM64" s="282"/>
      <c r="AN64" s="282">
        <v>336468</v>
      </c>
      <c r="AO64" s="282">
        <v>336468</v>
      </c>
      <c r="AP64" s="282">
        <v>146.07005951889974</v>
      </c>
      <c r="AQ64" s="282">
        <v>0</v>
      </c>
      <c r="AR64" s="282">
        <v>0</v>
      </c>
      <c r="AS64" s="282">
        <v>0</v>
      </c>
      <c r="AT64" s="282">
        <v>336468</v>
      </c>
      <c r="AU64" s="282">
        <v>244984.4</v>
      </c>
      <c r="AV64" s="282">
        <v>244984.4</v>
      </c>
      <c r="AW64" s="282">
        <v>153.97945971766541</v>
      </c>
      <c r="AX64" s="282">
        <v>0</v>
      </c>
      <c r="AY64" s="282"/>
      <c r="AZ64" s="282"/>
      <c r="BA64" s="282"/>
      <c r="BB64" s="282"/>
      <c r="BC64" s="282"/>
      <c r="BD64" s="282"/>
      <c r="BE64" s="282">
        <v>91483.6</v>
      </c>
      <c r="BF64" s="282">
        <v>128.40704610849883</v>
      </c>
      <c r="BG64" s="282">
        <v>0</v>
      </c>
      <c r="BH64" s="282"/>
      <c r="BI64" s="282"/>
      <c r="BJ64" s="282">
        <v>0</v>
      </c>
      <c r="BK64" s="282">
        <v>0</v>
      </c>
      <c r="BL64" s="282"/>
      <c r="BM64" s="282"/>
      <c r="BN64" s="282"/>
      <c r="BO64" s="284">
        <f>BP64+BS64</f>
        <v>0</v>
      </c>
      <c r="BP64" s="285">
        <f>BQ64+BR64</f>
        <v>0</v>
      </c>
      <c r="BQ64" s="284">
        <f>BH64</f>
        <v>0</v>
      </c>
      <c r="BR64" s="284">
        <f>BK64</f>
        <v>0</v>
      </c>
      <c r="BS64" s="285"/>
      <c r="BT64" s="285">
        <v>415761</v>
      </c>
      <c r="BU64" s="285">
        <v>415761</v>
      </c>
      <c r="BV64" s="285">
        <v>123.56628267769891</v>
      </c>
      <c r="BW64" s="285">
        <v>0</v>
      </c>
      <c r="BX64" s="285"/>
      <c r="BY64" s="285"/>
      <c r="BZ64" s="285"/>
      <c r="CA64" s="285">
        <v>415761</v>
      </c>
      <c r="CB64" s="285">
        <v>415761</v>
      </c>
      <c r="CC64" s="285">
        <v>123.56628267769891</v>
      </c>
      <c r="CD64" s="285">
        <v>0</v>
      </c>
      <c r="CE64" s="285">
        <v>0</v>
      </c>
      <c r="CF64" s="285">
        <v>0</v>
      </c>
      <c r="CG64" s="285"/>
      <c r="CH64" s="285">
        <v>415761</v>
      </c>
      <c r="CI64" s="285">
        <v>307102</v>
      </c>
      <c r="CJ64" s="285">
        <v>307102</v>
      </c>
      <c r="CK64" s="285">
        <v>125.35573693671924</v>
      </c>
      <c r="CL64" s="285">
        <v>0</v>
      </c>
      <c r="CM64" s="285"/>
      <c r="CN64" s="285"/>
      <c r="CO64" s="285"/>
      <c r="CP64" s="285"/>
      <c r="CQ64" s="285"/>
      <c r="CR64" s="285"/>
      <c r="CS64" s="285"/>
      <c r="CT64" s="285"/>
      <c r="CU64" s="285"/>
      <c r="CV64" s="285">
        <v>108659</v>
      </c>
      <c r="CW64" s="285">
        <v>152.51456242543335</v>
      </c>
      <c r="CX64" s="285">
        <v>0</v>
      </c>
      <c r="CY64" s="285"/>
      <c r="CZ64" s="285"/>
      <c r="DA64" s="285">
        <v>0</v>
      </c>
      <c r="DB64" s="285">
        <v>0</v>
      </c>
      <c r="DC64" s="285"/>
      <c r="DD64" s="285"/>
      <c r="DE64" s="285"/>
      <c r="DF64" s="285"/>
      <c r="DG64" s="282">
        <f>DH64+DK64</f>
        <v>187672</v>
      </c>
      <c r="DH64" s="282">
        <v>187672</v>
      </c>
      <c r="DI64" s="286">
        <f t="shared" si="6"/>
        <v>45.139394988947977</v>
      </c>
      <c r="DJ64" s="282">
        <f t="shared" si="47"/>
        <v>0</v>
      </c>
      <c r="DK64" s="282"/>
      <c r="DL64" s="282"/>
      <c r="DM64" s="282"/>
      <c r="DN64" s="282">
        <f t="shared" si="88"/>
        <v>187672</v>
      </c>
      <c r="DO64" s="282">
        <f t="shared" si="89"/>
        <v>187672</v>
      </c>
      <c r="DP64" s="286">
        <f t="shared" si="14"/>
        <v>45.139394988947977</v>
      </c>
      <c r="DQ64" s="282">
        <f t="shared" si="20"/>
        <v>0</v>
      </c>
      <c r="DR64" s="282">
        <f>DZ64+EN64</f>
        <v>0</v>
      </c>
      <c r="DS64" s="282">
        <f t="shared" si="85"/>
        <v>0</v>
      </c>
      <c r="DT64" s="282"/>
      <c r="DU64" s="282">
        <f t="shared" si="90"/>
        <v>187672</v>
      </c>
      <c r="DV64" s="282">
        <f>DW64</f>
        <v>124102</v>
      </c>
      <c r="DW64" s="282">
        <f>DH64-EI64</f>
        <v>124102</v>
      </c>
      <c r="DX64" s="286">
        <f t="shared" si="9"/>
        <v>40.410677885523377</v>
      </c>
      <c r="DY64" s="282">
        <f t="shared" si="86"/>
        <v>0</v>
      </c>
      <c r="DZ64" s="282"/>
      <c r="EA64" s="282"/>
      <c r="EB64" s="282"/>
      <c r="EC64" s="282"/>
      <c r="ED64" s="282"/>
      <c r="EE64" s="282"/>
      <c r="EF64" s="282"/>
      <c r="EG64" s="282"/>
      <c r="EH64" s="282"/>
      <c r="EI64" s="282">
        <v>63570</v>
      </c>
      <c r="EJ64" s="274">
        <f t="shared" si="87"/>
        <v>89.227314197487544</v>
      </c>
      <c r="EK64" s="282">
        <f t="shared" si="95"/>
        <v>0</v>
      </c>
      <c r="EL64" s="345"/>
      <c r="EM64" s="346"/>
      <c r="EN64" s="345">
        <f>EO64+ER64</f>
        <v>0</v>
      </c>
      <c r="EO64" s="289">
        <f>EP64+EQ64</f>
        <v>0</v>
      </c>
      <c r="EP64" s="290"/>
      <c r="EQ64" s="290"/>
      <c r="ER64" s="290"/>
      <c r="ES64" s="290"/>
    </row>
    <row r="65" spans="1:184" ht="27.75" hidden="1" customHeight="1" outlineLevel="1">
      <c r="A65" s="280">
        <v>3</v>
      </c>
      <c r="B65" s="344" t="s">
        <v>343</v>
      </c>
      <c r="C65" s="282">
        <f>C66+C67</f>
        <v>333056</v>
      </c>
      <c r="D65" s="282">
        <v>333056</v>
      </c>
      <c r="E65" s="282">
        <v>333056</v>
      </c>
      <c r="F65" s="282">
        <v>333056</v>
      </c>
      <c r="G65" s="282"/>
      <c r="H65" s="282">
        <v>0</v>
      </c>
      <c r="I65" s="282">
        <v>333056</v>
      </c>
      <c r="J65" s="282">
        <v>333056</v>
      </c>
      <c r="K65" s="282">
        <v>333056</v>
      </c>
      <c r="L65" s="282">
        <v>0</v>
      </c>
      <c r="M65" s="282"/>
      <c r="N65" s="282">
        <v>385707</v>
      </c>
      <c r="O65" s="282">
        <v>385707</v>
      </c>
      <c r="P65" s="274">
        <v>115.80845263259032</v>
      </c>
      <c r="Q65" s="282"/>
      <c r="R65" s="282">
        <v>385707</v>
      </c>
      <c r="S65" s="282">
        <v>385707</v>
      </c>
      <c r="T65" s="282">
        <v>0</v>
      </c>
      <c r="U65" s="282">
        <v>385707</v>
      </c>
      <c r="V65" s="282">
        <v>100595</v>
      </c>
      <c r="W65" s="282">
        <v>100595</v>
      </c>
      <c r="X65" s="282">
        <v>0</v>
      </c>
      <c r="Y65" s="282">
        <v>285112</v>
      </c>
      <c r="Z65" s="282">
        <v>0</v>
      </c>
      <c r="AA65" s="282"/>
      <c r="AB65" s="282"/>
      <c r="AC65" s="283">
        <f t="shared" ref="AC65:AC68" si="96">AD65+AG65</f>
        <v>385707</v>
      </c>
      <c r="AD65" s="282">
        <f t="shared" si="30"/>
        <v>385707</v>
      </c>
      <c r="AE65" s="283">
        <f t="shared" ref="AE65:AE69" si="97">V65</f>
        <v>100595</v>
      </c>
      <c r="AF65" s="283">
        <f t="shared" ref="AF65:AF69" si="98">Y65</f>
        <v>285112</v>
      </c>
      <c r="AG65" s="282"/>
      <c r="AH65" s="282">
        <v>496403</v>
      </c>
      <c r="AI65" s="282">
        <v>496403</v>
      </c>
      <c r="AJ65" s="282">
        <v>128.69950506472529</v>
      </c>
      <c r="AK65" s="282">
        <v>0</v>
      </c>
      <c r="AL65" s="282"/>
      <c r="AM65" s="282"/>
      <c r="AN65" s="282">
        <v>496403</v>
      </c>
      <c r="AO65" s="282">
        <v>496403</v>
      </c>
      <c r="AP65" s="282">
        <v>128.69950506472529</v>
      </c>
      <c r="AQ65" s="282">
        <v>0</v>
      </c>
      <c r="AR65" s="282">
        <v>0</v>
      </c>
      <c r="AS65" s="282">
        <v>0</v>
      </c>
      <c r="AT65" s="282">
        <v>496403</v>
      </c>
      <c r="AU65" s="282">
        <v>122850</v>
      </c>
      <c r="AV65" s="282">
        <v>122850</v>
      </c>
      <c r="AW65" s="282">
        <v>122.12336597246384</v>
      </c>
      <c r="AX65" s="282">
        <v>0</v>
      </c>
      <c r="AY65" s="282">
        <v>0</v>
      </c>
      <c r="AZ65" s="282"/>
      <c r="BA65" s="282"/>
      <c r="BB65" s="282"/>
      <c r="BC65" s="282"/>
      <c r="BD65" s="282"/>
      <c r="BE65" s="282">
        <v>373553</v>
      </c>
      <c r="BF65" s="282">
        <v>131.01973961110019</v>
      </c>
      <c r="BG65" s="282">
        <v>0</v>
      </c>
      <c r="BH65" s="282">
        <v>0</v>
      </c>
      <c r="BI65" s="282"/>
      <c r="BJ65" s="282">
        <v>0</v>
      </c>
      <c r="BK65" s="282">
        <v>0</v>
      </c>
      <c r="BL65" s="282"/>
      <c r="BM65" s="282"/>
      <c r="BN65" s="282"/>
      <c r="BO65" s="284">
        <f t="shared" ref="BO65:BO68" si="99">BP65+BS65</f>
        <v>0</v>
      </c>
      <c r="BP65" s="285">
        <f t="shared" ref="BP65:BP68" si="100">BQ65+BR65</f>
        <v>0</v>
      </c>
      <c r="BQ65" s="284">
        <f t="shared" ref="BQ65:BQ69" si="101">BH65</f>
        <v>0</v>
      </c>
      <c r="BR65" s="284">
        <f t="shared" ref="BR65:BR69" si="102">BK65</f>
        <v>0</v>
      </c>
      <c r="BS65" s="285"/>
      <c r="BT65" s="285">
        <v>661008</v>
      </c>
      <c r="BU65" s="285">
        <v>661008</v>
      </c>
      <c r="BV65" s="285">
        <v>133.15954980127034</v>
      </c>
      <c r="BW65" s="285">
        <v>0</v>
      </c>
      <c r="BX65" s="285"/>
      <c r="BY65" s="285"/>
      <c r="BZ65" s="285"/>
      <c r="CA65" s="285">
        <v>661008</v>
      </c>
      <c r="CB65" s="285">
        <v>661008</v>
      </c>
      <c r="CC65" s="285">
        <v>133.15954980127034</v>
      </c>
      <c r="CD65" s="285">
        <v>0</v>
      </c>
      <c r="CE65" s="285">
        <v>0</v>
      </c>
      <c r="CF65" s="285">
        <v>0</v>
      </c>
      <c r="CG65" s="285"/>
      <c r="CH65" s="285">
        <v>661008</v>
      </c>
      <c r="CI65" s="285">
        <v>144454.96999999997</v>
      </c>
      <c r="CJ65" s="285">
        <v>144454.96999999997</v>
      </c>
      <c r="CK65" s="285">
        <v>117.58646316646315</v>
      </c>
      <c r="CL65" s="285">
        <v>0</v>
      </c>
      <c r="CM65" s="285">
        <v>0</v>
      </c>
      <c r="CN65" s="285">
        <v>0</v>
      </c>
      <c r="CO65" s="285">
        <v>0</v>
      </c>
      <c r="CP65" s="285">
        <v>0</v>
      </c>
      <c r="CQ65" s="285">
        <v>0</v>
      </c>
      <c r="CR65" s="285">
        <v>0</v>
      </c>
      <c r="CS65" s="285">
        <v>0</v>
      </c>
      <c r="CT65" s="285">
        <v>0</v>
      </c>
      <c r="CU65" s="285">
        <v>0</v>
      </c>
      <c r="CV65" s="285">
        <v>516553.03</v>
      </c>
      <c r="CW65" s="285">
        <v>385.76385753962973</v>
      </c>
      <c r="CX65" s="285">
        <v>0</v>
      </c>
      <c r="CY65" s="285">
        <v>0</v>
      </c>
      <c r="CZ65" s="285"/>
      <c r="DA65" s="285">
        <v>0</v>
      </c>
      <c r="DB65" s="285">
        <v>0</v>
      </c>
      <c r="DC65" s="285"/>
      <c r="DD65" s="285"/>
      <c r="DE65" s="285"/>
      <c r="DF65" s="285"/>
      <c r="DG65" s="282">
        <f t="shared" si="46"/>
        <v>0</v>
      </c>
      <c r="DH65" s="282"/>
      <c r="DI65" s="286">
        <f t="shared" si="6"/>
        <v>0</v>
      </c>
      <c r="DJ65" s="282">
        <f t="shared" si="47"/>
        <v>0</v>
      </c>
      <c r="DK65" s="282"/>
      <c r="DL65" s="282"/>
      <c r="DM65" s="282"/>
      <c r="DN65" s="282">
        <f t="shared" si="88"/>
        <v>0</v>
      </c>
      <c r="DO65" s="282">
        <f t="shared" si="89"/>
        <v>0</v>
      </c>
      <c r="DP65" s="286">
        <f t="shared" si="14"/>
        <v>0</v>
      </c>
      <c r="DQ65" s="282">
        <f t="shared" si="20"/>
        <v>0</v>
      </c>
      <c r="DR65" s="282">
        <f t="shared" ref="DR65" si="103">DR66+DR67</f>
        <v>0</v>
      </c>
      <c r="DS65" s="282">
        <f t="shared" si="85"/>
        <v>0</v>
      </c>
      <c r="DT65" s="282"/>
      <c r="DU65" s="282">
        <f t="shared" si="90"/>
        <v>0</v>
      </c>
      <c r="DV65" s="282">
        <f>DW65</f>
        <v>0</v>
      </c>
      <c r="DW65" s="282">
        <f>DW66+DW67</f>
        <v>0</v>
      </c>
      <c r="DX65" s="286">
        <f t="shared" si="9"/>
        <v>0</v>
      </c>
      <c r="DY65" s="282">
        <f t="shared" ref="DY65:EL65" si="104">DY66+DY67</f>
        <v>0</v>
      </c>
      <c r="DZ65" s="282">
        <f t="shared" si="104"/>
        <v>0</v>
      </c>
      <c r="EA65" s="282">
        <f t="shared" si="104"/>
        <v>0</v>
      </c>
      <c r="EB65" s="282">
        <f t="shared" si="104"/>
        <v>0</v>
      </c>
      <c r="EC65" s="282">
        <f t="shared" si="104"/>
        <v>0</v>
      </c>
      <c r="ED65" s="282">
        <f t="shared" si="104"/>
        <v>0</v>
      </c>
      <c r="EE65" s="282">
        <f t="shared" si="104"/>
        <v>0</v>
      </c>
      <c r="EF65" s="282">
        <f t="shared" si="104"/>
        <v>0</v>
      </c>
      <c r="EG65" s="282">
        <f t="shared" si="104"/>
        <v>0</v>
      </c>
      <c r="EH65" s="282">
        <f t="shared" si="104"/>
        <v>0</v>
      </c>
      <c r="EI65" s="282">
        <f t="shared" si="104"/>
        <v>0</v>
      </c>
      <c r="EJ65" s="282">
        <f t="shared" si="104"/>
        <v>0</v>
      </c>
      <c r="EK65" s="282">
        <f t="shared" si="104"/>
        <v>0</v>
      </c>
      <c r="EL65" s="282">
        <f t="shared" si="104"/>
        <v>0</v>
      </c>
      <c r="EM65" s="346"/>
      <c r="EN65" s="345">
        <f t="shared" si="22"/>
        <v>0</v>
      </c>
      <c r="EO65" s="289">
        <f t="shared" si="17"/>
        <v>0</v>
      </c>
      <c r="EP65" s="290"/>
      <c r="EQ65" s="290"/>
      <c r="ER65" s="290"/>
      <c r="ES65" s="290"/>
    </row>
    <row r="66" spans="1:184" ht="27.75" hidden="1" customHeight="1" outlineLevel="1">
      <c r="A66" s="280"/>
      <c r="B66" s="344" t="s">
        <v>308</v>
      </c>
      <c r="C66" s="282">
        <v>107800</v>
      </c>
      <c r="D66" s="282">
        <v>107800</v>
      </c>
      <c r="E66" s="282">
        <v>107800</v>
      </c>
      <c r="F66" s="282">
        <v>107800</v>
      </c>
      <c r="G66" s="282"/>
      <c r="H66" s="282"/>
      <c r="I66" s="282">
        <v>107800</v>
      </c>
      <c r="J66" s="282">
        <v>107800</v>
      </c>
      <c r="K66" s="282">
        <v>107800</v>
      </c>
      <c r="L66" s="282">
        <v>0</v>
      </c>
      <c r="M66" s="282"/>
      <c r="N66" s="282">
        <v>127100</v>
      </c>
      <c r="O66" s="282">
        <v>127100</v>
      </c>
      <c r="P66" s="274">
        <v>117.9035250463822</v>
      </c>
      <c r="Q66" s="282"/>
      <c r="R66" s="282">
        <v>127100</v>
      </c>
      <c r="S66" s="282">
        <v>127100</v>
      </c>
      <c r="T66" s="282">
        <v>0</v>
      </c>
      <c r="U66" s="282">
        <v>127100</v>
      </c>
      <c r="V66" s="282">
        <v>2772</v>
      </c>
      <c r="W66" s="282">
        <v>2772</v>
      </c>
      <c r="X66" s="282"/>
      <c r="Y66" s="282">
        <v>124328</v>
      </c>
      <c r="Z66" s="282">
        <v>0</v>
      </c>
      <c r="AA66" s="282"/>
      <c r="AB66" s="282"/>
      <c r="AC66" s="283">
        <f t="shared" si="96"/>
        <v>127100</v>
      </c>
      <c r="AD66" s="282">
        <f t="shared" si="30"/>
        <v>127100</v>
      </c>
      <c r="AE66" s="283">
        <f t="shared" si="97"/>
        <v>2772</v>
      </c>
      <c r="AF66" s="283">
        <f t="shared" si="98"/>
        <v>124328</v>
      </c>
      <c r="AG66" s="282"/>
      <c r="AH66" s="282">
        <v>208100</v>
      </c>
      <c r="AI66" s="282">
        <v>208100</v>
      </c>
      <c r="AJ66" s="282">
        <v>163.72934697088905</v>
      </c>
      <c r="AK66" s="282">
        <v>0</v>
      </c>
      <c r="AL66" s="282"/>
      <c r="AM66" s="282"/>
      <c r="AN66" s="282">
        <v>208100</v>
      </c>
      <c r="AO66" s="282">
        <v>208100</v>
      </c>
      <c r="AP66" s="282">
        <v>163.72934697088905</v>
      </c>
      <c r="AQ66" s="282">
        <v>0</v>
      </c>
      <c r="AR66" s="282">
        <v>0</v>
      </c>
      <c r="AS66" s="282">
        <v>0</v>
      </c>
      <c r="AT66" s="282">
        <v>208100</v>
      </c>
      <c r="AU66" s="282">
        <v>27450</v>
      </c>
      <c r="AV66" s="282">
        <v>27450</v>
      </c>
      <c r="AW66" s="282">
        <v>990.25974025974028</v>
      </c>
      <c r="AX66" s="282">
        <v>0</v>
      </c>
      <c r="AY66" s="282"/>
      <c r="AZ66" s="282"/>
      <c r="BA66" s="282"/>
      <c r="BB66" s="282"/>
      <c r="BC66" s="282"/>
      <c r="BD66" s="282"/>
      <c r="BE66" s="282">
        <v>180650</v>
      </c>
      <c r="BF66" s="282">
        <v>145.30113892284925</v>
      </c>
      <c r="BG66" s="282">
        <v>0</v>
      </c>
      <c r="BH66" s="282"/>
      <c r="BI66" s="282"/>
      <c r="BJ66" s="282">
        <v>0</v>
      </c>
      <c r="BK66" s="282">
        <v>0</v>
      </c>
      <c r="BL66" s="282"/>
      <c r="BM66" s="282"/>
      <c r="BN66" s="282"/>
      <c r="BO66" s="284">
        <f t="shared" si="99"/>
        <v>0</v>
      </c>
      <c r="BP66" s="285">
        <f t="shared" si="100"/>
        <v>0</v>
      </c>
      <c r="BQ66" s="284">
        <f t="shared" si="101"/>
        <v>0</v>
      </c>
      <c r="BR66" s="284">
        <f t="shared" si="102"/>
        <v>0</v>
      </c>
      <c r="BS66" s="285"/>
      <c r="BT66" s="285">
        <v>372490</v>
      </c>
      <c r="BU66" s="285">
        <v>372490</v>
      </c>
      <c r="BV66" s="285">
        <v>178.99567515617491</v>
      </c>
      <c r="BW66" s="285">
        <v>0</v>
      </c>
      <c r="BX66" s="285"/>
      <c r="BY66" s="285"/>
      <c r="BZ66" s="285"/>
      <c r="CA66" s="285">
        <v>372490</v>
      </c>
      <c r="CB66" s="285">
        <v>372490</v>
      </c>
      <c r="CC66" s="285">
        <v>178.99567515617491</v>
      </c>
      <c r="CD66" s="285">
        <v>0</v>
      </c>
      <c r="CE66" s="285">
        <v>0</v>
      </c>
      <c r="CF66" s="285">
        <v>0</v>
      </c>
      <c r="CG66" s="285"/>
      <c r="CH66" s="285">
        <v>372490</v>
      </c>
      <c r="CI66" s="285">
        <v>18857.969999999972</v>
      </c>
      <c r="CJ66" s="285">
        <v>18857.969999999972</v>
      </c>
      <c r="CK66" s="285">
        <v>68.699344262294986</v>
      </c>
      <c r="CL66" s="285">
        <v>0</v>
      </c>
      <c r="CM66" s="285"/>
      <c r="CN66" s="285"/>
      <c r="CO66" s="285"/>
      <c r="CP66" s="285"/>
      <c r="CQ66" s="285"/>
      <c r="CR66" s="285"/>
      <c r="CS66" s="285"/>
      <c r="CT66" s="285"/>
      <c r="CU66" s="285"/>
      <c r="CV66" s="285">
        <v>353632.03</v>
      </c>
      <c r="CW66" s="285">
        <v>284.43474519014222</v>
      </c>
      <c r="CX66" s="285">
        <v>0</v>
      </c>
      <c r="CY66" s="285"/>
      <c r="CZ66" s="285"/>
      <c r="DA66" s="285">
        <v>0</v>
      </c>
      <c r="DB66" s="285">
        <v>0</v>
      </c>
      <c r="DC66" s="285"/>
      <c r="DD66" s="285"/>
      <c r="DE66" s="285"/>
      <c r="DF66" s="285"/>
      <c r="DG66" s="282">
        <f t="shared" si="46"/>
        <v>0</v>
      </c>
      <c r="DH66" s="282"/>
      <c r="DI66" s="286">
        <f t="shared" si="6"/>
        <v>0</v>
      </c>
      <c r="DJ66" s="282">
        <f t="shared" si="47"/>
        <v>0</v>
      </c>
      <c r="DK66" s="282"/>
      <c r="DL66" s="282"/>
      <c r="DM66" s="282"/>
      <c r="DN66" s="282">
        <f t="shared" si="88"/>
        <v>0</v>
      </c>
      <c r="DO66" s="282">
        <f t="shared" si="89"/>
        <v>0</v>
      </c>
      <c r="DP66" s="286">
        <f t="shared" si="14"/>
        <v>0</v>
      </c>
      <c r="DQ66" s="282">
        <f t="shared" si="20"/>
        <v>0</v>
      </c>
      <c r="DR66" s="282">
        <f>DZ66+EN66</f>
        <v>0</v>
      </c>
      <c r="DS66" s="282">
        <f t="shared" si="85"/>
        <v>0</v>
      </c>
      <c r="DT66" s="282"/>
      <c r="DU66" s="282">
        <f t="shared" si="90"/>
        <v>0</v>
      </c>
      <c r="DV66" s="282">
        <f t="shared" ref="DV66:DV69" si="105">DW66+DZ66</f>
        <v>0</v>
      </c>
      <c r="DW66" s="282">
        <f>DH66-EI66</f>
        <v>0</v>
      </c>
      <c r="DX66" s="286">
        <f t="shared" si="9"/>
        <v>0</v>
      </c>
      <c r="DY66" s="282">
        <f t="shared" si="86"/>
        <v>0</v>
      </c>
      <c r="DZ66" s="282"/>
      <c r="EA66" s="282"/>
      <c r="EB66" s="282"/>
      <c r="EC66" s="282"/>
      <c r="ED66" s="282"/>
      <c r="EE66" s="282"/>
      <c r="EF66" s="282"/>
      <c r="EG66" s="282"/>
      <c r="EH66" s="282"/>
      <c r="EI66" s="282"/>
      <c r="EJ66" s="274">
        <f t="shared" si="87"/>
        <v>0</v>
      </c>
      <c r="EK66" s="282">
        <f t="shared" ref="EK66:EK68" si="106">EL66+EN66</f>
        <v>0</v>
      </c>
      <c r="EL66" s="345"/>
      <c r="EM66" s="346"/>
      <c r="EN66" s="345">
        <f t="shared" si="22"/>
        <v>0</v>
      </c>
      <c r="EO66" s="289">
        <f t="shared" si="17"/>
        <v>0</v>
      </c>
      <c r="EP66" s="290"/>
      <c r="EQ66" s="290"/>
      <c r="ER66" s="290"/>
      <c r="ES66" s="290"/>
    </row>
    <row r="67" spans="1:184" ht="27.75" hidden="1" customHeight="1" outlineLevel="1">
      <c r="A67" s="280"/>
      <c r="B67" s="344" t="s">
        <v>309</v>
      </c>
      <c r="C67" s="282">
        <v>225256</v>
      </c>
      <c r="D67" s="282">
        <v>225256</v>
      </c>
      <c r="E67" s="282">
        <v>225256</v>
      </c>
      <c r="F67" s="282">
        <v>225256</v>
      </c>
      <c r="G67" s="282"/>
      <c r="H67" s="282"/>
      <c r="I67" s="282">
        <v>225256</v>
      </c>
      <c r="J67" s="282">
        <v>225256</v>
      </c>
      <c r="K67" s="282">
        <v>225256</v>
      </c>
      <c r="L67" s="282">
        <v>0</v>
      </c>
      <c r="M67" s="282"/>
      <c r="N67" s="282">
        <v>258607</v>
      </c>
      <c r="O67" s="282">
        <v>258607</v>
      </c>
      <c r="P67" s="274">
        <v>114.80582093262777</v>
      </c>
      <c r="Q67" s="282"/>
      <c r="R67" s="282">
        <v>258607</v>
      </c>
      <c r="S67" s="282">
        <v>258607</v>
      </c>
      <c r="T67" s="282">
        <v>0</v>
      </c>
      <c r="U67" s="282">
        <v>258607</v>
      </c>
      <c r="V67" s="282">
        <v>97823</v>
      </c>
      <c r="W67" s="282">
        <v>97823</v>
      </c>
      <c r="X67" s="282"/>
      <c r="Y67" s="282">
        <v>160784</v>
      </c>
      <c r="Z67" s="282">
        <v>0</v>
      </c>
      <c r="AA67" s="282"/>
      <c r="AB67" s="282"/>
      <c r="AC67" s="283">
        <f t="shared" si="96"/>
        <v>258607</v>
      </c>
      <c r="AD67" s="282">
        <f t="shared" si="30"/>
        <v>258607</v>
      </c>
      <c r="AE67" s="283">
        <f t="shared" si="97"/>
        <v>97823</v>
      </c>
      <c r="AF67" s="283">
        <f t="shared" si="98"/>
        <v>160784</v>
      </c>
      <c r="AG67" s="282"/>
      <c r="AH67" s="282">
        <v>288303</v>
      </c>
      <c r="AI67" s="282">
        <v>288303</v>
      </c>
      <c r="AJ67" s="282">
        <v>111.48306117003794</v>
      </c>
      <c r="AK67" s="282">
        <v>0</v>
      </c>
      <c r="AL67" s="282"/>
      <c r="AM67" s="282"/>
      <c r="AN67" s="282">
        <v>288303</v>
      </c>
      <c r="AO67" s="282">
        <v>288303</v>
      </c>
      <c r="AP67" s="282">
        <v>111.48306117003794</v>
      </c>
      <c r="AQ67" s="282">
        <v>0</v>
      </c>
      <c r="AR67" s="282">
        <v>0</v>
      </c>
      <c r="AS67" s="282">
        <v>0</v>
      </c>
      <c r="AT67" s="282">
        <v>288303</v>
      </c>
      <c r="AU67" s="282">
        <v>95400</v>
      </c>
      <c r="AV67" s="282">
        <v>95400</v>
      </c>
      <c r="AW67" s="282">
        <v>97.523077394886684</v>
      </c>
      <c r="AX67" s="282">
        <v>0</v>
      </c>
      <c r="AY67" s="282"/>
      <c r="AZ67" s="282"/>
      <c r="BA67" s="282"/>
      <c r="BB67" s="282"/>
      <c r="BC67" s="282"/>
      <c r="BD67" s="282"/>
      <c r="BE67" s="282">
        <v>192903</v>
      </c>
      <c r="BF67" s="282">
        <v>119.97649019802965</v>
      </c>
      <c r="BG67" s="282">
        <v>0</v>
      </c>
      <c r="BH67" s="282"/>
      <c r="BI67" s="282"/>
      <c r="BJ67" s="282">
        <v>0</v>
      </c>
      <c r="BK67" s="282">
        <v>0</v>
      </c>
      <c r="BL67" s="282"/>
      <c r="BM67" s="282"/>
      <c r="BN67" s="282"/>
      <c r="BO67" s="284">
        <f t="shared" si="99"/>
        <v>0</v>
      </c>
      <c r="BP67" s="285">
        <f t="shared" si="100"/>
        <v>0</v>
      </c>
      <c r="BQ67" s="284">
        <f t="shared" si="101"/>
        <v>0</v>
      </c>
      <c r="BR67" s="284">
        <f t="shared" si="102"/>
        <v>0</v>
      </c>
      <c r="BS67" s="285"/>
      <c r="BT67" s="285">
        <v>288518</v>
      </c>
      <c r="BU67" s="285">
        <v>288518</v>
      </c>
      <c r="BV67" s="285">
        <v>100.07457431937927</v>
      </c>
      <c r="BW67" s="285">
        <v>0</v>
      </c>
      <c r="BX67" s="285"/>
      <c r="BY67" s="285"/>
      <c r="BZ67" s="285"/>
      <c r="CA67" s="285">
        <v>288518</v>
      </c>
      <c r="CB67" s="285">
        <v>288518</v>
      </c>
      <c r="CC67" s="285">
        <v>100.07457431937927</v>
      </c>
      <c r="CD67" s="285">
        <v>0</v>
      </c>
      <c r="CE67" s="285">
        <v>0</v>
      </c>
      <c r="CF67" s="285">
        <v>0</v>
      </c>
      <c r="CG67" s="285"/>
      <c r="CH67" s="285">
        <v>288518</v>
      </c>
      <c r="CI67" s="285">
        <v>125597</v>
      </c>
      <c r="CJ67" s="285">
        <v>125597</v>
      </c>
      <c r="CK67" s="285">
        <v>131.65303983228512</v>
      </c>
      <c r="CL67" s="285">
        <v>0</v>
      </c>
      <c r="CM67" s="285"/>
      <c r="CN67" s="285"/>
      <c r="CO67" s="285"/>
      <c r="CP67" s="285"/>
      <c r="CQ67" s="285"/>
      <c r="CR67" s="285"/>
      <c r="CS67" s="285"/>
      <c r="CT67" s="285"/>
      <c r="CU67" s="285"/>
      <c r="CV67" s="285">
        <v>162921</v>
      </c>
      <c r="CW67" s="285">
        <v>101.32911234948752</v>
      </c>
      <c r="CX67" s="285">
        <v>0</v>
      </c>
      <c r="CY67" s="285"/>
      <c r="CZ67" s="285"/>
      <c r="DA67" s="285">
        <v>0</v>
      </c>
      <c r="DB67" s="285">
        <v>0</v>
      </c>
      <c r="DC67" s="285"/>
      <c r="DD67" s="285"/>
      <c r="DE67" s="285"/>
      <c r="DF67" s="285"/>
      <c r="DG67" s="282">
        <f t="shared" si="46"/>
        <v>0</v>
      </c>
      <c r="DH67" s="282"/>
      <c r="DI67" s="286">
        <f t="shared" si="6"/>
        <v>0</v>
      </c>
      <c r="DJ67" s="282">
        <f t="shared" si="47"/>
        <v>0</v>
      </c>
      <c r="DK67" s="282"/>
      <c r="DL67" s="282"/>
      <c r="DM67" s="282"/>
      <c r="DN67" s="282">
        <f t="shared" si="88"/>
        <v>0</v>
      </c>
      <c r="DO67" s="282">
        <f t="shared" si="89"/>
        <v>0</v>
      </c>
      <c r="DP67" s="286">
        <f t="shared" si="14"/>
        <v>0</v>
      </c>
      <c r="DQ67" s="282">
        <f t="shared" si="20"/>
        <v>0</v>
      </c>
      <c r="DR67" s="282">
        <f>DZ67+EN67</f>
        <v>0</v>
      </c>
      <c r="DS67" s="282">
        <f t="shared" si="85"/>
        <v>0</v>
      </c>
      <c r="DT67" s="282"/>
      <c r="DU67" s="282">
        <f t="shared" si="90"/>
        <v>0</v>
      </c>
      <c r="DV67" s="282">
        <f t="shared" si="105"/>
        <v>0</v>
      </c>
      <c r="DW67" s="282">
        <f>DH67-EI67</f>
        <v>0</v>
      </c>
      <c r="DX67" s="286">
        <f t="shared" si="9"/>
        <v>0</v>
      </c>
      <c r="DY67" s="282">
        <f t="shared" si="86"/>
        <v>0</v>
      </c>
      <c r="DZ67" s="282"/>
      <c r="EA67" s="282"/>
      <c r="EB67" s="282"/>
      <c r="EC67" s="282"/>
      <c r="ED67" s="282"/>
      <c r="EE67" s="282"/>
      <c r="EF67" s="282"/>
      <c r="EG67" s="282"/>
      <c r="EH67" s="282"/>
      <c r="EI67" s="350"/>
      <c r="EJ67" s="274">
        <f t="shared" si="87"/>
        <v>0</v>
      </c>
      <c r="EK67" s="282">
        <f t="shared" si="106"/>
        <v>0</v>
      </c>
      <c r="EL67" s="345"/>
      <c r="EM67" s="346"/>
      <c r="EN67" s="345">
        <f t="shared" si="22"/>
        <v>0</v>
      </c>
      <c r="EO67" s="289">
        <f t="shared" si="17"/>
        <v>0</v>
      </c>
      <c r="EP67" s="290"/>
      <c r="EQ67" s="290"/>
      <c r="ER67" s="290"/>
      <c r="ES67" s="290"/>
    </row>
    <row r="68" spans="1:184" ht="30" hidden="1" customHeight="1" outlineLevel="1">
      <c r="A68" s="280">
        <v>4</v>
      </c>
      <c r="B68" s="344" t="s">
        <v>344</v>
      </c>
      <c r="C68" s="282">
        <v>171975</v>
      </c>
      <c r="D68" s="282">
        <v>171975</v>
      </c>
      <c r="E68" s="282">
        <v>171975</v>
      </c>
      <c r="F68" s="282">
        <v>171975</v>
      </c>
      <c r="G68" s="282"/>
      <c r="H68" s="282">
        <v>0</v>
      </c>
      <c r="I68" s="282">
        <v>171975</v>
      </c>
      <c r="J68" s="282">
        <v>171975</v>
      </c>
      <c r="K68" s="282">
        <v>171975</v>
      </c>
      <c r="L68" s="282">
        <v>0</v>
      </c>
      <c r="M68" s="282"/>
      <c r="N68" s="282">
        <v>358110</v>
      </c>
      <c r="O68" s="282">
        <v>358110</v>
      </c>
      <c r="P68" s="274">
        <v>208.23375490623638</v>
      </c>
      <c r="Q68" s="282"/>
      <c r="R68" s="282">
        <v>358110</v>
      </c>
      <c r="S68" s="282">
        <v>358110</v>
      </c>
      <c r="T68" s="282">
        <v>0</v>
      </c>
      <c r="U68" s="282">
        <v>358110</v>
      </c>
      <c r="V68" s="282">
        <v>358110</v>
      </c>
      <c r="W68" s="282">
        <v>358110</v>
      </c>
      <c r="X68" s="282"/>
      <c r="Y68" s="282"/>
      <c r="Z68" s="282">
        <v>0</v>
      </c>
      <c r="AA68" s="282"/>
      <c r="AB68" s="282"/>
      <c r="AC68" s="283">
        <f t="shared" si="96"/>
        <v>358110</v>
      </c>
      <c r="AD68" s="282">
        <f t="shared" si="30"/>
        <v>358110</v>
      </c>
      <c r="AE68" s="283">
        <f t="shared" si="97"/>
        <v>358110</v>
      </c>
      <c r="AF68" s="283">
        <f t="shared" si="98"/>
        <v>0</v>
      </c>
      <c r="AG68" s="282"/>
      <c r="AH68" s="282">
        <v>0</v>
      </c>
      <c r="AI68" s="282"/>
      <c r="AJ68" s="282">
        <v>0</v>
      </c>
      <c r="AK68" s="282">
        <v>0</v>
      </c>
      <c r="AL68" s="282"/>
      <c r="AM68" s="282"/>
      <c r="AN68" s="282">
        <v>0</v>
      </c>
      <c r="AO68" s="282">
        <v>0</v>
      </c>
      <c r="AP68" s="282">
        <v>0</v>
      </c>
      <c r="AQ68" s="282">
        <v>0</v>
      </c>
      <c r="AR68" s="282">
        <v>0</v>
      </c>
      <c r="AS68" s="282">
        <v>0</v>
      </c>
      <c r="AT68" s="282">
        <v>0</v>
      </c>
      <c r="AU68" s="282">
        <v>0</v>
      </c>
      <c r="AV68" s="282">
        <v>0</v>
      </c>
      <c r="AW68" s="282">
        <v>0</v>
      </c>
      <c r="AX68" s="282">
        <v>0</v>
      </c>
      <c r="AY68" s="282"/>
      <c r="AZ68" s="282"/>
      <c r="BA68" s="282"/>
      <c r="BB68" s="282"/>
      <c r="BC68" s="282"/>
      <c r="BD68" s="282"/>
      <c r="BE68" s="282"/>
      <c r="BF68" s="282">
        <v>0</v>
      </c>
      <c r="BG68" s="282">
        <v>0</v>
      </c>
      <c r="BH68" s="282"/>
      <c r="BI68" s="282"/>
      <c r="BJ68" s="282">
        <v>0</v>
      </c>
      <c r="BK68" s="282">
        <v>0</v>
      </c>
      <c r="BL68" s="282"/>
      <c r="BM68" s="282"/>
      <c r="BN68" s="282"/>
      <c r="BO68" s="284">
        <f t="shared" si="99"/>
        <v>0</v>
      </c>
      <c r="BP68" s="285">
        <f t="shared" si="100"/>
        <v>0</v>
      </c>
      <c r="BQ68" s="284">
        <f t="shared" si="101"/>
        <v>0</v>
      </c>
      <c r="BR68" s="284">
        <f t="shared" si="102"/>
        <v>0</v>
      </c>
      <c r="BS68" s="285"/>
      <c r="BT68" s="285">
        <v>0</v>
      </c>
      <c r="BU68" s="285"/>
      <c r="BV68" s="285">
        <v>0</v>
      </c>
      <c r="BW68" s="285">
        <v>0</v>
      </c>
      <c r="BX68" s="285"/>
      <c r="BY68" s="285"/>
      <c r="BZ68" s="285"/>
      <c r="CA68" s="285">
        <v>0</v>
      </c>
      <c r="CB68" s="285">
        <v>0</v>
      </c>
      <c r="CC68" s="285">
        <v>0</v>
      </c>
      <c r="CD68" s="285">
        <v>0</v>
      </c>
      <c r="CE68" s="285">
        <v>0</v>
      </c>
      <c r="CF68" s="285">
        <v>0</v>
      </c>
      <c r="CG68" s="285"/>
      <c r="CH68" s="285">
        <v>0</v>
      </c>
      <c r="CI68" s="285">
        <v>0</v>
      </c>
      <c r="CJ68" s="285">
        <v>0</v>
      </c>
      <c r="CK68" s="285">
        <v>0</v>
      </c>
      <c r="CL68" s="285">
        <v>0</v>
      </c>
      <c r="CM68" s="285"/>
      <c r="CN68" s="285"/>
      <c r="CO68" s="285"/>
      <c r="CP68" s="285"/>
      <c r="CQ68" s="285"/>
      <c r="CR68" s="285"/>
      <c r="CS68" s="285"/>
      <c r="CT68" s="285"/>
      <c r="CU68" s="285"/>
      <c r="CV68" s="285"/>
      <c r="CW68" s="285">
        <v>0</v>
      </c>
      <c r="CX68" s="285">
        <v>0</v>
      </c>
      <c r="CY68" s="285"/>
      <c r="CZ68" s="285"/>
      <c r="DA68" s="285">
        <v>0</v>
      </c>
      <c r="DB68" s="285">
        <v>0</v>
      </c>
      <c r="DC68" s="285"/>
      <c r="DD68" s="285"/>
      <c r="DE68" s="285"/>
      <c r="DF68" s="285"/>
      <c r="DG68" s="282">
        <f t="shared" si="46"/>
        <v>0</v>
      </c>
      <c r="DH68" s="282"/>
      <c r="DI68" s="286">
        <f t="shared" si="6"/>
        <v>0</v>
      </c>
      <c r="DJ68" s="282">
        <f t="shared" si="47"/>
        <v>0</v>
      </c>
      <c r="DK68" s="282"/>
      <c r="DL68" s="282"/>
      <c r="DM68" s="282"/>
      <c r="DN68" s="282">
        <f t="shared" si="88"/>
        <v>0</v>
      </c>
      <c r="DO68" s="282">
        <f t="shared" si="89"/>
        <v>0</v>
      </c>
      <c r="DP68" s="286">
        <f t="shared" si="14"/>
        <v>0</v>
      </c>
      <c r="DQ68" s="282">
        <f t="shared" si="20"/>
        <v>0</v>
      </c>
      <c r="DR68" s="282">
        <f>DZ68+EN68</f>
        <v>0</v>
      </c>
      <c r="DS68" s="282">
        <f t="shared" si="85"/>
        <v>0</v>
      </c>
      <c r="DT68" s="282"/>
      <c r="DU68" s="282">
        <f t="shared" si="90"/>
        <v>0</v>
      </c>
      <c r="DV68" s="282">
        <f t="shared" si="105"/>
        <v>0</v>
      </c>
      <c r="DW68" s="282">
        <f>DH68-EI68</f>
        <v>0</v>
      </c>
      <c r="DX68" s="286">
        <f t="shared" si="9"/>
        <v>0</v>
      </c>
      <c r="DY68" s="282">
        <f t="shared" si="86"/>
        <v>0</v>
      </c>
      <c r="DZ68" s="282"/>
      <c r="EA68" s="282"/>
      <c r="EB68" s="282"/>
      <c r="EC68" s="282"/>
      <c r="ED68" s="282"/>
      <c r="EE68" s="282"/>
      <c r="EF68" s="282"/>
      <c r="EG68" s="282"/>
      <c r="EH68" s="282"/>
      <c r="EI68" s="282"/>
      <c r="EJ68" s="274">
        <f t="shared" si="87"/>
        <v>0</v>
      </c>
      <c r="EK68" s="282">
        <f t="shared" si="106"/>
        <v>0</v>
      </c>
      <c r="EL68" s="345"/>
      <c r="EM68" s="346"/>
      <c r="EN68" s="345">
        <f t="shared" si="22"/>
        <v>0</v>
      </c>
      <c r="EO68" s="289">
        <f t="shared" si="17"/>
        <v>0</v>
      </c>
      <c r="EP68" s="290"/>
      <c r="EQ68" s="290"/>
      <c r="ER68" s="290"/>
      <c r="ES68" s="290"/>
    </row>
    <row r="69" spans="1:184" s="93" customFormat="1" ht="21.65" customHeight="1" collapsed="1">
      <c r="A69" s="264" t="s">
        <v>93</v>
      </c>
      <c r="B69" s="265" t="s">
        <v>555</v>
      </c>
      <c r="C69" s="264"/>
      <c r="D69" s="264"/>
      <c r="E69" s="264"/>
      <c r="F69" s="264"/>
      <c r="G69" s="264"/>
      <c r="H69" s="264">
        <v>0</v>
      </c>
      <c r="I69" s="264">
        <v>0</v>
      </c>
      <c r="J69" s="264">
        <v>0</v>
      </c>
      <c r="K69" s="264">
        <v>0</v>
      </c>
      <c r="L69" s="264">
        <v>0</v>
      </c>
      <c r="M69" s="264"/>
      <c r="N69" s="264">
        <v>11300</v>
      </c>
      <c r="O69" s="264">
        <v>11300</v>
      </c>
      <c r="P69" s="274">
        <v>0</v>
      </c>
      <c r="Q69" s="264"/>
      <c r="R69" s="264"/>
      <c r="S69" s="264"/>
      <c r="T69" s="264">
        <v>0</v>
      </c>
      <c r="U69" s="264"/>
      <c r="V69" s="264"/>
      <c r="W69" s="264"/>
      <c r="X69" s="264"/>
      <c r="Y69" s="264">
        <v>0</v>
      </c>
      <c r="Z69" s="264">
        <v>0</v>
      </c>
      <c r="AA69" s="264"/>
      <c r="AB69" s="264"/>
      <c r="AC69" s="283">
        <f>AD69+AG69</f>
        <v>0</v>
      </c>
      <c r="AD69" s="282">
        <f>AE69+AF69</f>
        <v>0</v>
      </c>
      <c r="AE69" s="283">
        <f t="shared" si="97"/>
        <v>0</v>
      </c>
      <c r="AF69" s="283">
        <f t="shared" si="98"/>
        <v>0</v>
      </c>
      <c r="AG69" s="264"/>
      <c r="AH69" s="264">
        <v>0</v>
      </c>
      <c r="AI69" s="264"/>
      <c r="AJ69" s="264">
        <v>0</v>
      </c>
      <c r="AK69" s="264">
        <v>0</v>
      </c>
      <c r="AL69" s="264"/>
      <c r="AM69" s="264"/>
      <c r="AN69" s="264">
        <v>0</v>
      </c>
      <c r="AO69" s="264">
        <v>0</v>
      </c>
      <c r="AP69" s="264">
        <v>0</v>
      </c>
      <c r="AQ69" s="264">
        <v>0</v>
      </c>
      <c r="AR69" s="264">
        <v>0</v>
      </c>
      <c r="AS69" s="264">
        <v>0</v>
      </c>
      <c r="AT69" s="264">
        <v>0</v>
      </c>
      <c r="AU69" s="264">
        <v>0</v>
      </c>
      <c r="AV69" s="264"/>
      <c r="AW69" s="264">
        <v>0</v>
      </c>
      <c r="AX69" s="264">
        <v>0</v>
      </c>
      <c r="AY69" s="264"/>
      <c r="AZ69" s="264"/>
      <c r="BA69" s="264"/>
      <c r="BB69" s="264"/>
      <c r="BC69" s="264"/>
      <c r="BD69" s="264"/>
      <c r="BE69" s="264">
        <v>0</v>
      </c>
      <c r="BF69" s="264">
        <v>0</v>
      </c>
      <c r="BG69" s="264">
        <v>0</v>
      </c>
      <c r="BH69" s="264"/>
      <c r="BI69" s="264"/>
      <c r="BJ69" s="264">
        <v>0</v>
      </c>
      <c r="BK69" s="264">
        <v>0</v>
      </c>
      <c r="BL69" s="264"/>
      <c r="BM69" s="264"/>
      <c r="BN69" s="264"/>
      <c r="BO69" s="284">
        <f>BP69+BS69</f>
        <v>0</v>
      </c>
      <c r="BP69" s="285">
        <f>BQ69+BR69</f>
        <v>0</v>
      </c>
      <c r="BQ69" s="284">
        <f t="shared" si="101"/>
        <v>0</v>
      </c>
      <c r="BR69" s="284">
        <f t="shared" si="102"/>
        <v>0</v>
      </c>
      <c r="BS69" s="267"/>
      <c r="BT69" s="267">
        <v>16100</v>
      </c>
      <c r="BU69" s="267">
        <v>16100</v>
      </c>
      <c r="BV69" s="267"/>
      <c r="BW69" s="267">
        <v>0</v>
      </c>
      <c r="BX69" s="267"/>
      <c r="BY69" s="267"/>
      <c r="BZ69" s="267"/>
      <c r="CA69" s="267">
        <v>16100</v>
      </c>
      <c r="CB69" s="267">
        <v>16100</v>
      </c>
      <c r="CC69" s="267">
        <v>0</v>
      </c>
      <c r="CD69" s="267">
        <v>0</v>
      </c>
      <c r="CE69" s="267">
        <v>0</v>
      </c>
      <c r="CF69" s="267">
        <v>0</v>
      </c>
      <c r="CG69" s="267"/>
      <c r="CH69" s="267">
        <v>16100</v>
      </c>
      <c r="CI69" s="267">
        <v>16100</v>
      </c>
      <c r="CJ69" s="267">
        <v>16100</v>
      </c>
      <c r="CK69" s="267">
        <v>0</v>
      </c>
      <c r="CL69" s="267">
        <v>0</v>
      </c>
      <c r="CM69" s="267"/>
      <c r="CN69" s="267"/>
      <c r="CO69" s="267"/>
      <c r="CP69" s="267"/>
      <c r="CQ69" s="267"/>
      <c r="CR69" s="267"/>
      <c r="CS69" s="267"/>
      <c r="CT69" s="267"/>
      <c r="CU69" s="267"/>
      <c r="CV69" s="267">
        <v>0</v>
      </c>
      <c r="CW69" s="267">
        <v>0</v>
      </c>
      <c r="CX69" s="267">
        <v>0</v>
      </c>
      <c r="CY69" s="267"/>
      <c r="CZ69" s="267"/>
      <c r="DA69" s="267">
        <v>0</v>
      </c>
      <c r="DB69" s="267">
        <v>0</v>
      </c>
      <c r="DC69" s="267"/>
      <c r="DD69" s="267"/>
      <c r="DE69" s="267"/>
      <c r="DF69" s="267"/>
      <c r="DG69" s="264">
        <f>DH69+DK69</f>
        <v>83900</v>
      </c>
      <c r="DH69" s="146">
        <v>83900</v>
      </c>
      <c r="DI69" s="268">
        <f t="shared" si="6"/>
        <v>521.11801242236027</v>
      </c>
      <c r="DJ69" s="264">
        <f t="shared" si="47"/>
        <v>0</v>
      </c>
      <c r="DK69" s="264"/>
      <c r="DL69" s="264"/>
      <c r="DM69" s="264"/>
      <c r="DN69" s="264">
        <f>DO69+DR69</f>
        <v>83900</v>
      </c>
      <c r="DO69" s="264">
        <f>DH69</f>
        <v>83900</v>
      </c>
      <c r="DP69" s="268">
        <f t="shared" si="14"/>
        <v>0</v>
      </c>
      <c r="DQ69" s="264">
        <f t="shared" si="20"/>
        <v>0</v>
      </c>
      <c r="DR69" s="264">
        <f>DZ69+EN69</f>
        <v>0</v>
      </c>
      <c r="DS69" s="264">
        <f t="shared" si="85"/>
        <v>0</v>
      </c>
      <c r="DT69" s="264"/>
      <c r="DU69" s="264">
        <f t="shared" si="90"/>
        <v>83900</v>
      </c>
      <c r="DV69" s="264">
        <f t="shared" si="105"/>
        <v>83900</v>
      </c>
      <c r="DW69" s="264">
        <f>DO69</f>
        <v>83900</v>
      </c>
      <c r="DX69" s="268">
        <f t="shared" si="9"/>
        <v>0</v>
      </c>
      <c r="DY69" s="264">
        <f t="shared" si="86"/>
        <v>0</v>
      </c>
      <c r="DZ69" s="264"/>
      <c r="EA69" s="264"/>
      <c r="EB69" s="264"/>
      <c r="EC69" s="264"/>
      <c r="ED69" s="264"/>
      <c r="EE69" s="264"/>
      <c r="EF69" s="264"/>
      <c r="EG69" s="264"/>
      <c r="EH69" s="264"/>
      <c r="EI69" s="264">
        <v>0</v>
      </c>
      <c r="EJ69" s="274">
        <f t="shared" si="87"/>
        <v>0</v>
      </c>
      <c r="EK69" s="264">
        <f>EL69+EN69</f>
        <v>0</v>
      </c>
      <c r="EL69" s="264"/>
      <c r="EM69" s="346"/>
      <c r="EN69" s="264">
        <f t="shared" si="22"/>
        <v>0</v>
      </c>
      <c r="EO69" s="303">
        <f t="shared" si="17"/>
        <v>0</v>
      </c>
      <c r="EP69" s="304"/>
      <c r="EQ69" s="304"/>
      <c r="ER69" s="304"/>
      <c r="ES69" s="304"/>
    </row>
    <row r="70" spans="1:184" s="93" customFormat="1" ht="19.75" customHeight="1">
      <c r="A70" s="264" t="s">
        <v>96</v>
      </c>
      <c r="B70" s="265" t="s">
        <v>556</v>
      </c>
      <c r="C70" s="264"/>
      <c r="D70" s="264">
        <v>47000</v>
      </c>
      <c r="E70" s="264">
        <v>47000</v>
      </c>
      <c r="F70" s="264">
        <v>47000</v>
      </c>
      <c r="G70" s="264">
        <v>0</v>
      </c>
      <c r="H70" s="264">
        <v>0</v>
      </c>
      <c r="I70" s="264">
        <v>0</v>
      </c>
      <c r="J70" s="264">
        <v>0</v>
      </c>
      <c r="K70" s="264">
        <v>0</v>
      </c>
      <c r="L70" s="264">
        <v>0</v>
      </c>
      <c r="M70" s="264">
        <v>0</v>
      </c>
      <c r="N70" s="264">
        <v>27200</v>
      </c>
      <c r="O70" s="264">
        <v>27200</v>
      </c>
      <c r="P70" s="264">
        <v>0</v>
      </c>
      <c r="Q70" s="264">
        <v>0</v>
      </c>
      <c r="R70" s="264">
        <v>27200</v>
      </c>
      <c r="S70" s="264">
        <v>27200</v>
      </c>
      <c r="T70" s="264">
        <v>0</v>
      </c>
      <c r="U70" s="264">
        <v>27200</v>
      </c>
      <c r="V70" s="264">
        <v>27200</v>
      </c>
      <c r="W70" s="264">
        <v>27200</v>
      </c>
      <c r="X70" s="264">
        <v>0</v>
      </c>
      <c r="Y70" s="264">
        <v>0</v>
      </c>
      <c r="Z70" s="264">
        <v>0</v>
      </c>
      <c r="AA70" s="264">
        <v>0</v>
      </c>
      <c r="AB70" s="264">
        <v>0</v>
      </c>
      <c r="AC70" s="264">
        <f t="shared" ref="AC70:AG70" si="107">AC72</f>
        <v>0</v>
      </c>
      <c r="AD70" s="264">
        <f t="shared" si="107"/>
        <v>0</v>
      </c>
      <c r="AE70" s="264">
        <f t="shared" si="107"/>
        <v>0</v>
      </c>
      <c r="AF70" s="264">
        <f t="shared" si="107"/>
        <v>0</v>
      </c>
      <c r="AG70" s="264">
        <f t="shared" si="107"/>
        <v>0</v>
      </c>
      <c r="AH70" s="264">
        <v>21300</v>
      </c>
      <c r="AI70" s="264">
        <v>21300</v>
      </c>
      <c r="AJ70" s="264">
        <v>78.308823529411768</v>
      </c>
      <c r="AK70" s="264">
        <v>0</v>
      </c>
      <c r="AL70" s="264">
        <v>0</v>
      </c>
      <c r="AM70" s="264"/>
      <c r="AN70" s="264">
        <v>21300</v>
      </c>
      <c r="AO70" s="264">
        <v>21300</v>
      </c>
      <c r="AP70" s="264">
        <v>78.308823529411768</v>
      </c>
      <c r="AQ70" s="264">
        <v>0</v>
      </c>
      <c r="AR70" s="264">
        <v>0</v>
      </c>
      <c r="AS70" s="264">
        <v>0</v>
      </c>
      <c r="AT70" s="264">
        <v>21300</v>
      </c>
      <c r="AU70" s="264">
        <v>21300</v>
      </c>
      <c r="AV70" s="264">
        <v>21300</v>
      </c>
      <c r="AW70" s="264">
        <v>78.308823529411768</v>
      </c>
      <c r="AX70" s="264">
        <v>0</v>
      </c>
      <c r="AY70" s="264">
        <v>0</v>
      </c>
      <c r="AZ70" s="264">
        <v>0</v>
      </c>
      <c r="BA70" s="264">
        <v>0</v>
      </c>
      <c r="BB70" s="264"/>
      <c r="BC70" s="264"/>
      <c r="BD70" s="264"/>
      <c r="BE70" s="264">
        <v>0</v>
      </c>
      <c r="BF70" s="264">
        <v>0</v>
      </c>
      <c r="BG70" s="264">
        <v>0</v>
      </c>
      <c r="BH70" s="264">
        <v>0</v>
      </c>
      <c r="BI70" s="264">
        <v>0</v>
      </c>
      <c r="BJ70" s="264">
        <v>0</v>
      </c>
      <c r="BK70" s="264">
        <v>0</v>
      </c>
      <c r="BL70" s="264">
        <v>0</v>
      </c>
      <c r="BM70" s="264">
        <v>0</v>
      </c>
      <c r="BN70" s="264"/>
      <c r="BO70" s="267">
        <f t="shared" ref="BO70:BS70" si="108">BO72</f>
        <v>0</v>
      </c>
      <c r="BP70" s="267">
        <f t="shared" si="108"/>
        <v>0</v>
      </c>
      <c r="BQ70" s="267">
        <f t="shared" si="108"/>
        <v>0</v>
      </c>
      <c r="BR70" s="267">
        <f t="shared" si="108"/>
        <v>0</v>
      </c>
      <c r="BS70" s="267">
        <f t="shared" si="108"/>
        <v>0</v>
      </c>
      <c r="BT70" s="267">
        <v>34100</v>
      </c>
      <c r="BU70" s="267">
        <v>34100</v>
      </c>
      <c r="BV70" s="267"/>
      <c r="BW70" s="267">
        <v>0</v>
      </c>
      <c r="BX70" s="267">
        <v>0</v>
      </c>
      <c r="BY70" s="267">
        <v>0</v>
      </c>
      <c r="BZ70" s="267">
        <v>0</v>
      </c>
      <c r="CA70" s="267">
        <v>34100</v>
      </c>
      <c r="CB70" s="267">
        <v>34100</v>
      </c>
      <c r="CC70" s="267"/>
      <c r="CD70" s="267">
        <v>0</v>
      </c>
      <c r="CE70" s="267">
        <v>0</v>
      </c>
      <c r="CF70" s="267">
        <v>0</v>
      </c>
      <c r="CG70" s="267"/>
      <c r="CH70" s="267">
        <v>34100</v>
      </c>
      <c r="CI70" s="267">
        <v>34100</v>
      </c>
      <c r="CJ70" s="267">
        <v>34100</v>
      </c>
      <c r="CK70" s="267"/>
      <c r="CL70" s="267">
        <v>0</v>
      </c>
      <c r="CM70" s="267">
        <v>0</v>
      </c>
      <c r="CN70" s="267">
        <v>0</v>
      </c>
      <c r="CO70" s="267">
        <v>0</v>
      </c>
      <c r="CP70" s="267"/>
      <c r="CQ70" s="267"/>
      <c r="CR70" s="267"/>
      <c r="CS70" s="267"/>
      <c r="CT70" s="267"/>
      <c r="CU70" s="267"/>
      <c r="CV70" s="267">
        <v>0</v>
      </c>
      <c r="CW70" s="267">
        <v>0</v>
      </c>
      <c r="CX70" s="267">
        <v>0</v>
      </c>
      <c r="CY70" s="267">
        <v>0</v>
      </c>
      <c r="CZ70" s="267">
        <v>0</v>
      </c>
      <c r="DA70" s="267">
        <v>0</v>
      </c>
      <c r="DB70" s="267">
        <v>0</v>
      </c>
      <c r="DC70" s="267">
        <v>0</v>
      </c>
      <c r="DD70" s="267">
        <v>0</v>
      </c>
      <c r="DE70" s="267"/>
      <c r="DF70" s="267"/>
      <c r="DG70" s="264">
        <f t="shared" ref="DG70:DN70" si="109">DG71+DG72</f>
        <v>91000</v>
      </c>
      <c r="DH70" s="264">
        <f t="shared" si="109"/>
        <v>0</v>
      </c>
      <c r="DI70" s="268">
        <f t="shared" si="6"/>
        <v>0</v>
      </c>
      <c r="DJ70" s="264">
        <f t="shared" si="109"/>
        <v>0</v>
      </c>
      <c r="DK70" s="264">
        <f t="shared" si="109"/>
        <v>0</v>
      </c>
      <c r="DL70" s="264">
        <f t="shared" si="109"/>
        <v>0</v>
      </c>
      <c r="DM70" s="264">
        <f t="shared" si="109"/>
        <v>0</v>
      </c>
      <c r="DN70" s="264">
        <f t="shared" si="109"/>
        <v>91000</v>
      </c>
      <c r="DO70" s="264">
        <f>DO71+DO72</f>
        <v>0</v>
      </c>
      <c r="DP70" s="268">
        <f t="shared" si="14"/>
        <v>0</v>
      </c>
      <c r="DQ70" s="264">
        <f t="shared" si="20"/>
        <v>0</v>
      </c>
      <c r="DR70" s="264">
        <f t="shared" ref="DR70" si="110">DR72</f>
        <v>0</v>
      </c>
      <c r="DS70" s="264">
        <f t="shared" si="85"/>
        <v>0</v>
      </c>
      <c r="DT70" s="264"/>
      <c r="DU70" s="264">
        <f>DU71+DU72</f>
        <v>0</v>
      </c>
      <c r="DV70" s="264">
        <f>DV71+DV72</f>
        <v>0</v>
      </c>
      <c r="DW70" s="264">
        <f>DW71+DW72</f>
        <v>0</v>
      </c>
      <c r="DX70" s="268">
        <f t="shared" si="9"/>
        <v>0</v>
      </c>
      <c r="DY70" s="264">
        <f t="shared" si="86"/>
        <v>0</v>
      </c>
      <c r="DZ70" s="264">
        <f t="shared" ref="DZ70:EB70" si="111">DZ72</f>
        <v>0</v>
      </c>
      <c r="EA70" s="264">
        <f t="shared" si="111"/>
        <v>0</v>
      </c>
      <c r="EB70" s="264">
        <f t="shared" si="111"/>
        <v>0</v>
      </c>
      <c r="EC70" s="264"/>
      <c r="ED70" s="264"/>
      <c r="EE70" s="264"/>
      <c r="EF70" s="264"/>
      <c r="EG70" s="264"/>
      <c r="EH70" s="264"/>
      <c r="EI70" s="264">
        <f t="shared" ref="EI70:EM70" si="112">EI72</f>
        <v>0</v>
      </c>
      <c r="EJ70" s="264">
        <f t="shared" si="112"/>
        <v>0</v>
      </c>
      <c r="EK70" s="264">
        <f t="shared" si="112"/>
        <v>0</v>
      </c>
      <c r="EL70" s="264">
        <f t="shared" si="112"/>
        <v>0</v>
      </c>
      <c r="EM70" s="264">
        <f t="shared" si="112"/>
        <v>0</v>
      </c>
      <c r="EN70" s="264">
        <f t="shared" si="22"/>
        <v>0</v>
      </c>
      <c r="EO70" s="269">
        <f t="shared" si="17"/>
        <v>0</v>
      </c>
      <c r="EP70" s="264">
        <f t="shared" ref="EP70:EQ70" si="113">EP72</f>
        <v>0</v>
      </c>
      <c r="EQ70" s="264">
        <f t="shared" si="113"/>
        <v>0</v>
      </c>
      <c r="ER70" s="264"/>
      <c r="ES70" s="264"/>
      <c r="ET70" s="469"/>
      <c r="EU70" s="135"/>
    </row>
    <row r="71" spans="1:184" ht="21" customHeight="1">
      <c r="A71" s="280" t="s">
        <v>9</v>
      </c>
      <c r="B71" s="281" t="s">
        <v>500</v>
      </c>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5"/>
      <c r="BP71" s="285"/>
      <c r="BQ71" s="285"/>
      <c r="BR71" s="285"/>
      <c r="BS71" s="285"/>
      <c r="BT71" s="285">
        <v>16100</v>
      </c>
      <c r="BU71" s="285">
        <v>16100</v>
      </c>
      <c r="BV71" s="285"/>
      <c r="BW71" s="285"/>
      <c r="BX71" s="285"/>
      <c r="BY71" s="285"/>
      <c r="BZ71" s="285"/>
      <c r="CA71" s="285">
        <v>16100</v>
      </c>
      <c r="CB71" s="285">
        <v>16100</v>
      </c>
      <c r="CC71" s="285"/>
      <c r="CD71" s="285"/>
      <c r="CE71" s="285"/>
      <c r="CF71" s="285"/>
      <c r="CG71" s="285"/>
      <c r="CH71" s="285">
        <v>16100</v>
      </c>
      <c r="CI71" s="285">
        <v>16100</v>
      </c>
      <c r="CJ71" s="285">
        <v>16100</v>
      </c>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2">
        <v>83900</v>
      </c>
      <c r="DH71" s="282"/>
      <c r="DI71" s="286">
        <f t="shared" si="6"/>
        <v>0</v>
      </c>
      <c r="DJ71" s="282"/>
      <c r="DK71" s="282"/>
      <c r="DL71" s="282"/>
      <c r="DM71" s="282"/>
      <c r="DN71" s="282">
        <v>83900</v>
      </c>
      <c r="DO71" s="282"/>
      <c r="DP71" s="286">
        <f t="shared" si="14"/>
        <v>0</v>
      </c>
      <c r="DQ71" s="282"/>
      <c r="DR71" s="282"/>
      <c r="DS71" s="282"/>
      <c r="DT71" s="282"/>
      <c r="DU71" s="282">
        <f>DV71+EI71</f>
        <v>0</v>
      </c>
      <c r="DV71" s="282">
        <f>DW71+DZ71</f>
        <v>0</v>
      </c>
      <c r="DW71" s="282"/>
      <c r="DX71" s="286">
        <f t="shared" si="9"/>
        <v>0</v>
      </c>
      <c r="DY71" s="282"/>
      <c r="DZ71" s="282"/>
      <c r="EA71" s="282"/>
      <c r="EB71" s="282"/>
      <c r="EC71" s="282"/>
      <c r="ED71" s="282"/>
      <c r="EE71" s="282"/>
      <c r="EF71" s="282"/>
      <c r="EG71" s="282"/>
      <c r="EH71" s="282"/>
      <c r="EI71" s="282"/>
      <c r="EJ71" s="282"/>
      <c r="EK71" s="282"/>
      <c r="EL71" s="282"/>
      <c r="EM71" s="282"/>
      <c r="EN71" s="282"/>
      <c r="EO71" s="351"/>
      <c r="EP71" s="282"/>
      <c r="EQ71" s="282"/>
      <c r="ER71" s="282"/>
      <c r="ES71" s="282"/>
      <c r="ET71" s="73"/>
      <c r="EU71" s="73"/>
    </row>
    <row r="72" spans="1:184" ht="21.65" customHeight="1">
      <c r="A72" s="280" t="s">
        <v>25</v>
      </c>
      <c r="B72" s="283" t="s">
        <v>338</v>
      </c>
      <c r="C72" s="282"/>
      <c r="D72" s="282">
        <v>47000</v>
      </c>
      <c r="E72" s="282">
        <v>47000</v>
      </c>
      <c r="F72" s="282">
        <v>47000</v>
      </c>
      <c r="G72" s="282"/>
      <c r="H72" s="282"/>
      <c r="I72" s="282"/>
      <c r="J72" s="282"/>
      <c r="K72" s="282"/>
      <c r="L72" s="282"/>
      <c r="M72" s="282"/>
      <c r="N72" s="282">
        <v>27200</v>
      </c>
      <c r="O72" s="282">
        <v>27200</v>
      </c>
      <c r="P72" s="274"/>
      <c r="Q72" s="282"/>
      <c r="R72" s="282">
        <v>27200</v>
      </c>
      <c r="S72" s="282">
        <v>27200</v>
      </c>
      <c r="T72" s="282"/>
      <c r="U72" s="282">
        <v>27200</v>
      </c>
      <c r="V72" s="282">
        <v>27200</v>
      </c>
      <c r="W72" s="282">
        <v>27200</v>
      </c>
      <c r="X72" s="282"/>
      <c r="Y72" s="282"/>
      <c r="Z72" s="282"/>
      <c r="AA72" s="282"/>
      <c r="AB72" s="282"/>
      <c r="AC72" s="283"/>
      <c r="AD72" s="282"/>
      <c r="AE72" s="283"/>
      <c r="AF72" s="283"/>
      <c r="AG72" s="283"/>
      <c r="AH72" s="283">
        <v>21300</v>
      </c>
      <c r="AI72" s="283">
        <v>21300</v>
      </c>
      <c r="AJ72" s="283">
        <v>78.308823529411768</v>
      </c>
      <c r="AK72" s="283">
        <v>0</v>
      </c>
      <c r="AL72" s="283"/>
      <c r="AM72" s="283"/>
      <c r="AN72" s="283">
        <v>21300</v>
      </c>
      <c r="AO72" s="283">
        <v>21300</v>
      </c>
      <c r="AP72" s="283">
        <v>78.308823529411768</v>
      </c>
      <c r="AQ72" s="283">
        <v>0</v>
      </c>
      <c r="AR72" s="283"/>
      <c r="AS72" s="283">
        <v>0</v>
      </c>
      <c r="AT72" s="283">
        <v>21300</v>
      </c>
      <c r="AU72" s="283">
        <v>21300</v>
      </c>
      <c r="AV72" s="283">
        <v>21300</v>
      </c>
      <c r="AW72" s="283">
        <v>78.308823529411768</v>
      </c>
      <c r="AX72" s="283">
        <v>0</v>
      </c>
      <c r="AY72" s="283"/>
      <c r="AZ72" s="283"/>
      <c r="BA72" s="283"/>
      <c r="BB72" s="283"/>
      <c r="BC72" s="283"/>
      <c r="BD72" s="283"/>
      <c r="BE72" s="283"/>
      <c r="BF72" s="283"/>
      <c r="BG72" s="283"/>
      <c r="BH72" s="283"/>
      <c r="BI72" s="283"/>
      <c r="BJ72" s="283">
        <v>0</v>
      </c>
      <c r="BK72" s="283">
        <v>0</v>
      </c>
      <c r="BL72" s="283"/>
      <c r="BM72" s="283"/>
      <c r="BN72" s="283"/>
      <c r="BO72" s="284"/>
      <c r="BP72" s="285"/>
      <c r="BQ72" s="284"/>
      <c r="BR72" s="284"/>
      <c r="BS72" s="284"/>
      <c r="BT72" s="284">
        <v>18000</v>
      </c>
      <c r="BU72" s="284">
        <v>18000</v>
      </c>
      <c r="BV72" s="284"/>
      <c r="BW72" s="284">
        <v>0</v>
      </c>
      <c r="BX72" s="284"/>
      <c r="BY72" s="284"/>
      <c r="BZ72" s="284"/>
      <c r="CA72" s="284">
        <v>18000</v>
      </c>
      <c r="CB72" s="284">
        <v>18000</v>
      </c>
      <c r="CC72" s="284"/>
      <c r="CD72" s="284">
        <v>0</v>
      </c>
      <c r="CE72" s="284"/>
      <c r="CF72" s="284">
        <v>0</v>
      </c>
      <c r="CG72" s="284"/>
      <c r="CH72" s="284">
        <v>18000</v>
      </c>
      <c r="CI72" s="284">
        <v>18000</v>
      </c>
      <c r="CJ72" s="284">
        <v>18000</v>
      </c>
      <c r="CK72" s="284"/>
      <c r="CL72" s="284">
        <v>0</v>
      </c>
      <c r="CM72" s="284"/>
      <c r="CN72" s="284"/>
      <c r="CO72" s="284"/>
      <c r="CP72" s="284"/>
      <c r="CQ72" s="284"/>
      <c r="CR72" s="284"/>
      <c r="CS72" s="284"/>
      <c r="CT72" s="284"/>
      <c r="CU72" s="284"/>
      <c r="CV72" s="284"/>
      <c r="CW72" s="284"/>
      <c r="CX72" s="284"/>
      <c r="CY72" s="284"/>
      <c r="CZ72" s="284"/>
      <c r="DA72" s="284">
        <v>0</v>
      </c>
      <c r="DB72" s="284">
        <v>0</v>
      </c>
      <c r="DC72" s="284"/>
      <c r="DD72" s="284"/>
      <c r="DE72" s="284"/>
      <c r="DF72" s="284"/>
      <c r="DG72" s="282">
        <v>7100</v>
      </c>
      <c r="DH72" s="282"/>
      <c r="DI72" s="286">
        <f t="shared" si="6"/>
        <v>0</v>
      </c>
      <c r="DJ72" s="282">
        <f t="shared" si="47"/>
        <v>0</v>
      </c>
      <c r="DK72" s="282"/>
      <c r="DL72" s="282"/>
      <c r="DM72" s="282"/>
      <c r="DN72" s="282">
        <v>7100</v>
      </c>
      <c r="DO72" s="282"/>
      <c r="DP72" s="286">
        <f t="shared" si="14"/>
        <v>0</v>
      </c>
      <c r="DQ72" s="282">
        <f t="shared" si="20"/>
        <v>0</v>
      </c>
      <c r="DR72" s="282"/>
      <c r="DS72" s="282">
        <f t="shared" si="85"/>
        <v>0</v>
      </c>
      <c r="DT72" s="282"/>
      <c r="DU72" s="282">
        <f>DV72+EI72</f>
        <v>0</v>
      </c>
      <c r="DV72" s="282">
        <f>DW72+DZ72</f>
        <v>0</v>
      </c>
      <c r="DW72" s="282"/>
      <c r="DX72" s="286">
        <f t="shared" si="9"/>
        <v>0</v>
      </c>
      <c r="DY72" s="282">
        <f t="shared" si="86"/>
        <v>0</v>
      </c>
      <c r="DZ72" s="282"/>
      <c r="EA72" s="282"/>
      <c r="EB72" s="282"/>
      <c r="EC72" s="282"/>
      <c r="ED72" s="282"/>
      <c r="EE72" s="282"/>
      <c r="EF72" s="282"/>
      <c r="EG72" s="282"/>
      <c r="EH72" s="282"/>
      <c r="EI72" s="282"/>
      <c r="EJ72" s="274"/>
      <c r="EK72" s="282"/>
      <c r="EL72" s="345"/>
      <c r="EM72" s="346"/>
      <c r="EN72" s="345">
        <f t="shared" si="22"/>
        <v>0</v>
      </c>
      <c r="EO72" s="289">
        <f t="shared" si="17"/>
        <v>0</v>
      </c>
      <c r="EP72" s="290"/>
      <c r="EQ72" s="290"/>
      <c r="ER72" s="290"/>
      <c r="ES72" s="290"/>
    </row>
    <row r="73" spans="1:184" ht="7.5" customHeight="1">
      <c r="A73" s="126"/>
      <c r="B73" s="129"/>
      <c r="C73" s="126"/>
      <c r="D73" s="126"/>
      <c r="E73" s="126"/>
      <c r="F73" s="126"/>
      <c r="G73" s="126"/>
      <c r="H73" s="126"/>
      <c r="I73" s="126"/>
      <c r="J73" s="126"/>
      <c r="K73" s="126"/>
      <c r="L73" s="126"/>
      <c r="M73" s="126"/>
      <c r="N73" s="126"/>
      <c r="O73" s="126"/>
      <c r="P73" s="170"/>
      <c r="Q73" s="126"/>
      <c r="R73" s="126"/>
      <c r="S73" s="126"/>
      <c r="T73" s="126"/>
      <c r="U73" s="126"/>
      <c r="V73" s="126"/>
      <c r="W73" s="126"/>
      <c r="X73" s="126"/>
      <c r="Y73" s="126"/>
      <c r="Z73" s="126"/>
      <c r="AA73" s="126"/>
      <c r="AB73" s="126"/>
      <c r="AC73" s="120"/>
      <c r="AD73" s="126"/>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352"/>
      <c r="BP73" s="352"/>
      <c r="BQ73" s="352"/>
      <c r="BR73" s="352"/>
      <c r="BS73" s="352"/>
      <c r="BT73" s="352"/>
      <c r="BU73" s="352"/>
      <c r="BV73" s="352"/>
      <c r="BW73" s="352"/>
      <c r="BX73" s="352"/>
      <c r="BY73" s="352"/>
      <c r="BZ73" s="352"/>
      <c r="CA73" s="352"/>
      <c r="CB73" s="352"/>
      <c r="CC73" s="352"/>
      <c r="CD73" s="352"/>
      <c r="CE73" s="352"/>
      <c r="CF73" s="352"/>
      <c r="CG73" s="352"/>
      <c r="CH73" s="352"/>
      <c r="CI73" s="352"/>
      <c r="CJ73" s="352"/>
      <c r="CK73" s="352"/>
      <c r="CL73" s="352"/>
      <c r="CM73" s="352"/>
      <c r="CN73" s="352"/>
      <c r="CO73" s="352"/>
      <c r="CP73" s="352"/>
      <c r="CQ73" s="352"/>
      <c r="CR73" s="352"/>
      <c r="CS73" s="352"/>
      <c r="CT73" s="352"/>
      <c r="CU73" s="352"/>
      <c r="CV73" s="352"/>
      <c r="CW73" s="352"/>
      <c r="CX73" s="352"/>
      <c r="CY73" s="352"/>
      <c r="CZ73" s="352"/>
      <c r="DA73" s="352"/>
      <c r="DB73" s="352"/>
      <c r="DC73" s="352"/>
      <c r="DD73" s="352"/>
      <c r="DE73" s="352"/>
      <c r="DF73" s="352"/>
      <c r="DG73" s="126"/>
      <c r="DH73" s="126"/>
      <c r="DI73" s="127"/>
      <c r="DJ73" s="127"/>
      <c r="DK73" s="126"/>
      <c r="DL73" s="126"/>
      <c r="DM73" s="126"/>
      <c r="DN73" s="126"/>
      <c r="DO73" s="126"/>
      <c r="DP73" s="127"/>
      <c r="DQ73" s="127"/>
      <c r="DR73" s="126"/>
      <c r="DS73" s="126"/>
      <c r="DT73" s="126"/>
      <c r="DU73" s="126"/>
      <c r="DV73" s="126"/>
      <c r="DW73" s="126"/>
      <c r="DX73" s="127"/>
      <c r="DY73" s="126"/>
      <c r="DZ73" s="126"/>
      <c r="EA73" s="126"/>
      <c r="EB73" s="126"/>
      <c r="EC73" s="126"/>
      <c r="ED73" s="126"/>
      <c r="EE73" s="126"/>
      <c r="EF73" s="126"/>
      <c r="EG73" s="126"/>
      <c r="EH73" s="126"/>
      <c r="EI73" s="126"/>
      <c r="EJ73" s="170"/>
      <c r="EK73" s="126"/>
      <c r="EL73" s="171"/>
      <c r="EM73" s="172"/>
      <c r="EN73" s="171"/>
      <c r="EO73" s="174"/>
      <c r="EP73" s="128"/>
      <c r="EQ73" s="128"/>
      <c r="ER73" s="128"/>
      <c r="ES73" s="128"/>
    </row>
    <row r="74" spans="1:184" ht="9" customHeight="1">
      <c r="A74" s="73"/>
      <c r="B74" s="121"/>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353"/>
      <c r="BP74" s="353"/>
      <c r="BQ74" s="353"/>
      <c r="BR74" s="353"/>
      <c r="BS74" s="353"/>
      <c r="BT74" s="353"/>
      <c r="BU74" s="353"/>
      <c r="BV74" s="353"/>
      <c r="BW74" s="353"/>
      <c r="BX74" s="353"/>
      <c r="BY74" s="353"/>
      <c r="BZ74" s="353"/>
      <c r="CA74" s="353"/>
      <c r="CB74" s="353"/>
      <c r="CC74" s="353"/>
      <c r="CD74" s="353"/>
      <c r="CE74" s="353"/>
      <c r="CF74" s="353"/>
      <c r="CG74" s="353"/>
      <c r="CH74" s="353"/>
      <c r="CI74" s="353"/>
      <c r="CJ74" s="353"/>
      <c r="CK74" s="353"/>
      <c r="CL74" s="353"/>
      <c r="CM74" s="353"/>
      <c r="CN74" s="353"/>
      <c r="CO74" s="353"/>
      <c r="CP74" s="353"/>
      <c r="CQ74" s="353"/>
      <c r="CR74" s="353"/>
      <c r="CS74" s="353"/>
      <c r="CT74" s="353"/>
      <c r="CU74" s="353"/>
      <c r="CV74" s="353"/>
      <c r="CW74" s="353"/>
      <c r="CX74" s="353"/>
      <c r="CY74" s="353"/>
      <c r="CZ74" s="353"/>
      <c r="DA74" s="353"/>
      <c r="DB74" s="353"/>
      <c r="DC74" s="353"/>
      <c r="DD74" s="353"/>
      <c r="DE74" s="353"/>
      <c r="DF74" s="353"/>
    </row>
    <row r="75" spans="1:184" ht="17.25" customHeight="1">
      <c r="A75" s="523" t="s">
        <v>339</v>
      </c>
      <c r="B75" s="52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c r="CV75" s="353"/>
      <c r="CW75" s="353"/>
      <c r="CX75" s="353"/>
      <c r="CY75" s="353"/>
      <c r="CZ75" s="353"/>
      <c r="DA75" s="353"/>
      <c r="DB75" s="353"/>
      <c r="DC75" s="353"/>
      <c r="DD75" s="353"/>
      <c r="DE75" s="353"/>
      <c r="DF75" s="353"/>
    </row>
    <row r="76" spans="1:184" s="30" customFormat="1" ht="31.5" customHeight="1">
      <c r="A76" s="517" t="s">
        <v>501</v>
      </c>
      <c r="B76" s="517"/>
      <c r="C76" s="517"/>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7"/>
      <c r="AY76" s="517"/>
      <c r="AZ76" s="517"/>
      <c r="BA76" s="517"/>
      <c r="BB76" s="517"/>
      <c r="BC76" s="517"/>
      <c r="BD76" s="517"/>
      <c r="BE76" s="517"/>
      <c r="BF76" s="517"/>
      <c r="BG76" s="517"/>
      <c r="BH76" s="517"/>
      <c r="BI76" s="517"/>
      <c r="BJ76" s="517"/>
      <c r="BK76" s="517"/>
      <c r="BL76" s="517"/>
      <c r="BM76" s="517"/>
      <c r="BN76" s="517"/>
      <c r="BO76" s="517"/>
      <c r="BP76" s="517"/>
      <c r="BQ76" s="517"/>
      <c r="BR76" s="517"/>
      <c r="BS76" s="517"/>
      <c r="BT76" s="517"/>
      <c r="BU76" s="517"/>
      <c r="BV76" s="517"/>
      <c r="BW76" s="517"/>
      <c r="BX76" s="517"/>
      <c r="BY76" s="517"/>
      <c r="BZ76" s="517"/>
      <c r="CA76" s="517"/>
      <c r="CB76" s="517"/>
      <c r="CC76" s="517"/>
      <c r="CD76" s="517"/>
      <c r="CE76" s="517"/>
      <c r="CF76" s="517"/>
      <c r="CG76" s="517"/>
      <c r="CH76" s="517"/>
      <c r="CI76" s="517"/>
      <c r="CJ76" s="517"/>
      <c r="CK76" s="517"/>
      <c r="CL76" s="517"/>
      <c r="CM76" s="517"/>
      <c r="CN76" s="517"/>
      <c r="CO76" s="517"/>
      <c r="CP76" s="517"/>
      <c r="CQ76" s="517"/>
      <c r="CR76" s="517"/>
      <c r="CS76" s="517"/>
      <c r="CT76" s="517"/>
      <c r="CU76" s="517"/>
      <c r="CV76" s="517"/>
      <c r="CW76" s="517"/>
      <c r="CX76" s="517"/>
      <c r="CY76" s="517"/>
      <c r="CZ76" s="517"/>
      <c r="DA76" s="517"/>
      <c r="DB76" s="517"/>
      <c r="DC76" s="517"/>
      <c r="DD76" s="517"/>
      <c r="DE76" s="517"/>
      <c r="DF76" s="517"/>
      <c r="DG76" s="517"/>
      <c r="DH76" s="517"/>
      <c r="DI76" s="517"/>
      <c r="DJ76" s="517"/>
      <c r="DK76" s="517"/>
      <c r="DL76" s="517"/>
      <c r="DM76" s="517"/>
      <c r="DN76" s="517"/>
      <c r="DO76" s="517"/>
      <c r="DP76" s="517"/>
      <c r="DQ76" s="517"/>
      <c r="DR76" s="517"/>
      <c r="DS76" s="195"/>
      <c r="DT76" s="195"/>
      <c r="DU76" s="95"/>
      <c r="DV76" s="354"/>
      <c r="DW76" s="354"/>
      <c r="DX76" s="196"/>
      <c r="DY76" s="196"/>
      <c r="DZ76" s="73"/>
      <c r="EA76" s="73"/>
      <c r="EB76" s="73"/>
      <c r="EC76" s="73"/>
      <c r="ED76" s="73"/>
      <c r="EE76" s="73"/>
      <c r="EF76" s="73"/>
      <c r="EG76" s="73"/>
      <c r="EH76" s="73"/>
      <c r="EI76" s="73"/>
      <c r="EJ76" s="73"/>
      <c r="EK76" s="73"/>
      <c r="EL76" s="74"/>
      <c r="EM76" s="75"/>
      <c r="EN76" s="74"/>
      <c r="EO76" s="74"/>
      <c r="EP76" s="74"/>
      <c r="EQ76" s="74"/>
      <c r="ER76" s="74"/>
      <c r="ES76" s="74"/>
      <c r="ET76" s="74"/>
      <c r="EU76" s="74"/>
      <c r="EV76" s="75"/>
      <c r="EW76" s="74"/>
      <c r="EX76" s="74"/>
      <c r="EY76" s="74"/>
      <c r="EZ76" s="75"/>
      <c r="FA76" s="74"/>
      <c r="FB76" s="74"/>
      <c r="FC76" s="74"/>
      <c r="FD76" s="75"/>
      <c r="FE76" s="74"/>
      <c r="FF76" s="74"/>
      <c r="FG76" s="74"/>
      <c r="FH76" s="75"/>
      <c r="FI76" s="74"/>
      <c r="FJ76" s="74"/>
      <c r="FK76" s="74"/>
      <c r="FL76" s="75"/>
      <c r="FM76" s="74"/>
      <c r="FN76" s="74"/>
      <c r="FO76" s="74"/>
      <c r="FP76" s="75"/>
      <c r="FQ76" s="74"/>
      <c r="FR76" s="74"/>
      <c r="FS76" s="74"/>
      <c r="FT76" s="75"/>
      <c r="FU76" s="74"/>
      <c r="FV76" s="74"/>
      <c r="FW76" s="74"/>
      <c r="FX76" s="75"/>
      <c r="FY76" s="74"/>
      <c r="FZ76" s="74"/>
      <c r="GA76" s="74"/>
      <c r="GB76" s="75"/>
    </row>
    <row r="77" spans="1:184" ht="33" customHeight="1">
      <c r="A77" s="517" t="s">
        <v>502</v>
      </c>
      <c r="B77" s="517"/>
      <c r="C77" s="517"/>
      <c r="D77" s="517"/>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7"/>
      <c r="AY77" s="517"/>
      <c r="AZ77" s="517"/>
      <c r="BA77" s="517"/>
      <c r="BB77" s="517"/>
      <c r="BC77" s="517"/>
      <c r="BD77" s="517"/>
      <c r="BE77" s="517"/>
      <c r="BF77" s="517"/>
      <c r="BG77" s="517"/>
      <c r="BH77" s="517"/>
      <c r="BI77" s="517"/>
      <c r="BJ77" s="517"/>
      <c r="BK77" s="517"/>
      <c r="BL77" s="517"/>
      <c r="BM77" s="517"/>
      <c r="BN77" s="517"/>
      <c r="BO77" s="517"/>
      <c r="BP77" s="517"/>
      <c r="BQ77" s="517"/>
      <c r="BR77" s="517"/>
      <c r="BS77" s="517"/>
      <c r="BT77" s="517"/>
      <c r="BU77" s="517"/>
      <c r="BV77" s="517"/>
      <c r="BW77" s="517"/>
      <c r="BX77" s="517"/>
      <c r="BY77" s="517"/>
      <c r="BZ77" s="517"/>
      <c r="CA77" s="517"/>
      <c r="CB77" s="517"/>
      <c r="CC77" s="517"/>
      <c r="CD77" s="517"/>
      <c r="CE77" s="517"/>
      <c r="CF77" s="517"/>
      <c r="CG77" s="517"/>
      <c r="CH77" s="517"/>
      <c r="CI77" s="517"/>
      <c r="CJ77" s="517"/>
      <c r="CK77" s="517"/>
      <c r="CL77" s="517"/>
      <c r="CM77" s="517"/>
      <c r="CN77" s="517"/>
      <c r="CO77" s="517"/>
      <c r="CP77" s="517"/>
      <c r="CQ77" s="517"/>
      <c r="CR77" s="517"/>
      <c r="CS77" s="517"/>
      <c r="CT77" s="517"/>
      <c r="CU77" s="517"/>
      <c r="CV77" s="517"/>
      <c r="CW77" s="517"/>
      <c r="CX77" s="517"/>
      <c r="CY77" s="517"/>
      <c r="CZ77" s="517"/>
      <c r="DA77" s="517"/>
      <c r="DB77" s="517"/>
      <c r="DC77" s="517"/>
      <c r="DD77" s="517"/>
      <c r="DE77" s="517"/>
      <c r="DF77" s="517"/>
      <c r="DG77" s="517"/>
      <c r="DH77" s="517"/>
      <c r="DI77" s="517"/>
      <c r="DJ77" s="517"/>
      <c r="DK77" s="517"/>
      <c r="DL77" s="517"/>
      <c r="DM77" s="517"/>
      <c r="DN77" s="517"/>
      <c r="DO77" s="517"/>
      <c r="DP77" s="517"/>
      <c r="DQ77" s="517"/>
      <c r="DR77" s="517"/>
    </row>
    <row r="78" spans="1:184" ht="24.75" customHeight="1">
      <c r="A78" s="517" t="s">
        <v>503</v>
      </c>
      <c r="B78" s="517"/>
      <c r="C78" s="517"/>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517"/>
      <c r="BL78" s="517"/>
      <c r="BM78" s="517"/>
      <c r="BN78" s="517"/>
      <c r="BO78" s="517"/>
      <c r="BP78" s="517"/>
      <c r="BQ78" s="517"/>
      <c r="BR78" s="517"/>
      <c r="BS78" s="517"/>
      <c r="BT78" s="517"/>
      <c r="BU78" s="517"/>
      <c r="BV78" s="517"/>
      <c r="BW78" s="517"/>
      <c r="BX78" s="517"/>
      <c r="BY78" s="517"/>
      <c r="BZ78" s="517"/>
      <c r="CA78" s="517"/>
      <c r="CB78" s="517"/>
      <c r="CC78" s="517"/>
      <c r="CD78" s="517"/>
      <c r="CE78" s="517"/>
      <c r="CF78" s="517"/>
      <c r="CG78" s="517"/>
      <c r="CH78" s="517"/>
      <c r="CI78" s="517"/>
      <c r="CJ78" s="517"/>
      <c r="CK78" s="517"/>
      <c r="CL78" s="517"/>
      <c r="CM78" s="517"/>
      <c r="CN78" s="517"/>
      <c r="CO78" s="517"/>
      <c r="CP78" s="517"/>
      <c r="CQ78" s="517"/>
      <c r="CR78" s="517"/>
      <c r="CS78" s="517"/>
      <c r="CT78" s="517"/>
      <c r="CU78" s="517"/>
      <c r="CV78" s="517"/>
      <c r="CW78" s="517"/>
      <c r="CX78" s="517"/>
      <c r="CY78" s="517"/>
      <c r="CZ78" s="517"/>
      <c r="DA78" s="517"/>
      <c r="DB78" s="517"/>
      <c r="DC78" s="517"/>
      <c r="DD78" s="517"/>
      <c r="DE78" s="517"/>
      <c r="DF78" s="517"/>
      <c r="DG78" s="517"/>
      <c r="DH78" s="517"/>
      <c r="DI78" s="517"/>
      <c r="DJ78" s="517"/>
      <c r="DK78" s="517"/>
      <c r="DL78" s="517"/>
      <c r="DM78" s="517"/>
      <c r="DN78" s="517"/>
      <c r="DO78" s="517"/>
      <c r="DP78" s="517"/>
      <c r="DQ78" s="517"/>
      <c r="DR78" s="517"/>
    </row>
    <row r="79" spans="1:184" ht="18" customHeight="1">
      <c r="A79" s="517" t="s">
        <v>557</v>
      </c>
      <c r="B79" s="517"/>
      <c r="C79" s="517"/>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c r="AT79" s="517"/>
      <c r="AU79" s="517"/>
      <c r="AV79" s="517"/>
      <c r="AW79" s="517"/>
      <c r="AX79" s="517"/>
      <c r="AY79" s="517"/>
      <c r="AZ79" s="517"/>
      <c r="BA79" s="517"/>
      <c r="BB79" s="517"/>
      <c r="BC79" s="517"/>
      <c r="BD79" s="517"/>
      <c r="BE79" s="517"/>
      <c r="BF79" s="517"/>
      <c r="BG79" s="517"/>
      <c r="BH79" s="517"/>
      <c r="BI79" s="517"/>
      <c r="BJ79" s="517"/>
      <c r="BK79" s="517"/>
      <c r="BL79" s="517"/>
      <c r="BM79" s="517"/>
      <c r="BN79" s="517"/>
      <c r="BO79" s="517"/>
      <c r="BP79" s="517"/>
      <c r="BQ79" s="517"/>
      <c r="BR79" s="517"/>
      <c r="BS79" s="517"/>
      <c r="BT79" s="517"/>
      <c r="BU79" s="517"/>
      <c r="BV79" s="517"/>
      <c r="BW79" s="517"/>
      <c r="BX79" s="517"/>
      <c r="BY79" s="517"/>
      <c r="BZ79" s="517"/>
      <c r="CA79" s="517"/>
      <c r="CB79" s="517"/>
      <c r="CC79" s="517"/>
      <c r="CD79" s="517"/>
      <c r="CE79" s="517"/>
      <c r="CF79" s="517"/>
      <c r="CG79" s="517"/>
      <c r="CH79" s="517"/>
      <c r="CI79" s="517"/>
      <c r="CJ79" s="517"/>
      <c r="CK79" s="517"/>
      <c r="CL79" s="517"/>
      <c r="CM79" s="517"/>
      <c r="CN79" s="517"/>
      <c r="CO79" s="517"/>
      <c r="CP79" s="517"/>
      <c r="CQ79" s="517"/>
      <c r="CR79" s="517"/>
      <c r="CS79" s="517"/>
      <c r="CT79" s="517"/>
      <c r="CU79" s="517"/>
      <c r="CV79" s="517"/>
      <c r="CW79" s="517"/>
      <c r="CX79" s="517"/>
      <c r="CY79" s="517"/>
      <c r="CZ79" s="517"/>
      <c r="DA79" s="517"/>
      <c r="DB79" s="517"/>
      <c r="DC79" s="517"/>
      <c r="DD79" s="517"/>
      <c r="DE79" s="517"/>
      <c r="DF79" s="517"/>
      <c r="DG79" s="517"/>
      <c r="DH79" s="517"/>
      <c r="DI79" s="517"/>
      <c r="DJ79" s="517"/>
      <c r="DK79" s="517"/>
      <c r="DL79" s="517"/>
      <c r="DM79" s="517"/>
      <c r="DN79" s="517"/>
      <c r="DO79" s="517"/>
      <c r="DP79" s="517"/>
      <c r="DQ79" s="517"/>
      <c r="DR79" s="517"/>
    </row>
    <row r="80" spans="1:184" ht="18" customHeight="1">
      <c r="A80" s="517" t="s">
        <v>558</v>
      </c>
      <c r="B80" s="517"/>
      <c r="C80" s="517"/>
      <c r="D80" s="517"/>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c r="AY80" s="517"/>
      <c r="AZ80" s="517"/>
      <c r="BA80" s="517"/>
      <c r="BB80" s="517"/>
      <c r="BC80" s="517"/>
      <c r="BD80" s="517"/>
      <c r="BE80" s="517"/>
      <c r="BF80" s="517"/>
      <c r="BG80" s="517"/>
      <c r="BH80" s="517"/>
      <c r="BI80" s="517"/>
      <c r="BJ80" s="517"/>
      <c r="BK80" s="517"/>
      <c r="BL80" s="517"/>
      <c r="BM80" s="517"/>
      <c r="BN80" s="517"/>
      <c r="BO80" s="517"/>
      <c r="BP80" s="517"/>
      <c r="BQ80" s="517"/>
      <c r="BR80" s="517"/>
      <c r="BS80" s="517"/>
      <c r="BT80" s="517"/>
      <c r="BU80" s="517"/>
      <c r="BV80" s="517"/>
      <c r="BW80" s="517"/>
      <c r="BX80" s="517"/>
      <c r="BY80" s="517"/>
      <c r="BZ80" s="517"/>
      <c r="CA80" s="517"/>
      <c r="CB80" s="517"/>
      <c r="CC80" s="517"/>
      <c r="CD80" s="517"/>
      <c r="CE80" s="517"/>
      <c r="CF80" s="517"/>
      <c r="CG80" s="517"/>
      <c r="CH80" s="517"/>
      <c r="CI80" s="517"/>
      <c r="CJ80" s="517"/>
      <c r="CK80" s="517"/>
      <c r="CL80" s="517"/>
      <c r="CM80" s="517"/>
      <c r="CN80" s="517"/>
      <c r="CO80" s="517"/>
      <c r="CP80" s="517"/>
      <c r="CQ80" s="517"/>
      <c r="CR80" s="517"/>
      <c r="CS80" s="517"/>
      <c r="CT80" s="517"/>
      <c r="CU80" s="517"/>
      <c r="CV80" s="517"/>
      <c r="CW80" s="517"/>
      <c r="CX80" s="517"/>
      <c r="CY80" s="517"/>
      <c r="CZ80" s="517"/>
      <c r="DA80" s="517"/>
      <c r="DB80" s="517"/>
      <c r="DC80" s="517"/>
      <c r="DD80" s="517"/>
      <c r="DE80" s="517"/>
      <c r="DF80" s="517"/>
      <c r="DG80" s="517"/>
      <c r="DH80" s="517"/>
      <c r="DI80" s="517"/>
      <c r="DJ80" s="517"/>
      <c r="DK80" s="517"/>
      <c r="DL80" s="517"/>
      <c r="DM80" s="517"/>
      <c r="DN80" s="517"/>
      <c r="DO80" s="517"/>
      <c r="DP80" s="517"/>
      <c r="DQ80" s="517"/>
      <c r="DR80" s="517"/>
    </row>
    <row r="81" spans="1:149" ht="18" customHeight="1">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356"/>
      <c r="BP81" s="356"/>
      <c r="BQ81" s="356"/>
      <c r="BR81" s="356"/>
      <c r="BS81" s="356"/>
      <c r="BT81" s="356"/>
      <c r="BU81" s="356"/>
      <c r="BV81" s="356"/>
      <c r="BW81" s="356"/>
      <c r="BX81" s="356"/>
      <c r="BY81" s="356"/>
      <c r="BZ81" s="356"/>
      <c r="CA81" s="356"/>
      <c r="CB81" s="356"/>
      <c r="CC81" s="356"/>
      <c r="CD81" s="356"/>
      <c r="CE81" s="356"/>
      <c r="CF81" s="356"/>
      <c r="CG81" s="356"/>
      <c r="CH81" s="356"/>
      <c r="CI81" s="356"/>
      <c r="CJ81" s="356"/>
      <c r="CK81" s="356"/>
      <c r="CL81" s="356"/>
      <c r="CM81" s="356"/>
      <c r="CN81" s="356"/>
      <c r="CO81" s="356"/>
      <c r="CP81" s="356"/>
      <c r="CQ81" s="356"/>
      <c r="CR81" s="356"/>
      <c r="CS81" s="356"/>
      <c r="CT81" s="356"/>
      <c r="CU81" s="356"/>
      <c r="CV81" s="356"/>
      <c r="CW81" s="356"/>
      <c r="CX81" s="356"/>
      <c r="CY81" s="356"/>
      <c r="CZ81" s="356"/>
      <c r="DA81" s="356"/>
      <c r="DB81" s="356"/>
      <c r="DC81" s="356"/>
      <c r="DD81" s="356"/>
      <c r="DE81" s="356"/>
      <c r="DF81" s="356"/>
      <c r="DJ81" s="39"/>
    </row>
    <row r="82" spans="1:149" ht="18" customHeight="1">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355"/>
      <c r="BP82" s="355"/>
      <c r="BQ82" s="355"/>
      <c r="BR82" s="355"/>
      <c r="BS82" s="355"/>
      <c r="BT82" s="355"/>
      <c r="BU82" s="355"/>
      <c r="BV82" s="355"/>
      <c r="BW82" s="355"/>
      <c r="BX82" s="355"/>
      <c r="BY82" s="355"/>
      <c r="BZ82" s="355"/>
      <c r="CA82" s="355"/>
      <c r="CB82" s="355"/>
      <c r="CC82" s="355"/>
      <c r="CD82" s="355"/>
      <c r="CE82" s="355"/>
      <c r="CF82" s="355"/>
      <c r="CG82" s="355"/>
      <c r="CH82" s="355"/>
      <c r="CI82" s="355"/>
      <c r="CJ82" s="355"/>
      <c r="CK82" s="355"/>
      <c r="CL82" s="355"/>
      <c r="CM82" s="355"/>
      <c r="CN82" s="355"/>
      <c r="CO82" s="355"/>
      <c r="CP82" s="355"/>
      <c r="CQ82" s="355"/>
      <c r="CR82" s="355"/>
      <c r="CS82" s="355"/>
      <c r="CT82" s="355"/>
      <c r="CU82" s="355"/>
      <c r="CV82" s="355"/>
      <c r="CW82" s="355"/>
      <c r="CX82" s="355"/>
      <c r="CY82" s="355"/>
      <c r="CZ82" s="355"/>
      <c r="DA82" s="355"/>
      <c r="DB82" s="355"/>
      <c r="DC82" s="355"/>
      <c r="DD82" s="355"/>
      <c r="DE82" s="355"/>
      <c r="DF82" s="355"/>
    </row>
    <row r="83" spans="1:149" ht="18" customHeight="1">
      <c r="C83" s="108"/>
      <c r="D83" s="108"/>
      <c r="E83" s="108"/>
      <c r="F83" s="108"/>
      <c r="G83" s="108"/>
      <c r="H83" s="108"/>
      <c r="I83" s="108"/>
      <c r="J83" s="108"/>
      <c r="K83" s="108"/>
      <c r="L83" s="108"/>
      <c r="M83" s="108"/>
      <c r="N83" s="108"/>
      <c r="O83" s="108"/>
      <c r="P83" s="108"/>
      <c r="Q83" s="108"/>
      <c r="R83" s="108"/>
      <c r="S83" s="108"/>
      <c r="T83" s="108"/>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355"/>
      <c r="BP83" s="355"/>
      <c r="BQ83" s="355"/>
      <c r="BR83" s="355"/>
      <c r="BS83" s="355"/>
      <c r="BT83" s="355"/>
      <c r="BU83" s="355"/>
      <c r="BV83" s="355"/>
      <c r="BW83" s="355"/>
      <c r="BX83" s="355"/>
      <c r="BY83" s="355"/>
      <c r="BZ83" s="355"/>
      <c r="CA83" s="355"/>
      <c r="CB83" s="355"/>
      <c r="CC83" s="355"/>
      <c r="CD83" s="355"/>
      <c r="CE83" s="355"/>
      <c r="CF83" s="355"/>
      <c r="CG83" s="355"/>
      <c r="CH83" s="355"/>
      <c r="CI83" s="355"/>
      <c r="CJ83" s="355"/>
      <c r="CK83" s="355"/>
      <c r="CL83" s="355"/>
      <c r="CM83" s="355"/>
      <c r="CN83" s="355"/>
      <c r="CO83" s="355"/>
      <c r="CP83" s="355"/>
      <c r="CQ83" s="355"/>
      <c r="CR83" s="355"/>
      <c r="CS83" s="355"/>
      <c r="CT83" s="355"/>
      <c r="CU83" s="355"/>
      <c r="CV83" s="355"/>
      <c r="CW83" s="355"/>
      <c r="CX83" s="355"/>
      <c r="CY83" s="355"/>
      <c r="CZ83" s="355"/>
      <c r="DA83" s="355"/>
      <c r="DB83" s="355"/>
      <c r="DC83" s="355"/>
      <c r="DD83" s="355"/>
      <c r="DE83" s="355"/>
      <c r="DF83" s="355"/>
      <c r="EL83" s="95"/>
      <c r="EM83" s="95"/>
      <c r="EN83" s="95"/>
      <c r="EO83" s="95"/>
      <c r="EP83" s="95"/>
      <c r="EQ83" s="95"/>
      <c r="ER83" s="95"/>
      <c r="ES83" s="95"/>
    </row>
    <row r="84" spans="1:149" ht="18" customHeight="1">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355"/>
      <c r="BP84" s="355"/>
      <c r="BQ84" s="355"/>
      <c r="BR84" s="355"/>
      <c r="BS84" s="355"/>
      <c r="BT84" s="355"/>
      <c r="BU84" s="355"/>
      <c r="BV84" s="355"/>
      <c r="BW84" s="355"/>
      <c r="BX84" s="355"/>
      <c r="BY84" s="355"/>
      <c r="BZ84" s="355"/>
      <c r="CA84" s="355"/>
      <c r="CB84" s="355"/>
      <c r="CC84" s="355"/>
      <c r="CD84" s="355"/>
      <c r="CE84" s="355"/>
      <c r="CF84" s="355"/>
      <c r="CG84" s="355"/>
      <c r="CH84" s="355"/>
      <c r="CI84" s="355"/>
      <c r="CJ84" s="355"/>
      <c r="CK84" s="355"/>
      <c r="CL84" s="355"/>
      <c r="CM84" s="355"/>
      <c r="CN84" s="355"/>
      <c r="CO84" s="355"/>
      <c r="CP84" s="355"/>
      <c r="CQ84" s="355"/>
      <c r="CR84" s="355"/>
      <c r="CS84" s="355"/>
      <c r="CT84" s="355"/>
      <c r="CU84" s="355"/>
      <c r="CV84" s="355"/>
      <c r="CW84" s="355"/>
      <c r="CX84" s="355"/>
      <c r="CY84" s="355"/>
      <c r="CZ84" s="355"/>
      <c r="DA84" s="355"/>
      <c r="DB84" s="355"/>
      <c r="DC84" s="355"/>
      <c r="DD84" s="355"/>
      <c r="DE84" s="355"/>
      <c r="DF84" s="355"/>
      <c r="DW84" s="357"/>
      <c r="EL84" s="95"/>
      <c r="EM84" s="95"/>
      <c r="EN84" s="95"/>
      <c r="EO84" s="95"/>
      <c r="EP84" s="95"/>
      <c r="EQ84" s="95"/>
      <c r="ER84" s="95"/>
      <c r="ES84" s="95"/>
    </row>
    <row r="85" spans="1:149" ht="18" customHeight="1">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355"/>
      <c r="BP85" s="355"/>
      <c r="BQ85" s="355"/>
      <c r="BR85" s="355"/>
      <c r="BS85" s="355"/>
      <c r="BT85" s="355"/>
      <c r="BU85" s="355"/>
      <c r="BV85" s="355"/>
      <c r="BW85" s="355"/>
      <c r="BX85" s="355"/>
      <c r="BY85" s="355"/>
      <c r="BZ85" s="355"/>
      <c r="CA85" s="355"/>
      <c r="CB85" s="355"/>
      <c r="CC85" s="355"/>
      <c r="CD85" s="355"/>
      <c r="CE85" s="355"/>
      <c r="CF85" s="355"/>
      <c r="CG85" s="355"/>
      <c r="CH85" s="355"/>
      <c r="CI85" s="355"/>
      <c r="CJ85" s="355"/>
      <c r="CK85" s="355"/>
      <c r="CL85" s="355"/>
      <c r="CM85" s="355"/>
      <c r="CN85" s="355"/>
      <c r="CO85" s="355"/>
      <c r="CP85" s="355"/>
      <c r="CQ85" s="355"/>
      <c r="CR85" s="355"/>
      <c r="CS85" s="355"/>
      <c r="CT85" s="355"/>
      <c r="CU85" s="355"/>
      <c r="CV85" s="355"/>
      <c r="CW85" s="355"/>
      <c r="CX85" s="355"/>
      <c r="CY85" s="355"/>
      <c r="CZ85" s="355"/>
      <c r="DA85" s="355"/>
      <c r="DB85" s="355"/>
      <c r="DC85" s="355"/>
      <c r="DD85" s="355"/>
      <c r="DE85" s="355"/>
      <c r="DF85" s="355"/>
      <c r="EL85" s="95"/>
      <c r="EM85" s="95"/>
      <c r="EN85" s="95"/>
      <c r="EO85" s="95"/>
      <c r="EP85" s="95"/>
      <c r="EQ85" s="95"/>
      <c r="ER85" s="95"/>
      <c r="ES85" s="95"/>
    </row>
    <row r="86" spans="1:149" ht="18" customHeight="1">
      <c r="A86" s="95"/>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356"/>
      <c r="BP86" s="356"/>
      <c r="BQ86" s="356"/>
      <c r="BR86" s="356"/>
      <c r="BS86" s="356"/>
      <c r="BT86" s="356"/>
      <c r="BU86" s="356"/>
      <c r="BV86" s="356"/>
      <c r="BW86" s="356"/>
      <c r="BX86" s="356"/>
      <c r="BY86" s="356"/>
      <c r="BZ86" s="356"/>
      <c r="CA86" s="356"/>
      <c r="CB86" s="356"/>
      <c r="CC86" s="356"/>
      <c r="CD86" s="356"/>
      <c r="CE86" s="356"/>
      <c r="CF86" s="356"/>
      <c r="CG86" s="356"/>
      <c r="CH86" s="356"/>
      <c r="CI86" s="356"/>
      <c r="CJ86" s="356"/>
      <c r="CK86" s="356"/>
      <c r="CL86" s="356"/>
      <c r="CM86" s="356"/>
      <c r="CN86" s="356"/>
      <c r="CO86" s="356"/>
      <c r="CP86" s="356"/>
      <c r="CQ86" s="356"/>
      <c r="CR86" s="356"/>
      <c r="CS86" s="356"/>
      <c r="CT86" s="356"/>
      <c r="CU86" s="356"/>
      <c r="CV86" s="356"/>
      <c r="CW86" s="356"/>
      <c r="CX86" s="356"/>
      <c r="CY86" s="356"/>
      <c r="CZ86" s="356"/>
      <c r="DA86" s="356"/>
      <c r="DB86" s="356"/>
      <c r="DC86" s="356"/>
      <c r="DD86" s="356"/>
      <c r="DE86" s="356"/>
      <c r="DF86" s="356"/>
      <c r="EL86" s="95"/>
      <c r="EM86" s="95"/>
      <c r="EN86" s="95"/>
      <c r="EO86" s="95"/>
      <c r="EP86" s="95"/>
      <c r="EQ86" s="95"/>
      <c r="ER86" s="95"/>
      <c r="ES86" s="95"/>
    </row>
    <row r="87" spans="1:149" ht="18" customHeight="1">
      <c r="A87" s="95"/>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355"/>
      <c r="BP87" s="355"/>
      <c r="BQ87" s="355"/>
      <c r="BR87" s="355"/>
      <c r="BS87" s="355"/>
      <c r="BT87" s="355"/>
      <c r="BU87" s="355"/>
      <c r="BV87" s="355"/>
      <c r="BW87" s="355"/>
      <c r="BX87" s="355"/>
      <c r="BY87" s="355"/>
      <c r="BZ87" s="355"/>
      <c r="CA87" s="355"/>
      <c r="CB87" s="355"/>
      <c r="CC87" s="355"/>
      <c r="CD87" s="355"/>
      <c r="CE87" s="355"/>
      <c r="CF87" s="355"/>
      <c r="CG87" s="355"/>
      <c r="CH87" s="355"/>
      <c r="CI87" s="355"/>
      <c r="CJ87" s="355"/>
      <c r="CK87" s="355"/>
      <c r="CL87" s="355"/>
      <c r="CM87" s="355"/>
      <c r="CN87" s="355"/>
      <c r="CO87" s="355"/>
      <c r="CP87" s="355"/>
      <c r="CQ87" s="355"/>
      <c r="CR87" s="355"/>
      <c r="CS87" s="355"/>
      <c r="CT87" s="355"/>
      <c r="CU87" s="355"/>
      <c r="CV87" s="355"/>
      <c r="CW87" s="355"/>
      <c r="CX87" s="355"/>
      <c r="CY87" s="355"/>
      <c r="CZ87" s="355"/>
      <c r="DA87" s="355"/>
      <c r="DB87" s="355"/>
      <c r="DC87" s="355"/>
      <c r="DD87" s="355"/>
      <c r="DE87" s="355"/>
      <c r="DF87" s="355"/>
      <c r="EL87" s="95"/>
      <c r="EM87" s="95"/>
      <c r="EN87" s="95"/>
      <c r="EO87" s="95"/>
      <c r="EP87" s="95"/>
      <c r="EQ87" s="95"/>
      <c r="ER87" s="95"/>
      <c r="ES87" s="95"/>
    </row>
    <row r="88" spans="1:149" ht="18" customHeight="1">
      <c r="A88" s="95"/>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355"/>
      <c r="BP88" s="355"/>
      <c r="BQ88" s="355"/>
      <c r="BR88" s="355"/>
      <c r="BS88" s="355"/>
      <c r="BT88" s="355"/>
      <c r="BU88" s="355"/>
      <c r="BV88" s="355"/>
      <c r="BW88" s="355"/>
      <c r="BX88" s="355"/>
      <c r="BY88" s="355"/>
      <c r="BZ88" s="355"/>
      <c r="CA88" s="355"/>
      <c r="CB88" s="355"/>
      <c r="CC88" s="355"/>
      <c r="CD88" s="355"/>
      <c r="CE88" s="355"/>
      <c r="CF88" s="355"/>
      <c r="CG88" s="355"/>
      <c r="CH88" s="355"/>
      <c r="CI88" s="355"/>
      <c r="CJ88" s="355"/>
      <c r="CK88" s="355"/>
      <c r="CL88" s="355"/>
      <c r="CM88" s="355"/>
      <c r="CN88" s="355"/>
      <c r="CO88" s="355"/>
      <c r="CP88" s="355"/>
      <c r="CQ88" s="355"/>
      <c r="CR88" s="355"/>
      <c r="CS88" s="355"/>
      <c r="CT88" s="355"/>
      <c r="CU88" s="355"/>
      <c r="CV88" s="355"/>
      <c r="CW88" s="355"/>
      <c r="CX88" s="355"/>
      <c r="CY88" s="355"/>
      <c r="CZ88" s="355"/>
      <c r="DA88" s="355"/>
      <c r="DB88" s="355"/>
      <c r="DC88" s="355"/>
      <c r="DD88" s="355"/>
      <c r="DE88" s="355"/>
      <c r="DF88" s="355"/>
      <c r="EL88" s="95"/>
      <c r="EM88" s="95"/>
      <c r="EN88" s="95"/>
      <c r="EO88" s="95"/>
      <c r="EP88" s="95"/>
      <c r="EQ88" s="95"/>
      <c r="ER88" s="95"/>
      <c r="ES88" s="95"/>
    </row>
    <row r="89" spans="1:149" ht="18" customHeight="1">
      <c r="A89" s="95"/>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355"/>
      <c r="BP89" s="355"/>
      <c r="BQ89" s="355"/>
      <c r="BR89" s="355"/>
      <c r="BS89" s="355"/>
      <c r="BT89" s="355"/>
      <c r="BU89" s="355"/>
      <c r="BV89" s="355"/>
      <c r="BW89" s="355"/>
      <c r="BX89" s="355"/>
      <c r="BY89" s="355"/>
      <c r="BZ89" s="355"/>
      <c r="CA89" s="355"/>
      <c r="CB89" s="355"/>
      <c r="CC89" s="355"/>
      <c r="CD89" s="355"/>
      <c r="CE89" s="355"/>
      <c r="CF89" s="355"/>
      <c r="CG89" s="355"/>
      <c r="CH89" s="355"/>
      <c r="CI89" s="355"/>
      <c r="CJ89" s="355"/>
      <c r="CK89" s="355"/>
      <c r="CL89" s="355"/>
      <c r="CM89" s="355"/>
      <c r="CN89" s="355"/>
      <c r="CO89" s="355"/>
      <c r="CP89" s="355"/>
      <c r="CQ89" s="355"/>
      <c r="CR89" s="355"/>
      <c r="CS89" s="355"/>
      <c r="CT89" s="355"/>
      <c r="CU89" s="355"/>
      <c r="CV89" s="355"/>
      <c r="CW89" s="355"/>
      <c r="CX89" s="355"/>
      <c r="CY89" s="355"/>
      <c r="CZ89" s="355"/>
      <c r="DA89" s="355"/>
      <c r="DB89" s="355"/>
      <c r="DC89" s="355"/>
      <c r="DD89" s="355"/>
      <c r="DE89" s="355"/>
      <c r="DF89" s="355"/>
      <c r="EL89" s="95"/>
      <c r="EM89" s="95"/>
      <c r="EN89" s="95"/>
      <c r="EO89" s="95"/>
      <c r="EP89" s="95"/>
      <c r="EQ89" s="95"/>
      <c r="ER89" s="95"/>
      <c r="ES89" s="95"/>
    </row>
    <row r="90" spans="1:149" ht="18" customHeight="1">
      <c r="A90" s="95"/>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356"/>
      <c r="BP90" s="356"/>
      <c r="BQ90" s="356"/>
      <c r="BR90" s="356"/>
      <c r="BS90" s="356"/>
      <c r="BT90" s="356"/>
      <c r="BU90" s="356"/>
      <c r="BV90" s="356"/>
      <c r="BW90" s="356"/>
      <c r="BX90" s="356"/>
      <c r="BY90" s="356"/>
      <c r="BZ90" s="356"/>
      <c r="CA90" s="356"/>
      <c r="CB90" s="356"/>
      <c r="CC90" s="356"/>
      <c r="CD90" s="356"/>
      <c r="CE90" s="356"/>
      <c r="CF90" s="356"/>
      <c r="CG90" s="356"/>
      <c r="CH90" s="356"/>
      <c r="CI90" s="356"/>
      <c r="CJ90" s="356"/>
      <c r="CK90" s="356"/>
      <c r="CL90" s="356"/>
      <c r="CM90" s="356"/>
      <c r="CN90" s="356"/>
      <c r="CO90" s="356"/>
      <c r="CP90" s="356"/>
      <c r="CQ90" s="356"/>
      <c r="CR90" s="356"/>
      <c r="CS90" s="356"/>
      <c r="CT90" s="356"/>
      <c r="CU90" s="356"/>
      <c r="CV90" s="356"/>
      <c r="CW90" s="356"/>
      <c r="CX90" s="356"/>
      <c r="CY90" s="356"/>
      <c r="CZ90" s="356"/>
      <c r="DA90" s="356"/>
      <c r="DB90" s="356"/>
      <c r="DC90" s="356"/>
      <c r="DD90" s="356"/>
      <c r="DE90" s="356"/>
      <c r="DF90" s="356"/>
      <c r="EL90" s="95"/>
      <c r="EM90" s="95"/>
      <c r="EN90" s="95"/>
      <c r="EO90" s="95"/>
      <c r="EP90" s="95"/>
      <c r="EQ90" s="95"/>
      <c r="ER90" s="95"/>
      <c r="ES90" s="95"/>
    </row>
  </sheetData>
  <sheetProtection selectLockedCells="1" selectUnlockedCells="1"/>
  <mergeCells count="127">
    <mergeCell ref="A79:DR79"/>
    <mergeCell ref="A80:DR80"/>
    <mergeCell ref="A6:DN6"/>
    <mergeCell ref="A3:DN3"/>
    <mergeCell ref="A4:DN4"/>
    <mergeCell ref="A5:DN5"/>
    <mergeCell ref="EN9:EN10"/>
    <mergeCell ref="EO9:ES9"/>
    <mergeCell ref="A75:B75"/>
    <mergeCell ref="A76:DR76"/>
    <mergeCell ref="A77:DR77"/>
    <mergeCell ref="BH9:BH10"/>
    <mergeCell ref="V9:V10"/>
    <mergeCell ref="W9:X9"/>
    <mergeCell ref="Y9:Y10"/>
    <mergeCell ref="AA9:AA10"/>
    <mergeCell ref="AB9:AB10"/>
    <mergeCell ref="AD9:AD10"/>
    <mergeCell ref="M9:M10"/>
    <mergeCell ref="O9:O10"/>
    <mergeCell ref="P9:P10"/>
    <mergeCell ref="Q9:Q10"/>
    <mergeCell ref="S9:S10"/>
    <mergeCell ref="T9:T10"/>
    <mergeCell ref="EJ9:EJ10"/>
    <mergeCell ref="EL9:EL10"/>
    <mergeCell ref="EM9:EM10"/>
    <mergeCell ref="CJ9:CU9"/>
    <mergeCell ref="CV9:CV10"/>
    <mergeCell ref="CW9:CW10"/>
    <mergeCell ref="CY9:CY10"/>
    <mergeCell ref="CZ9:CZ10"/>
    <mergeCell ref="DA9:DA10"/>
    <mergeCell ref="DR8:DT9"/>
    <mergeCell ref="DU8:DU10"/>
    <mergeCell ref="A78:DR78"/>
    <mergeCell ref="DV9:DV10"/>
    <mergeCell ref="DW9:EH9"/>
    <mergeCell ref="EI9:EI10"/>
    <mergeCell ref="BQ9:BR9"/>
    <mergeCell ref="BS9:BS10"/>
    <mergeCell ref="CB9:CB10"/>
    <mergeCell ref="CC9:CC10"/>
    <mergeCell ref="CD9:CD10"/>
    <mergeCell ref="CI9:CI10"/>
    <mergeCell ref="AQ9:AQ10"/>
    <mergeCell ref="AU9:AU10"/>
    <mergeCell ref="AV9:BD9"/>
    <mergeCell ref="BW8:BW10"/>
    <mergeCell ref="BX8:BZ9"/>
    <mergeCell ref="AL8:AM9"/>
    <mergeCell ref="AO8:AQ8"/>
    <mergeCell ref="AE9:AF9"/>
    <mergeCell ref="AG9:AG10"/>
    <mergeCell ref="AO9:AO10"/>
    <mergeCell ref="AP9:AP10"/>
    <mergeCell ref="AN7:AN10"/>
    <mergeCell ref="AO7:BN7"/>
    <mergeCell ref="BO7:BO10"/>
    <mergeCell ref="BT7:BT10"/>
    <mergeCell ref="BU7:BZ7"/>
    <mergeCell ref="AR8:AS9"/>
    <mergeCell ref="AT8:AT10"/>
    <mergeCell ref="AU8:BE8"/>
    <mergeCell ref="BG8:BG10"/>
    <mergeCell ref="BI9:BI10"/>
    <mergeCell ref="BJ9:BJ10"/>
    <mergeCell ref="BK9:BN9"/>
    <mergeCell ref="BP9:BP10"/>
    <mergeCell ref="BE9:BE10"/>
    <mergeCell ref="BF9:BF10"/>
    <mergeCell ref="BP7:BS7"/>
    <mergeCell ref="BH8:BN8"/>
    <mergeCell ref="BU8:BU10"/>
    <mergeCell ref="BV8:BV10"/>
    <mergeCell ref="CA7:CA10"/>
    <mergeCell ref="CB7:DF7"/>
    <mergeCell ref="DG7:DG10"/>
    <mergeCell ref="DH7:DM7"/>
    <mergeCell ref="DN7:DN10"/>
    <mergeCell ref="DO7:ES7"/>
    <mergeCell ref="CE8:CG9"/>
    <mergeCell ref="CH8:CH10"/>
    <mergeCell ref="CI8:CV8"/>
    <mergeCell ref="CX8:CX10"/>
    <mergeCell ref="CB8:CD8"/>
    <mergeCell ref="DV8:EI8"/>
    <mergeCell ref="EK8:EK10"/>
    <mergeCell ref="EL8:ES8"/>
    <mergeCell ref="CY8:DF8"/>
    <mergeCell ref="DH8:DH10"/>
    <mergeCell ref="DI8:DI10"/>
    <mergeCell ref="DJ8:DJ10"/>
    <mergeCell ref="DK8:DM9"/>
    <mergeCell ref="DO8:DQ8"/>
    <mergeCell ref="DB9:DF9"/>
    <mergeCell ref="DO9:DO10"/>
    <mergeCell ref="DP9:DP10"/>
    <mergeCell ref="DQ9:DQ10"/>
    <mergeCell ref="R7:R10"/>
    <mergeCell ref="S7:AB7"/>
    <mergeCell ref="AC7:AC10"/>
    <mergeCell ref="AD7:AG7"/>
    <mergeCell ref="AH7:AH10"/>
    <mergeCell ref="AI7:AM7"/>
    <mergeCell ref="S8:T8"/>
    <mergeCell ref="U8:U10"/>
    <mergeCell ref="V8:Y8"/>
    <mergeCell ref="Z8:Z10"/>
    <mergeCell ref="AA8:AB8"/>
    <mergeCell ref="AI8:AI10"/>
    <mergeCell ref="AJ8:AJ10"/>
    <mergeCell ref="AK8:AK10"/>
    <mergeCell ref="A7:A10"/>
    <mergeCell ref="B7:B10"/>
    <mergeCell ref="C7:C10"/>
    <mergeCell ref="D7:D10"/>
    <mergeCell ref="E7:H7"/>
    <mergeCell ref="I7:I10"/>
    <mergeCell ref="J7:M7"/>
    <mergeCell ref="N7:N10"/>
    <mergeCell ref="O7:Q7"/>
    <mergeCell ref="E9:E10"/>
    <mergeCell ref="F9:G9"/>
    <mergeCell ref="H9:H10"/>
    <mergeCell ref="J9:J10"/>
    <mergeCell ref="K9:L9"/>
  </mergeCells>
  <pageMargins left="0.59" right="0.19685039370078741" top="0.27559055118110237" bottom="0.39370078740157483" header="0.19685039370078741" footer="0.15748031496062992"/>
  <pageSetup paperSize="8" scale="85" firstPageNumber="0" orientation="landscape" verticalDpi="3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111C-E479-4241-B4A2-40B6EC39B7DF}">
  <sheetPr>
    <tabColor rgb="FF00B0F0"/>
  </sheetPr>
  <dimension ref="A1:KI825"/>
  <sheetViews>
    <sheetView zoomScale="85" zoomScaleNormal="85" workbookViewId="0">
      <pane xSplit="2" ySplit="10" topLeftCell="I11" activePane="bottomRight" state="frozen"/>
      <selection activeCell="L31" sqref="L31"/>
      <selection pane="topRight" activeCell="L31" sqref="L31"/>
      <selection pane="bottomLeft" activeCell="L31" sqref="L31"/>
      <selection pane="bottomRight" activeCell="J76" sqref="J76"/>
    </sheetView>
  </sheetViews>
  <sheetFormatPr defaultRowHeight="13" outlineLevelRow="1" outlineLevelCol="1"/>
  <cols>
    <col min="1" max="1" width="4.54296875" style="382" customWidth="1"/>
    <col min="2" max="2" width="39.90625" style="381" customWidth="1"/>
    <col min="3" max="3" width="7.36328125" style="381" hidden="1" customWidth="1" outlineLevel="1"/>
    <col min="4" max="4" width="11.36328125" style="381" hidden="1" customWidth="1" outlineLevel="1"/>
    <col min="5" max="5" width="10" style="385" hidden="1" customWidth="1" outlineLevel="1"/>
    <col min="6" max="6" width="9.453125" style="385" hidden="1" customWidth="1" outlineLevel="1"/>
    <col min="7" max="7" width="8.90625" style="385" hidden="1" customWidth="1" outlineLevel="1"/>
    <col min="8" max="8" width="10.453125" style="381" hidden="1" customWidth="1" outlineLevel="1"/>
    <col min="9" max="9" width="13.54296875" style="381" customWidth="1" collapsed="1"/>
    <col min="10" max="10" width="13.36328125" style="385" customWidth="1"/>
    <col min="11" max="11" width="9.54296875" style="385" hidden="1" customWidth="1" outlineLevel="1"/>
    <col min="12" max="12" width="10.54296875" style="385" hidden="1" customWidth="1" outlineLevel="1"/>
    <col min="13" max="13" width="11.453125" style="385" hidden="1" customWidth="1" outlineLevel="1"/>
    <col min="14" max="14" width="8.453125" style="385" hidden="1" customWidth="1" outlineLevel="1"/>
    <col min="15" max="15" width="8" style="385" hidden="1" customWidth="1" outlineLevel="1"/>
    <col min="16" max="16" width="7.90625" style="385" hidden="1" customWidth="1" outlineLevel="1"/>
    <col min="17" max="17" width="8" style="385" hidden="1" customWidth="1" outlineLevel="1"/>
    <col min="18" max="18" width="13" style="381" customWidth="1" collapsed="1"/>
    <col min="19" max="19" width="10.08984375" style="380" hidden="1" customWidth="1" outlineLevel="1"/>
    <col min="20" max="22" width="7.54296875" style="380" hidden="1" customWidth="1" outlineLevel="1"/>
    <col min="23" max="23" width="7.6328125" style="380" hidden="1" customWidth="1" outlineLevel="1"/>
    <col min="24" max="24" width="9.08984375" style="380" collapsed="1"/>
    <col min="25" max="25" width="9.08984375" style="380"/>
    <col min="26" max="26" width="12.08984375" style="380" customWidth="1"/>
    <col min="27" max="204" width="9.08984375" style="380"/>
    <col min="205" max="205" width="4.54296875" style="380" customWidth="1"/>
    <col min="206" max="206" width="54.54296875" style="380" customWidth="1"/>
    <col min="207" max="207" width="6.6328125" style="380" customWidth="1"/>
    <col min="208" max="213" width="9.08984375" style="380" customWidth="1"/>
    <col min="214" max="214" width="10.6328125" style="380" customWidth="1"/>
    <col min="215" max="215" width="11" style="380" customWidth="1"/>
    <col min="216" max="230" width="9.08984375" style="380" customWidth="1"/>
    <col min="231" max="231" width="9.90625" style="380" customWidth="1"/>
    <col min="232" max="232" width="10.90625" style="380" bestFit="1" customWidth="1"/>
    <col min="233" max="295" width="9.08984375" style="380"/>
    <col min="296" max="460" width="9.08984375" style="381"/>
    <col min="461" max="461" width="4.54296875" style="381" customWidth="1"/>
    <col min="462" max="462" width="54.54296875" style="381" customWidth="1"/>
    <col min="463" max="463" width="6.6328125" style="381" customWidth="1"/>
    <col min="464" max="469" width="9.08984375" style="381" customWidth="1"/>
    <col min="470" max="470" width="10.6328125" style="381" customWidth="1"/>
    <col min="471" max="471" width="11" style="381" customWidth="1"/>
    <col min="472" max="486" width="9.08984375" style="381" customWidth="1"/>
    <col min="487" max="487" width="9.90625" style="381" customWidth="1"/>
    <col min="488" max="488" width="10.90625" style="381" bestFit="1" customWidth="1"/>
    <col min="489" max="716" width="9.08984375" style="381"/>
    <col min="717" max="717" width="4.54296875" style="381" customWidth="1"/>
    <col min="718" max="718" width="54.54296875" style="381" customWidth="1"/>
    <col min="719" max="719" width="6.6328125" style="381" customWidth="1"/>
    <col min="720" max="725" width="9.08984375" style="381" customWidth="1"/>
    <col min="726" max="726" width="10.6328125" style="381" customWidth="1"/>
    <col min="727" max="727" width="11" style="381" customWidth="1"/>
    <col min="728" max="742" width="9.08984375" style="381" customWidth="1"/>
    <col min="743" max="743" width="9.90625" style="381" customWidth="1"/>
    <col min="744" max="744" width="10.90625" style="381" bestFit="1" customWidth="1"/>
    <col min="745" max="972" width="9.08984375" style="381"/>
    <col min="973" max="973" width="4.54296875" style="381" customWidth="1"/>
    <col min="974" max="974" width="54.54296875" style="381" customWidth="1"/>
    <col min="975" max="975" width="6.6328125" style="381" customWidth="1"/>
    <col min="976" max="981" width="9.08984375" style="381" customWidth="1"/>
    <col min="982" max="982" width="10.6328125" style="381" customWidth="1"/>
    <col min="983" max="983" width="11" style="381" customWidth="1"/>
    <col min="984" max="998" width="9.08984375" style="381" customWidth="1"/>
    <col min="999" max="999" width="9.90625" style="381" customWidth="1"/>
    <col min="1000" max="1000" width="10.90625" style="381" bestFit="1" customWidth="1"/>
    <col min="1001" max="1228" width="9.08984375" style="381"/>
    <col min="1229" max="1229" width="4.54296875" style="381" customWidth="1"/>
    <col min="1230" max="1230" width="54.54296875" style="381" customWidth="1"/>
    <col min="1231" max="1231" width="6.6328125" style="381" customWidth="1"/>
    <col min="1232" max="1237" width="9.08984375" style="381" customWidth="1"/>
    <col min="1238" max="1238" width="10.6328125" style="381" customWidth="1"/>
    <col min="1239" max="1239" width="11" style="381" customWidth="1"/>
    <col min="1240" max="1254" width="9.08984375" style="381" customWidth="1"/>
    <col min="1255" max="1255" width="9.90625" style="381" customWidth="1"/>
    <col min="1256" max="1256" width="10.90625" style="381" bestFit="1" customWidth="1"/>
    <col min="1257" max="1484" width="9.08984375" style="381"/>
    <col min="1485" max="1485" width="4.54296875" style="381" customWidth="1"/>
    <col min="1486" max="1486" width="54.54296875" style="381" customWidth="1"/>
    <col min="1487" max="1487" width="6.6328125" style="381" customWidth="1"/>
    <col min="1488" max="1493" width="9.08984375" style="381" customWidth="1"/>
    <col min="1494" max="1494" width="10.6328125" style="381" customWidth="1"/>
    <col min="1495" max="1495" width="11" style="381" customWidth="1"/>
    <col min="1496" max="1510" width="9.08984375" style="381" customWidth="1"/>
    <col min="1511" max="1511" width="9.90625" style="381" customWidth="1"/>
    <col min="1512" max="1512" width="10.90625" style="381" bestFit="1" customWidth="1"/>
    <col min="1513" max="1740" width="9.08984375" style="381"/>
    <col min="1741" max="1741" width="4.54296875" style="381" customWidth="1"/>
    <col min="1742" max="1742" width="54.54296875" style="381" customWidth="1"/>
    <col min="1743" max="1743" width="6.6328125" style="381" customWidth="1"/>
    <col min="1744" max="1749" width="9.08984375" style="381" customWidth="1"/>
    <col min="1750" max="1750" width="10.6328125" style="381" customWidth="1"/>
    <col min="1751" max="1751" width="11" style="381" customWidth="1"/>
    <col min="1752" max="1766" width="9.08984375" style="381" customWidth="1"/>
    <col min="1767" max="1767" width="9.90625" style="381" customWidth="1"/>
    <col min="1768" max="1768" width="10.90625" style="381" bestFit="1" customWidth="1"/>
    <col min="1769" max="1996" width="9.08984375" style="381"/>
    <col min="1997" max="1997" width="4.54296875" style="381" customWidth="1"/>
    <col min="1998" max="1998" width="54.54296875" style="381" customWidth="1"/>
    <col min="1999" max="1999" width="6.6328125" style="381" customWidth="1"/>
    <col min="2000" max="2005" width="9.08984375" style="381" customWidth="1"/>
    <col min="2006" max="2006" width="10.6328125" style="381" customWidth="1"/>
    <col min="2007" max="2007" width="11" style="381" customWidth="1"/>
    <col min="2008" max="2022" width="9.08984375" style="381" customWidth="1"/>
    <col min="2023" max="2023" width="9.90625" style="381" customWidth="1"/>
    <col min="2024" max="2024" width="10.90625" style="381" bestFit="1" customWidth="1"/>
    <col min="2025" max="2252" width="9.08984375" style="381"/>
    <col min="2253" max="2253" width="4.54296875" style="381" customWidth="1"/>
    <col min="2254" max="2254" width="54.54296875" style="381" customWidth="1"/>
    <col min="2255" max="2255" width="6.6328125" style="381" customWidth="1"/>
    <col min="2256" max="2261" width="9.08984375" style="381" customWidth="1"/>
    <col min="2262" max="2262" width="10.6328125" style="381" customWidth="1"/>
    <col min="2263" max="2263" width="11" style="381" customWidth="1"/>
    <col min="2264" max="2278" width="9.08984375" style="381" customWidth="1"/>
    <col min="2279" max="2279" width="9.90625" style="381" customWidth="1"/>
    <col min="2280" max="2280" width="10.90625" style="381" bestFit="1" customWidth="1"/>
    <col min="2281" max="2508" width="9.08984375" style="381"/>
    <col min="2509" max="2509" width="4.54296875" style="381" customWidth="1"/>
    <col min="2510" max="2510" width="54.54296875" style="381" customWidth="1"/>
    <col min="2511" max="2511" width="6.6328125" style="381" customWidth="1"/>
    <col min="2512" max="2517" width="9.08984375" style="381" customWidth="1"/>
    <col min="2518" max="2518" width="10.6328125" style="381" customWidth="1"/>
    <col min="2519" max="2519" width="11" style="381" customWidth="1"/>
    <col min="2520" max="2534" width="9.08984375" style="381" customWidth="1"/>
    <col min="2535" max="2535" width="9.90625" style="381" customWidth="1"/>
    <col min="2536" max="2536" width="10.90625" style="381" bestFit="1" customWidth="1"/>
    <col min="2537" max="2764" width="9.08984375" style="381"/>
    <col min="2765" max="2765" width="4.54296875" style="381" customWidth="1"/>
    <col min="2766" max="2766" width="54.54296875" style="381" customWidth="1"/>
    <col min="2767" max="2767" width="6.6328125" style="381" customWidth="1"/>
    <col min="2768" max="2773" width="9.08984375" style="381" customWidth="1"/>
    <col min="2774" max="2774" width="10.6328125" style="381" customWidth="1"/>
    <col min="2775" max="2775" width="11" style="381" customWidth="1"/>
    <col min="2776" max="2790" width="9.08984375" style="381" customWidth="1"/>
    <col min="2791" max="2791" width="9.90625" style="381" customWidth="1"/>
    <col min="2792" max="2792" width="10.90625" style="381" bestFit="1" customWidth="1"/>
    <col min="2793" max="3020" width="9.08984375" style="381"/>
    <col min="3021" max="3021" width="4.54296875" style="381" customWidth="1"/>
    <col min="3022" max="3022" width="54.54296875" style="381" customWidth="1"/>
    <col min="3023" max="3023" width="6.6328125" style="381" customWidth="1"/>
    <col min="3024" max="3029" width="9.08984375" style="381" customWidth="1"/>
    <col min="3030" max="3030" width="10.6328125" style="381" customWidth="1"/>
    <col min="3031" max="3031" width="11" style="381" customWidth="1"/>
    <col min="3032" max="3046" width="9.08984375" style="381" customWidth="1"/>
    <col min="3047" max="3047" width="9.90625" style="381" customWidth="1"/>
    <col min="3048" max="3048" width="10.90625" style="381" bestFit="1" customWidth="1"/>
    <col min="3049" max="3276" width="9.08984375" style="381"/>
    <col min="3277" max="3277" width="4.54296875" style="381" customWidth="1"/>
    <col min="3278" max="3278" width="54.54296875" style="381" customWidth="1"/>
    <col min="3279" max="3279" width="6.6328125" style="381" customWidth="1"/>
    <col min="3280" max="3285" width="9.08984375" style="381" customWidth="1"/>
    <col min="3286" max="3286" width="10.6328125" style="381" customWidth="1"/>
    <col min="3287" max="3287" width="11" style="381" customWidth="1"/>
    <col min="3288" max="3302" width="9.08984375" style="381" customWidth="1"/>
    <col min="3303" max="3303" width="9.90625" style="381" customWidth="1"/>
    <col min="3304" max="3304" width="10.90625" style="381" bestFit="1" customWidth="1"/>
    <col min="3305" max="3532" width="9.08984375" style="381"/>
    <col min="3533" max="3533" width="4.54296875" style="381" customWidth="1"/>
    <col min="3534" max="3534" width="54.54296875" style="381" customWidth="1"/>
    <col min="3535" max="3535" width="6.6328125" style="381" customWidth="1"/>
    <col min="3536" max="3541" width="9.08984375" style="381" customWidth="1"/>
    <col min="3542" max="3542" width="10.6328125" style="381" customWidth="1"/>
    <col min="3543" max="3543" width="11" style="381" customWidth="1"/>
    <col min="3544" max="3558" width="9.08984375" style="381" customWidth="1"/>
    <col min="3559" max="3559" width="9.90625" style="381" customWidth="1"/>
    <col min="3560" max="3560" width="10.90625" style="381" bestFit="1" customWidth="1"/>
    <col min="3561" max="3788" width="9.08984375" style="381"/>
    <col min="3789" max="3789" width="4.54296875" style="381" customWidth="1"/>
    <col min="3790" max="3790" width="54.54296875" style="381" customWidth="1"/>
    <col min="3791" max="3791" width="6.6328125" style="381" customWidth="1"/>
    <col min="3792" max="3797" width="9.08984375" style="381" customWidth="1"/>
    <col min="3798" max="3798" width="10.6328125" style="381" customWidth="1"/>
    <col min="3799" max="3799" width="11" style="381" customWidth="1"/>
    <col min="3800" max="3814" width="9.08984375" style="381" customWidth="1"/>
    <col min="3815" max="3815" width="9.90625" style="381" customWidth="1"/>
    <col min="3816" max="3816" width="10.90625" style="381" bestFit="1" customWidth="1"/>
    <col min="3817" max="4044" width="9.08984375" style="381"/>
    <col min="4045" max="4045" width="4.54296875" style="381" customWidth="1"/>
    <col min="4046" max="4046" width="54.54296875" style="381" customWidth="1"/>
    <col min="4047" max="4047" width="6.6328125" style="381" customWidth="1"/>
    <col min="4048" max="4053" width="9.08984375" style="381" customWidth="1"/>
    <col min="4054" max="4054" width="10.6328125" style="381" customWidth="1"/>
    <col min="4055" max="4055" width="11" style="381" customWidth="1"/>
    <col min="4056" max="4070" width="9.08984375" style="381" customWidth="1"/>
    <col min="4071" max="4071" width="9.90625" style="381" customWidth="1"/>
    <col min="4072" max="4072" width="10.90625" style="381" bestFit="1" customWidth="1"/>
    <col min="4073" max="4300" width="9.08984375" style="381"/>
    <col min="4301" max="4301" width="4.54296875" style="381" customWidth="1"/>
    <col min="4302" max="4302" width="54.54296875" style="381" customWidth="1"/>
    <col min="4303" max="4303" width="6.6328125" style="381" customWidth="1"/>
    <col min="4304" max="4309" width="9.08984375" style="381" customWidth="1"/>
    <col min="4310" max="4310" width="10.6328125" style="381" customWidth="1"/>
    <col min="4311" max="4311" width="11" style="381" customWidth="1"/>
    <col min="4312" max="4326" width="9.08984375" style="381" customWidth="1"/>
    <col min="4327" max="4327" width="9.90625" style="381" customWidth="1"/>
    <col min="4328" max="4328" width="10.90625" style="381" bestFit="1" customWidth="1"/>
    <col min="4329" max="4556" width="9.08984375" style="381"/>
    <col min="4557" max="4557" width="4.54296875" style="381" customWidth="1"/>
    <col min="4558" max="4558" width="54.54296875" style="381" customWidth="1"/>
    <col min="4559" max="4559" width="6.6328125" style="381" customWidth="1"/>
    <col min="4560" max="4565" width="9.08984375" style="381" customWidth="1"/>
    <col min="4566" max="4566" width="10.6328125" style="381" customWidth="1"/>
    <col min="4567" max="4567" width="11" style="381" customWidth="1"/>
    <col min="4568" max="4582" width="9.08984375" style="381" customWidth="1"/>
    <col min="4583" max="4583" width="9.90625" style="381" customWidth="1"/>
    <col min="4584" max="4584" width="10.90625" style="381" bestFit="1" customWidth="1"/>
    <col min="4585" max="4812" width="9.08984375" style="381"/>
    <col min="4813" max="4813" width="4.54296875" style="381" customWidth="1"/>
    <col min="4814" max="4814" width="54.54296875" style="381" customWidth="1"/>
    <col min="4815" max="4815" width="6.6328125" style="381" customWidth="1"/>
    <col min="4816" max="4821" width="9.08984375" style="381" customWidth="1"/>
    <col min="4822" max="4822" width="10.6328125" style="381" customWidth="1"/>
    <col min="4823" max="4823" width="11" style="381" customWidth="1"/>
    <col min="4824" max="4838" width="9.08984375" style="381" customWidth="1"/>
    <col min="4839" max="4839" width="9.90625" style="381" customWidth="1"/>
    <col min="4840" max="4840" width="10.90625" style="381" bestFit="1" customWidth="1"/>
    <col min="4841" max="5068" width="9.08984375" style="381"/>
    <col min="5069" max="5069" width="4.54296875" style="381" customWidth="1"/>
    <col min="5070" max="5070" width="54.54296875" style="381" customWidth="1"/>
    <col min="5071" max="5071" width="6.6328125" style="381" customWidth="1"/>
    <col min="5072" max="5077" width="9.08984375" style="381" customWidth="1"/>
    <col min="5078" max="5078" width="10.6328125" style="381" customWidth="1"/>
    <col min="5079" max="5079" width="11" style="381" customWidth="1"/>
    <col min="5080" max="5094" width="9.08984375" style="381" customWidth="1"/>
    <col min="5095" max="5095" width="9.90625" style="381" customWidth="1"/>
    <col min="5096" max="5096" width="10.90625" style="381" bestFit="1" customWidth="1"/>
    <col min="5097" max="5324" width="9.08984375" style="381"/>
    <col min="5325" max="5325" width="4.54296875" style="381" customWidth="1"/>
    <col min="5326" max="5326" width="54.54296875" style="381" customWidth="1"/>
    <col min="5327" max="5327" width="6.6328125" style="381" customWidth="1"/>
    <col min="5328" max="5333" width="9.08984375" style="381" customWidth="1"/>
    <col min="5334" max="5334" width="10.6328125" style="381" customWidth="1"/>
    <col min="5335" max="5335" width="11" style="381" customWidth="1"/>
    <col min="5336" max="5350" width="9.08984375" style="381" customWidth="1"/>
    <col min="5351" max="5351" width="9.90625" style="381" customWidth="1"/>
    <col min="5352" max="5352" width="10.90625" style="381" bestFit="1" customWidth="1"/>
    <col min="5353" max="5580" width="9.08984375" style="381"/>
    <col min="5581" max="5581" width="4.54296875" style="381" customWidth="1"/>
    <col min="5582" max="5582" width="54.54296875" style="381" customWidth="1"/>
    <col min="5583" max="5583" width="6.6328125" style="381" customWidth="1"/>
    <col min="5584" max="5589" width="9.08984375" style="381" customWidth="1"/>
    <col min="5590" max="5590" width="10.6328125" style="381" customWidth="1"/>
    <col min="5591" max="5591" width="11" style="381" customWidth="1"/>
    <col min="5592" max="5606" width="9.08984375" style="381" customWidth="1"/>
    <col min="5607" max="5607" width="9.90625" style="381" customWidth="1"/>
    <col min="5608" max="5608" width="10.90625" style="381" bestFit="1" customWidth="1"/>
    <col min="5609" max="5836" width="9.08984375" style="381"/>
    <col min="5837" max="5837" width="4.54296875" style="381" customWidth="1"/>
    <col min="5838" max="5838" width="54.54296875" style="381" customWidth="1"/>
    <col min="5839" max="5839" width="6.6328125" style="381" customWidth="1"/>
    <col min="5840" max="5845" width="9.08984375" style="381" customWidth="1"/>
    <col min="5846" max="5846" width="10.6328125" style="381" customWidth="1"/>
    <col min="5847" max="5847" width="11" style="381" customWidth="1"/>
    <col min="5848" max="5862" width="9.08984375" style="381" customWidth="1"/>
    <col min="5863" max="5863" width="9.90625" style="381" customWidth="1"/>
    <col min="5864" max="5864" width="10.90625" style="381" bestFit="1" customWidth="1"/>
    <col min="5865" max="6092" width="9.08984375" style="381"/>
    <col min="6093" max="6093" width="4.54296875" style="381" customWidth="1"/>
    <col min="6094" max="6094" width="54.54296875" style="381" customWidth="1"/>
    <col min="6095" max="6095" width="6.6328125" style="381" customWidth="1"/>
    <col min="6096" max="6101" width="9.08984375" style="381" customWidth="1"/>
    <col min="6102" max="6102" width="10.6328125" style="381" customWidth="1"/>
    <col min="6103" max="6103" width="11" style="381" customWidth="1"/>
    <col min="6104" max="6118" width="9.08984375" style="381" customWidth="1"/>
    <col min="6119" max="6119" width="9.90625" style="381" customWidth="1"/>
    <col min="6120" max="6120" width="10.90625" style="381" bestFit="1" customWidth="1"/>
    <col min="6121" max="6348" width="9.08984375" style="381"/>
    <col min="6349" max="6349" width="4.54296875" style="381" customWidth="1"/>
    <col min="6350" max="6350" width="54.54296875" style="381" customWidth="1"/>
    <col min="6351" max="6351" width="6.6328125" style="381" customWidth="1"/>
    <col min="6352" max="6357" width="9.08984375" style="381" customWidth="1"/>
    <col min="6358" max="6358" width="10.6328125" style="381" customWidth="1"/>
    <col min="6359" max="6359" width="11" style="381" customWidth="1"/>
    <col min="6360" max="6374" width="9.08984375" style="381" customWidth="1"/>
    <col min="6375" max="6375" width="9.90625" style="381" customWidth="1"/>
    <col min="6376" max="6376" width="10.90625" style="381" bestFit="1" customWidth="1"/>
    <col min="6377" max="6604" width="9.08984375" style="381"/>
    <col min="6605" max="6605" width="4.54296875" style="381" customWidth="1"/>
    <col min="6606" max="6606" width="54.54296875" style="381" customWidth="1"/>
    <col min="6607" max="6607" width="6.6328125" style="381" customWidth="1"/>
    <col min="6608" max="6613" width="9.08984375" style="381" customWidth="1"/>
    <col min="6614" max="6614" width="10.6328125" style="381" customWidth="1"/>
    <col min="6615" max="6615" width="11" style="381" customWidth="1"/>
    <col min="6616" max="6630" width="9.08984375" style="381" customWidth="1"/>
    <col min="6631" max="6631" width="9.90625" style="381" customWidth="1"/>
    <col min="6632" max="6632" width="10.90625" style="381" bestFit="1" customWidth="1"/>
    <col min="6633" max="6860" width="9.08984375" style="381"/>
    <col min="6861" max="6861" width="4.54296875" style="381" customWidth="1"/>
    <col min="6862" max="6862" width="54.54296875" style="381" customWidth="1"/>
    <col min="6863" max="6863" width="6.6328125" style="381" customWidth="1"/>
    <col min="6864" max="6869" width="9.08984375" style="381" customWidth="1"/>
    <col min="6870" max="6870" width="10.6328125" style="381" customWidth="1"/>
    <col min="6871" max="6871" width="11" style="381" customWidth="1"/>
    <col min="6872" max="6886" width="9.08984375" style="381" customWidth="1"/>
    <col min="6887" max="6887" width="9.90625" style="381" customWidth="1"/>
    <col min="6888" max="6888" width="10.90625" style="381" bestFit="1" customWidth="1"/>
    <col min="6889" max="7116" width="9.08984375" style="381"/>
    <col min="7117" max="7117" width="4.54296875" style="381" customWidth="1"/>
    <col min="7118" max="7118" width="54.54296875" style="381" customWidth="1"/>
    <col min="7119" max="7119" width="6.6328125" style="381" customWidth="1"/>
    <col min="7120" max="7125" width="9.08984375" style="381" customWidth="1"/>
    <col min="7126" max="7126" width="10.6328125" style="381" customWidth="1"/>
    <col min="7127" max="7127" width="11" style="381" customWidth="1"/>
    <col min="7128" max="7142" width="9.08984375" style="381" customWidth="1"/>
    <col min="7143" max="7143" width="9.90625" style="381" customWidth="1"/>
    <col min="7144" max="7144" width="10.90625" style="381" bestFit="1" customWidth="1"/>
    <col min="7145" max="7372" width="9.08984375" style="381"/>
    <col min="7373" max="7373" width="4.54296875" style="381" customWidth="1"/>
    <col min="7374" max="7374" width="54.54296875" style="381" customWidth="1"/>
    <col min="7375" max="7375" width="6.6328125" style="381" customWidth="1"/>
    <col min="7376" max="7381" width="9.08984375" style="381" customWidth="1"/>
    <col min="7382" max="7382" width="10.6328125" style="381" customWidth="1"/>
    <col min="7383" max="7383" width="11" style="381" customWidth="1"/>
    <col min="7384" max="7398" width="9.08984375" style="381" customWidth="1"/>
    <col min="7399" max="7399" width="9.90625" style="381" customWidth="1"/>
    <col min="7400" max="7400" width="10.90625" style="381" bestFit="1" customWidth="1"/>
    <col min="7401" max="7628" width="9.08984375" style="381"/>
    <col min="7629" max="7629" width="4.54296875" style="381" customWidth="1"/>
    <col min="7630" max="7630" width="54.54296875" style="381" customWidth="1"/>
    <col min="7631" max="7631" width="6.6328125" style="381" customWidth="1"/>
    <col min="7632" max="7637" width="9.08984375" style="381" customWidth="1"/>
    <col min="7638" max="7638" width="10.6328125" style="381" customWidth="1"/>
    <col min="7639" max="7639" width="11" style="381" customWidth="1"/>
    <col min="7640" max="7654" width="9.08984375" style="381" customWidth="1"/>
    <col min="7655" max="7655" width="9.90625" style="381" customWidth="1"/>
    <col min="7656" max="7656" width="10.90625" style="381" bestFit="1" customWidth="1"/>
    <col min="7657" max="7884" width="9.08984375" style="381"/>
    <col min="7885" max="7885" width="4.54296875" style="381" customWidth="1"/>
    <col min="7886" max="7886" width="54.54296875" style="381" customWidth="1"/>
    <col min="7887" max="7887" width="6.6328125" style="381" customWidth="1"/>
    <col min="7888" max="7893" width="9.08984375" style="381" customWidth="1"/>
    <col min="7894" max="7894" width="10.6328125" style="381" customWidth="1"/>
    <col min="7895" max="7895" width="11" style="381" customWidth="1"/>
    <col min="7896" max="7910" width="9.08984375" style="381" customWidth="1"/>
    <col min="7911" max="7911" width="9.90625" style="381" customWidth="1"/>
    <col min="7912" max="7912" width="10.90625" style="381" bestFit="1" customWidth="1"/>
    <col min="7913" max="8140" width="9.08984375" style="381"/>
    <col min="8141" max="8141" width="4.54296875" style="381" customWidth="1"/>
    <col min="8142" max="8142" width="54.54296875" style="381" customWidth="1"/>
    <col min="8143" max="8143" width="6.6328125" style="381" customWidth="1"/>
    <col min="8144" max="8149" width="9.08984375" style="381" customWidth="1"/>
    <col min="8150" max="8150" width="10.6328125" style="381" customWidth="1"/>
    <col min="8151" max="8151" width="11" style="381" customWidth="1"/>
    <col min="8152" max="8166" width="9.08984375" style="381" customWidth="1"/>
    <col min="8167" max="8167" width="9.90625" style="381" customWidth="1"/>
    <col min="8168" max="8168" width="10.90625" style="381" bestFit="1" customWidth="1"/>
    <col min="8169" max="8396" width="9.08984375" style="381"/>
    <col min="8397" max="8397" width="4.54296875" style="381" customWidth="1"/>
    <col min="8398" max="8398" width="54.54296875" style="381" customWidth="1"/>
    <col min="8399" max="8399" width="6.6328125" style="381" customWidth="1"/>
    <col min="8400" max="8405" width="9.08984375" style="381" customWidth="1"/>
    <col min="8406" max="8406" width="10.6328125" style="381" customWidth="1"/>
    <col min="8407" max="8407" width="11" style="381" customWidth="1"/>
    <col min="8408" max="8422" width="9.08984375" style="381" customWidth="1"/>
    <col min="8423" max="8423" width="9.90625" style="381" customWidth="1"/>
    <col min="8424" max="8424" width="10.90625" style="381" bestFit="1" customWidth="1"/>
    <col min="8425" max="8652" width="9.08984375" style="381"/>
    <col min="8653" max="8653" width="4.54296875" style="381" customWidth="1"/>
    <col min="8654" max="8654" width="54.54296875" style="381" customWidth="1"/>
    <col min="8655" max="8655" width="6.6328125" style="381" customWidth="1"/>
    <col min="8656" max="8661" width="9.08984375" style="381" customWidth="1"/>
    <col min="8662" max="8662" width="10.6328125" style="381" customWidth="1"/>
    <col min="8663" max="8663" width="11" style="381" customWidth="1"/>
    <col min="8664" max="8678" width="9.08984375" style="381" customWidth="1"/>
    <col min="8679" max="8679" width="9.90625" style="381" customWidth="1"/>
    <col min="8680" max="8680" width="10.90625" style="381" bestFit="1" customWidth="1"/>
    <col min="8681" max="8908" width="9.08984375" style="381"/>
    <col min="8909" max="8909" width="4.54296875" style="381" customWidth="1"/>
    <col min="8910" max="8910" width="54.54296875" style="381" customWidth="1"/>
    <col min="8911" max="8911" width="6.6328125" style="381" customWidth="1"/>
    <col min="8912" max="8917" width="9.08984375" style="381" customWidth="1"/>
    <col min="8918" max="8918" width="10.6328125" style="381" customWidth="1"/>
    <col min="8919" max="8919" width="11" style="381" customWidth="1"/>
    <col min="8920" max="8934" width="9.08984375" style="381" customWidth="1"/>
    <col min="8935" max="8935" width="9.90625" style="381" customWidth="1"/>
    <col min="8936" max="8936" width="10.90625" style="381" bestFit="1" customWidth="1"/>
    <col min="8937" max="9164" width="9.08984375" style="381"/>
    <col min="9165" max="9165" width="4.54296875" style="381" customWidth="1"/>
    <col min="9166" max="9166" width="54.54296875" style="381" customWidth="1"/>
    <col min="9167" max="9167" width="6.6328125" style="381" customWidth="1"/>
    <col min="9168" max="9173" width="9.08984375" style="381" customWidth="1"/>
    <col min="9174" max="9174" width="10.6328125" style="381" customWidth="1"/>
    <col min="9175" max="9175" width="11" style="381" customWidth="1"/>
    <col min="9176" max="9190" width="9.08984375" style="381" customWidth="1"/>
    <col min="9191" max="9191" width="9.90625" style="381" customWidth="1"/>
    <col min="9192" max="9192" width="10.90625" style="381" bestFit="1" customWidth="1"/>
    <col min="9193" max="9420" width="9.08984375" style="381"/>
    <col min="9421" max="9421" width="4.54296875" style="381" customWidth="1"/>
    <col min="9422" max="9422" width="54.54296875" style="381" customWidth="1"/>
    <col min="9423" max="9423" width="6.6328125" style="381" customWidth="1"/>
    <col min="9424" max="9429" width="9.08984375" style="381" customWidth="1"/>
    <col min="9430" max="9430" width="10.6328125" style="381" customWidth="1"/>
    <col min="9431" max="9431" width="11" style="381" customWidth="1"/>
    <col min="9432" max="9446" width="9.08984375" style="381" customWidth="1"/>
    <col min="9447" max="9447" width="9.90625" style="381" customWidth="1"/>
    <col min="9448" max="9448" width="10.90625" style="381" bestFit="1" customWidth="1"/>
    <col min="9449" max="9676" width="9.08984375" style="381"/>
    <col min="9677" max="9677" width="4.54296875" style="381" customWidth="1"/>
    <col min="9678" max="9678" width="54.54296875" style="381" customWidth="1"/>
    <col min="9679" max="9679" width="6.6328125" style="381" customWidth="1"/>
    <col min="9680" max="9685" width="9.08984375" style="381" customWidth="1"/>
    <col min="9686" max="9686" width="10.6328125" style="381" customWidth="1"/>
    <col min="9687" max="9687" width="11" style="381" customWidth="1"/>
    <col min="9688" max="9702" width="9.08984375" style="381" customWidth="1"/>
    <col min="9703" max="9703" width="9.90625" style="381" customWidth="1"/>
    <col min="9704" max="9704" width="10.90625" style="381" bestFit="1" customWidth="1"/>
    <col min="9705" max="9932" width="9.08984375" style="381"/>
    <col min="9933" max="9933" width="4.54296875" style="381" customWidth="1"/>
    <col min="9934" max="9934" width="54.54296875" style="381" customWidth="1"/>
    <col min="9935" max="9935" width="6.6328125" style="381" customWidth="1"/>
    <col min="9936" max="9941" width="9.08984375" style="381" customWidth="1"/>
    <col min="9942" max="9942" width="10.6328125" style="381" customWidth="1"/>
    <col min="9943" max="9943" width="11" style="381" customWidth="1"/>
    <col min="9944" max="9958" width="9.08984375" style="381" customWidth="1"/>
    <col min="9959" max="9959" width="9.90625" style="381" customWidth="1"/>
    <col min="9960" max="9960" width="10.90625" style="381" bestFit="1" customWidth="1"/>
    <col min="9961" max="10188" width="9.08984375" style="381"/>
    <col min="10189" max="10189" width="4.54296875" style="381" customWidth="1"/>
    <col min="10190" max="10190" width="54.54296875" style="381" customWidth="1"/>
    <col min="10191" max="10191" width="6.6328125" style="381" customWidth="1"/>
    <col min="10192" max="10197" width="9.08984375" style="381" customWidth="1"/>
    <col min="10198" max="10198" width="10.6328125" style="381" customWidth="1"/>
    <col min="10199" max="10199" width="11" style="381" customWidth="1"/>
    <col min="10200" max="10214" width="9.08984375" style="381" customWidth="1"/>
    <col min="10215" max="10215" width="9.90625" style="381" customWidth="1"/>
    <col min="10216" max="10216" width="10.90625" style="381" bestFit="1" customWidth="1"/>
    <col min="10217" max="10444" width="9.08984375" style="381"/>
    <col min="10445" max="10445" width="4.54296875" style="381" customWidth="1"/>
    <col min="10446" max="10446" width="54.54296875" style="381" customWidth="1"/>
    <col min="10447" max="10447" width="6.6328125" style="381" customWidth="1"/>
    <col min="10448" max="10453" width="9.08984375" style="381" customWidth="1"/>
    <col min="10454" max="10454" width="10.6328125" style="381" customWidth="1"/>
    <col min="10455" max="10455" width="11" style="381" customWidth="1"/>
    <col min="10456" max="10470" width="9.08984375" style="381" customWidth="1"/>
    <col min="10471" max="10471" width="9.90625" style="381" customWidth="1"/>
    <col min="10472" max="10472" width="10.90625" style="381" bestFit="1" customWidth="1"/>
    <col min="10473" max="10700" width="9.08984375" style="381"/>
    <col min="10701" max="10701" width="4.54296875" style="381" customWidth="1"/>
    <col min="10702" max="10702" width="54.54296875" style="381" customWidth="1"/>
    <col min="10703" max="10703" width="6.6328125" style="381" customWidth="1"/>
    <col min="10704" max="10709" width="9.08984375" style="381" customWidth="1"/>
    <col min="10710" max="10710" width="10.6328125" style="381" customWidth="1"/>
    <col min="10711" max="10711" width="11" style="381" customWidth="1"/>
    <col min="10712" max="10726" width="9.08984375" style="381" customWidth="1"/>
    <col min="10727" max="10727" width="9.90625" style="381" customWidth="1"/>
    <col min="10728" max="10728" width="10.90625" style="381" bestFit="1" customWidth="1"/>
    <col min="10729" max="10956" width="9.08984375" style="381"/>
    <col min="10957" max="10957" width="4.54296875" style="381" customWidth="1"/>
    <col min="10958" max="10958" width="54.54296875" style="381" customWidth="1"/>
    <col min="10959" max="10959" width="6.6328125" style="381" customWidth="1"/>
    <col min="10960" max="10965" width="9.08984375" style="381" customWidth="1"/>
    <col min="10966" max="10966" width="10.6328125" style="381" customWidth="1"/>
    <col min="10967" max="10967" width="11" style="381" customWidth="1"/>
    <col min="10968" max="10982" width="9.08984375" style="381" customWidth="1"/>
    <col min="10983" max="10983" width="9.90625" style="381" customWidth="1"/>
    <col min="10984" max="10984" width="10.90625" style="381" bestFit="1" customWidth="1"/>
    <col min="10985" max="11212" width="9.08984375" style="381"/>
    <col min="11213" max="11213" width="4.54296875" style="381" customWidth="1"/>
    <col min="11214" max="11214" width="54.54296875" style="381" customWidth="1"/>
    <col min="11215" max="11215" width="6.6328125" style="381" customWidth="1"/>
    <col min="11216" max="11221" width="9.08984375" style="381" customWidth="1"/>
    <col min="11222" max="11222" width="10.6328125" style="381" customWidth="1"/>
    <col min="11223" max="11223" width="11" style="381" customWidth="1"/>
    <col min="11224" max="11238" width="9.08984375" style="381" customWidth="1"/>
    <col min="11239" max="11239" width="9.90625" style="381" customWidth="1"/>
    <col min="11240" max="11240" width="10.90625" style="381" bestFit="1" customWidth="1"/>
    <col min="11241" max="11468" width="9.08984375" style="381"/>
    <col min="11469" max="11469" width="4.54296875" style="381" customWidth="1"/>
    <col min="11470" max="11470" width="54.54296875" style="381" customWidth="1"/>
    <col min="11471" max="11471" width="6.6328125" style="381" customWidth="1"/>
    <col min="11472" max="11477" width="9.08984375" style="381" customWidth="1"/>
    <col min="11478" max="11478" width="10.6328125" style="381" customWidth="1"/>
    <col min="11479" max="11479" width="11" style="381" customWidth="1"/>
    <col min="11480" max="11494" width="9.08984375" style="381" customWidth="1"/>
    <col min="11495" max="11495" width="9.90625" style="381" customWidth="1"/>
    <col min="11496" max="11496" width="10.90625" style="381" bestFit="1" customWidth="1"/>
    <col min="11497" max="11724" width="9.08984375" style="381"/>
    <col min="11725" max="11725" width="4.54296875" style="381" customWidth="1"/>
    <col min="11726" max="11726" width="54.54296875" style="381" customWidth="1"/>
    <col min="11727" max="11727" width="6.6328125" style="381" customWidth="1"/>
    <col min="11728" max="11733" width="9.08984375" style="381" customWidth="1"/>
    <col min="11734" max="11734" width="10.6328125" style="381" customWidth="1"/>
    <col min="11735" max="11735" width="11" style="381" customWidth="1"/>
    <col min="11736" max="11750" width="9.08984375" style="381" customWidth="1"/>
    <col min="11751" max="11751" width="9.90625" style="381" customWidth="1"/>
    <col min="11752" max="11752" width="10.90625" style="381" bestFit="1" customWidth="1"/>
    <col min="11753" max="11980" width="9.08984375" style="381"/>
    <col min="11981" max="11981" width="4.54296875" style="381" customWidth="1"/>
    <col min="11982" max="11982" width="54.54296875" style="381" customWidth="1"/>
    <col min="11983" max="11983" width="6.6328125" style="381" customWidth="1"/>
    <col min="11984" max="11989" width="9.08984375" style="381" customWidth="1"/>
    <col min="11990" max="11990" width="10.6328125" style="381" customWidth="1"/>
    <col min="11991" max="11991" width="11" style="381" customWidth="1"/>
    <col min="11992" max="12006" width="9.08984375" style="381" customWidth="1"/>
    <col min="12007" max="12007" width="9.90625" style="381" customWidth="1"/>
    <col min="12008" max="12008" width="10.90625" style="381" bestFit="1" customWidth="1"/>
    <col min="12009" max="12236" width="9.08984375" style="381"/>
    <col min="12237" max="12237" width="4.54296875" style="381" customWidth="1"/>
    <col min="12238" max="12238" width="54.54296875" style="381" customWidth="1"/>
    <col min="12239" max="12239" width="6.6328125" style="381" customWidth="1"/>
    <col min="12240" max="12245" width="9.08984375" style="381" customWidth="1"/>
    <col min="12246" max="12246" width="10.6328125" style="381" customWidth="1"/>
    <col min="12247" max="12247" width="11" style="381" customWidth="1"/>
    <col min="12248" max="12262" width="9.08984375" style="381" customWidth="1"/>
    <col min="12263" max="12263" width="9.90625" style="381" customWidth="1"/>
    <col min="12264" max="12264" width="10.90625" style="381" bestFit="1" customWidth="1"/>
    <col min="12265" max="12492" width="9.08984375" style="381"/>
    <col min="12493" max="12493" width="4.54296875" style="381" customWidth="1"/>
    <col min="12494" max="12494" width="54.54296875" style="381" customWidth="1"/>
    <col min="12495" max="12495" width="6.6328125" style="381" customWidth="1"/>
    <col min="12496" max="12501" width="9.08984375" style="381" customWidth="1"/>
    <col min="12502" max="12502" width="10.6328125" style="381" customWidth="1"/>
    <col min="12503" max="12503" width="11" style="381" customWidth="1"/>
    <col min="12504" max="12518" width="9.08984375" style="381" customWidth="1"/>
    <col min="12519" max="12519" width="9.90625" style="381" customWidth="1"/>
    <col min="12520" max="12520" width="10.90625" style="381" bestFit="1" customWidth="1"/>
    <col min="12521" max="12748" width="9.08984375" style="381"/>
    <col min="12749" max="12749" width="4.54296875" style="381" customWidth="1"/>
    <col min="12750" max="12750" width="54.54296875" style="381" customWidth="1"/>
    <col min="12751" max="12751" width="6.6328125" style="381" customWidth="1"/>
    <col min="12752" max="12757" width="9.08984375" style="381" customWidth="1"/>
    <col min="12758" max="12758" width="10.6328125" style="381" customWidth="1"/>
    <col min="12759" max="12759" width="11" style="381" customWidth="1"/>
    <col min="12760" max="12774" width="9.08984375" style="381" customWidth="1"/>
    <col min="12775" max="12775" width="9.90625" style="381" customWidth="1"/>
    <col min="12776" max="12776" width="10.90625" style="381" bestFit="1" customWidth="1"/>
    <col min="12777" max="13004" width="9.08984375" style="381"/>
    <col min="13005" max="13005" width="4.54296875" style="381" customWidth="1"/>
    <col min="13006" max="13006" width="54.54296875" style="381" customWidth="1"/>
    <col min="13007" max="13007" width="6.6328125" style="381" customWidth="1"/>
    <col min="13008" max="13013" width="9.08984375" style="381" customWidth="1"/>
    <col min="13014" max="13014" width="10.6328125" style="381" customWidth="1"/>
    <col min="13015" max="13015" width="11" style="381" customWidth="1"/>
    <col min="13016" max="13030" width="9.08984375" style="381" customWidth="1"/>
    <col min="13031" max="13031" width="9.90625" style="381" customWidth="1"/>
    <col min="13032" max="13032" width="10.90625" style="381" bestFit="1" customWidth="1"/>
    <col min="13033" max="13260" width="9.08984375" style="381"/>
    <col min="13261" max="13261" width="4.54296875" style="381" customWidth="1"/>
    <col min="13262" max="13262" width="54.54296875" style="381" customWidth="1"/>
    <col min="13263" max="13263" width="6.6328125" style="381" customWidth="1"/>
    <col min="13264" max="13269" width="9.08984375" style="381" customWidth="1"/>
    <col min="13270" max="13270" width="10.6328125" style="381" customWidth="1"/>
    <col min="13271" max="13271" width="11" style="381" customWidth="1"/>
    <col min="13272" max="13286" width="9.08984375" style="381" customWidth="1"/>
    <col min="13287" max="13287" width="9.90625" style="381" customWidth="1"/>
    <col min="13288" max="13288" width="10.90625" style="381" bestFit="1" customWidth="1"/>
    <col min="13289" max="13516" width="9.08984375" style="381"/>
    <col min="13517" max="13517" width="4.54296875" style="381" customWidth="1"/>
    <col min="13518" max="13518" width="54.54296875" style="381" customWidth="1"/>
    <col min="13519" max="13519" width="6.6328125" style="381" customWidth="1"/>
    <col min="13520" max="13525" width="9.08984375" style="381" customWidth="1"/>
    <col min="13526" max="13526" width="10.6328125" style="381" customWidth="1"/>
    <col min="13527" max="13527" width="11" style="381" customWidth="1"/>
    <col min="13528" max="13542" width="9.08984375" style="381" customWidth="1"/>
    <col min="13543" max="13543" width="9.90625" style="381" customWidth="1"/>
    <col min="13544" max="13544" width="10.90625" style="381" bestFit="1" customWidth="1"/>
    <col min="13545" max="13772" width="9.08984375" style="381"/>
    <col min="13773" max="13773" width="4.54296875" style="381" customWidth="1"/>
    <col min="13774" max="13774" width="54.54296875" style="381" customWidth="1"/>
    <col min="13775" max="13775" width="6.6328125" style="381" customWidth="1"/>
    <col min="13776" max="13781" width="9.08984375" style="381" customWidth="1"/>
    <col min="13782" max="13782" width="10.6328125" style="381" customWidth="1"/>
    <col min="13783" max="13783" width="11" style="381" customWidth="1"/>
    <col min="13784" max="13798" width="9.08984375" style="381" customWidth="1"/>
    <col min="13799" max="13799" width="9.90625" style="381" customWidth="1"/>
    <col min="13800" max="13800" width="10.90625" style="381" bestFit="1" customWidth="1"/>
    <col min="13801" max="14028" width="9.08984375" style="381"/>
    <col min="14029" max="14029" width="4.54296875" style="381" customWidth="1"/>
    <col min="14030" max="14030" width="54.54296875" style="381" customWidth="1"/>
    <col min="14031" max="14031" width="6.6328125" style="381" customWidth="1"/>
    <col min="14032" max="14037" width="9.08984375" style="381" customWidth="1"/>
    <col min="14038" max="14038" width="10.6328125" style="381" customWidth="1"/>
    <col min="14039" max="14039" width="11" style="381" customWidth="1"/>
    <col min="14040" max="14054" width="9.08984375" style="381" customWidth="1"/>
    <col min="14055" max="14055" width="9.90625" style="381" customWidth="1"/>
    <col min="14056" max="14056" width="10.90625" style="381" bestFit="1" customWidth="1"/>
    <col min="14057" max="14284" width="9.08984375" style="381"/>
    <col min="14285" max="14285" width="4.54296875" style="381" customWidth="1"/>
    <col min="14286" max="14286" width="54.54296875" style="381" customWidth="1"/>
    <col min="14287" max="14287" width="6.6328125" style="381" customWidth="1"/>
    <col min="14288" max="14293" width="9.08984375" style="381" customWidth="1"/>
    <col min="14294" max="14294" width="10.6328125" style="381" customWidth="1"/>
    <col min="14295" max="14295" width="11" style="381" customWidth="1"/>
    <col min="14296" max="14310" width="9.08984375" style="381" customWidth="1"/>
    <col min="14311" max="14311" width="9.90625" style="381" customWidth="1"/>
    <col min="14312" max="14312" width="10.90625" style="381" bestFit="1" customWidth="1"/>
    <col min="14313" max="14540" width="9.08984375" style="381"/>
    <col min="14541" max="14541" width="4.54296875" style="381" customWidth="1"/>
    <col min="14542" max="14542" width="54.54296875" style="381" customWidth="1"/>
    <col min="14543" max="14543" width="6.6328125" style="381" customWidth="1"/>
    <col min="14544" max="14549" width="9.08984375" style="381" customWidth="1"/>
    <col min="14550" max="14550" width="10.6328125" style="381" customWidth="1"/>
    <col min="14551" max="14551" width="11" style="381" customWidth="1"/>
    <col min="14552" max="14566" width="9.08984375" style="381" customWidth="1"/>
    <col min="14567" max="14567" width="9.90625" style="381" customWidth="1"/>
    <col min="14568" max="14568" width="10.90625" style="381" bestFit="1" customWidth="1"/>
    <col min="14569" max="14796" width="9.08984375" style="381"/>
    <col min="14797" max="14797" width="4.54296875" style="381" customWidth="1"/>
    <col min="14798" max="14798" width="54.54296875" style="381" customWidth="1"/>
    <col min="14799" max="14799" width="6.6328125" style="381" customWidth="1"/>
    <col min="14800" max="14805" width="9.08984375" style="381" customWidth="1"/>
    <col min="14806" max="14806" width="10.6328125" style="381" customWidth="1"/>
    <col min="14807" max="14807" width="11" style="381" customWidth="1"/>
    <col min="14808" max="14822" width="9.08984375" style="381" customWidth="1"/>
    <col min="14823" max="14823" width="9.90625" style="381" customWidth="1"/>
    <col min="14824" max="14824" width="10.90625" style="381" bestFit="1" customWidth="1"/>
    <col min="14825" max="15052" width="9.08984375" style="381"/>
    <col min="15053" max="15053" width="4.54296875" style="381" customWidth="1"/>
    <col min="15054" max="15054" width="54.54296875" style="381" customWidth="1"/>
    <col min="15055" max="15055" width="6.6328125" style="381" customWidth="1"/>
    <col min="15056" max="15061" width="9.08984375" style="381" customWidth="1"/>
    <col min="15062" max="15062" width="10.6328125" style="381" customWidth="1"/>
    <col min="15063" max="15063" width="11" style="381" customWidth="1"/>
    <col min="15064" max="15078" width="9.08984375" style="381" customWidth="1"/>
    <col min="15079" max="15079" width="9.90625" style="381" customWidth="1"/>
    <col min="15080" max="15080" width="10.90625" style="381" bestFit="1" customWidth="1"/>
    <col min="15081" max="15308" width="9.08984375" style="381"/>
    <col min="15309" max="15309" width="4.54296875" style="381" customWidth="1"/>
    <col min="15310" max="15310" width="54.54296875" style="381" customWidth="1"/>
    <col min="15311" max="15311" width="6.6328125" style="381" customWidth="1"/>
    <col min="15312" max="15317" width="9.08984375" style="381" customWidth="1"/>
    <col min="15318" max="15318" width="10.6328125" style="381" customWidth="1"/>
    <col min="15319" max="15319" width="11" style="381" customWidth="1"/>
    <col min="15320" max="15334" width="9.08984375" style="381" customWidth="1"/>
    <col min="15335" max="15335" width="9.90625" style="381" customWidth="1"/>
    <col min="15336" max="15336" width="10.90625" style="381" bestFit="1" customWidth="1"/>
    <col min="15337" max="15564" width="9.08984375" style="381"/>
    <col min="15565" max="15565" width="4.54296875" style="381" customWidth="1"/>
    <col min="15566" max="15566" width="54.54296875" style="381" customWidth="1"/>
    <col min="15567" max="15567" width="6.6328125" style="381" customWidth="1"/>
    <col min="15568" max="15573" width="9.08984375" style="381" customWidth="1"/>
    <col min="15574" max="15574" width="10.6328125" style="381" customWidth="1"/>
    <col min="15575" max="15575" width="11" style="381" customWidth="1"/>
    <col min="15576" max="15590" width="9.08984375" style="381" customWidth="1"/>
    <col min="15591" max="15591" width="9.90625" style="381" customWidth="1"/>
    <col min="15592" max="15592" width="10.90625" style="381" bestFit="1" customWidth="1"/>
    <col min="15593" max="15820" width="9.08984375" style="381"/>
    <col min="15821" max="15821" width="4.54296875" style="381" customWidth="1"/>
    <col min="15822" max="15822" width="54.54296875" style="381" customWidth="1"/>
    <col min="15823" max="15823" width="6.6328125" style="381" customWidth="1"/>
    <col min="15824" max="15829" width="9.08984375" style="381" customWidth="1"/>
    <col min="15830" max="15830" width="10.6328125" style="381" customWidth="1"/>
    <col min="15831" max="15831" width="11" style="381" customWidth="1"/>
    <col min="15832" max="15846" width="9.08984375" style="381" customWidth="1"/>
    <col min="15847" max="15847" width="9.90625" style="381" customWidth="1"/>
    <col min="15848" max="15848" width="10.90625" style="381" bestFit="1" customWidth="1"/>
    <col min="15849" max="16076" width="9.08984375" style="381"/>
    <col min="16077" max="16077" width="4.54296875" style="381" customWidth="1"/>
    <col min="16078" max="16078" width="54.54296875" style="381" customWidth="1"/>
    <col min="16079" max="16079" width="6.6328125" style="381" customWidth="1"/>
    <col min="16080" max="16085" width="9.08984375" style="381" customWidth="1"/>
    <col min="16086" max="16086" width="10.6328125" style="381" customWidth="1"/>
    <col min="16087" max="16087" width="11" style="381" customWidth="1"/>
    <col min="16088" max="16102" width="9.08984375" style="381" customWidth="1"/>
    <col min="16103" max="16103" width="9.90625" style="381" customWidth="1"/>
    <col min="16104" max="16104" width="10.90625" style="381" bestFit="1" customWidth="1"/>
    <col min="16105" max="16384" width="9.08984375" style="381"/>
  </cols>
  <sheetData>
    <row r="1" spans="1:295" ht="15" customHeight="1">
      <c r="A1" s="376"/>
      <c r="B1" s="377"/>
      <c r="C1" s="377"/>
      <c r="D1" s="377"/>
      <c r="E1" s="378"/>
      <c r="F1" s="377"/>
      <c r="G1" s="377"/>
      <c r="H1" s="378"/>
      <c r="I1" s="378"/>
      <c r="J1" s="378"/>
      <c r="K1" s="544" t="s">
        <v>114</v>
      </c>
      <c r="L1" s="544"/>
      <c r="M1" s="377"/>
      <c r="N1" s="377"/>
      <c r="O1" s="377"/>
      <c r="P1" s="379" t="s">
        <v>114</v>
      </c>
      <c r="Q1" s="377"/>
      <c r="R1" s="379" t="s">
        <v>114</v>
      </c>
    </row>
    <row r="2" spans="1:295" ht="15" customHeight="1">
      <c r="A2" s="528" t="s">
        <v>504</v>
      </c>
      <c r="B2" s="528"/>
      <c r="C2" s="528"/>
      <c r="D2" s="528"/>
      <c r="E2" s="528"/>
      <c r="F2" s="528"/>
      <c r="G2" s="528"/>
      <c r="H2" s="528"/>
      <c r="I2" s="528"/>
      <c r="J2" s="528"/>
      <c r="K2" s="528"/>
      <c r="L2" s="528"/>
      <c r="M2" s="528"/>
      <c r="N2" s="528"/>
      <c r="O2" s="528"/>
      <c r="P2" s="528"/>
      <c r="Q2" s="528"/>
      <c r="R2" s="528"/>
    </row>
    <row r="3" spans="1:295" ht="19.5" customHeight="1">
      <c r="A3" s="545" t="s">
        <v>538</v>
      </c>
      <c r="B3" s="545"/>
      <c r="C3" s="545"/>
      <c r="D3" s="545"/>
      <c r="E3" s="545"/>
      <c r="F3" s="545"/>
      <c r="G3" s="545"/>
      <c r="H3" s="545"/>
      <c r="I3" s="545"/>
      <c r="J3" s="545"/>
      <c r="K3" s="545"/>
      <c r="L3" s="545"/>
      <c r="M3" s="545"/>
      <c r="N3" s="545"/>
      <c r="O3" s="545"/>
      <c r="P3" s="545"/>
      <c r="Q3" s="545"/>
      <c r="R3" s="545"/>
    </row>
    <row r="4" spans="1:295" ht="9" customHeight="1">
      <c r="B4" s="382"/>
      <c r="C4" s="382"/>
      <c r="D4" s="383"/>
      <c r="E4" s="383"/>
      <c r="F4" s="383"/>
      <c r="G4" s="383"/>
      <c r="H4" s="383"/>
      <c r="I4" s="383"/>
      <c r="J4" s="383"/>
      <c r="K4" s="383"/>
      <c r="L4" s="384"/>
      <c r="M4" s="384"/>
      <c r="N4" s="383"/>
      <c r="O4" s="383"/>
      <c r="P4" s="383"/>
      <c r="Q4" s="383"/>
      <c r="R4" s="383"/>
    </row>
    <row r="5" spans="1:295" ht="15" customHeight="1">
      <c r="J5" s="546" t="s">
        <v>505</v>
      </c>
      <c r="K5" s="546"/>
      <c r="L5" s="546"/>
      <c r="M5" s="546"/>
      <c r="N5" s="546"/>
      <c r="O5" s="546"/>
      <c r="P5" s="546"/>
      <c r="Q5" s="546"/>
      <c r="R5" s="546"/>
    </row>
    <row r="6" spans="1:295" s="375" customFormat="1" ht="15" customHeight="1">
      <c r="A6" s="529" t="s">
        <v>1</v>
      </c>
      <c r="B6" s="529" t="s">
        <v>102</v>
      </c>
      <c r="C6" s="529" t="s">
        <v>116</v>
      </c>
      <c r="D6" s="532" t="s">
        <v>455</v>
      </c>
      <c r="E6" s="535" t="s">
        <v>117</v>
      </c>
      <c r="F6" s="536"/>
      <c r="G6" s="536"/>
      <c r="H6" s="537"/>
      <c r="I6" s="532" t="s">
        <v>506</v>
      </c>
      <c r="J6" s="535" t="s">
        <v>117</v>
      </c>
      <c r="K6" s="536"/>
      <c r="L6" s="536"/>
      <c r="M6" s="536"/>
      <c r="N6" s="536"/>
      <c r="O6" s="536"/>
      <c r="P6" s="536"/>
      <c r="Q6" s="536"/>
      <c r="R6" s="537"/>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374"/>
      <c r="FH6" s="374"/>
      <c r="FI6" s="374"/>
      <c r="FJ6" s="374"/>
      <c r="FK6" s="374"/>
      <c r="FL6" s="374"/>
      <c r="FM6" s="374"/>
      <c r="FN6" s="374"/>
      <c r="FO6" s="374"/>
      <c r="FP6" s="374"/>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374"/>
      <c r="GQ6" s="374"/>
      <c r="GR6" s="374"/>
      <c r="GS6" s="374"/>
      <c r="GT6" s="374"/>
      <c r="GU6" s="374"/>
      <c r="GV6" s="374"/>
      <c r="GW6" s="374"/>
      <c r="GX6" s="374"/>
      <c r="GY6" s="374"/>
      <c r="GZ6" s="374"/>
      <c r="HA6" s="374"/>
      <c r="HB6" s="374"/>
      <c r="HC6" s="374"/>
      <c r="HD6" s="374"/>
      <c r="HE6" s="374"/>
      <c r="HF6" s="374"/>
      <c r="HG6" s="374"/>
      <c r="HH6" s="374"/>
      <c r="HI6" s="374"/>
      <c r="HJ6" s="374"/>
      <c r="HK6" s="374"/>
      <c r="HL6" s="374"/>
      <c r="HM6" s="374"/>
      <c r="HN6" s="374"/>
      <c r="HO6" s="374"/>
      <c r="HP6" s="374"/>
      <c r="HQ6" s="374"/>
      <c r="HR6" s="374"/>
      <c r="HS6" s="374"/>
      <c r="HT6" s="374"/>
      <c r="HU6" s="374"/>
      <c r="HV6" s="374"/>
      <c r="HW6" s="374"/>
      <c r="HX6" s="374"/>
      <c r="HY6" s="374"/>
      <c r="HZ6" s="374"/>
      <c r="IA6" s="374"/>
      <c r="IB6" s="374"/>
      <c r="IC6" s="374"/>
      <c r="ID6" s="374"/>
      <c r="IE6" s="374"/>
      <c r="IF6" s="374"/>
      <c r="IG6" s="374"/>
      <c r="IH6" s="374"/>
      <c r="II6" s="374"/>
      <c r="IJ6" s="374"/>
      <c r="IK6" s="374"/>
      <c r="IL6" s="374"/>
      <c r="IM6" s="374"/>
      <c r="IN6" s="374"/>
      <c r="IO6" s="374"/>
      <c r="IP6" s="374"/>
      <c r="IQ6" s="374"/>
      <c r="IR6" s="374"/>
      <c r="IS6" s="374"/>
      <c r="IT6" s="374"/>
      <c r="IU6" s="374"/>
      <c r="IV6" s="374"/>
      <c r="IW6" s="374"/>
      <c r="IX6" s="374"/>
      <c r="IY6" s="374"/>
      <c r="IZ6" s="374"/>
      <c r="JA6" s="374"/>
      <c r="JB6" s="374"/>
      <c r="JC6" s="374"/>
      <c r="JD6" s="374"/>
      <c r="JE6" s="374"/>
      <c r="JF6" s="374"/>
      <c r="JG6" s="374"/>
      <c r="JH6" s="374"/>
      <c r="JI6" s="374"/>
      <c r="JJ6" s="374"/>
      <c r="JK6" s="374"/>
      <c r="JL6" s="374"/>
      <c r="JM6" s="374"/>
      <c r="JN6" s="374"/>
      <c r="JO6" s="374"/>
      <c r="JP6" s="374"/>
      <c r="JQ6" s="374"/>
      <c r="JR6" s="374"/>
      <c r="JS6" s="374"/>
      <c r="JT6" s="374"/>
      <c r="JU6" s="374"/>
      <c r="JV6" s="374"/>
      <c r="JW6" s="374"/>
      <c r="JX6" s="374"/>
      <c r="JY6" s="374"/>
      <c r="JZ6" s="374"/>
      <c r="KA6" s="374"/>
      <c r="KB6" s="374"/>
      <c r="KC6" s="374"/>
      <c r="KD6" s="374"/>
      <c r="KE6" s="374"/>
      <c r="KF6" s="374"/>
      <c r="KG6" s="374"/>
      <c r="KH6" s="374"/>
      <c r="KI6" s="374"/>
    </row>
    <row r="7" spans="1:295" s="375" customFormat="1" ht="15" customHeight="1">
      <c r="A7" s="530"/>
      <c r="B7" s="530"/>
      <c r="C7" s="530"/>
      <c r="D7" s="533"/>
      <c r="E7" s="538" t="s">
        <v>507</v>
      </c>
      <c r="F7" s="548" t="s">
        <v>117</v>
      </c>
      <c r="G7" s="549"/>
      <c r="H7" s="529" t="s">
        <v>164</v>
      </c>
      <c r="I7" s="533"/>
      <c r="J7" s="538" t="s">
        <v>118</v>
      </c>
      <c r="K7" s="541" t="s">
        <v>117</v>
      </c>
      <c r="L7" s="541"/>
      <c r="M7" s="541"/>
      <c r="N7" s="541"/>
      <c r="O7" s="541"/>
      <c r="P7" s="541"/>
      <c r="Q7" s="541"/>
      <c r="R7" s="529" t="s">
        <v>164</v>
      </c>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374"/>
      <c r="FH7" s="374"/>
      <c r="FI7" s="374"/>
      <c r="FJ7" s="374"/>
      <c r="FK7" s="374"/>
      <c r="FL7" s="374"/>
      <c r="FM7" s="374"/>
      <c r="FN7" s="374"/>
      <c r="FO7" s="374"/>
      <c r="FP7" s="374"/>
      <c r="FQ7" s="374"/>
      <c r="FR7" s="374"/>
      <c r="FS7" s="374"/>
      <c r="FT7" s="374"/>
      <c r="FU7" s="374"/>
      <c r="FV7" s="374"/>
      <c r="FW7" s="374"/>
      <c r="FX7" s="374"/>
      <c r="FY7" s="374"/>
      <c r="FZ7" s="374"/>
      <c r="GA7" s="374"/>
      <c r="GB7" s="374"/>
      <c r="GC7" s="374"/>
      <c r="GD7" s="374"/>
      <c r="GE7" s="374"/>
      <c r="GF7" s="374"/>
      <c r="GG7" s="374"/>
      <c r="GH7" s="374"/>
      <c r="GI7" s="374"/>
      <c r="GJ7" s="374"/>
      <c r="GK7" s="374"/>
      <c r="GL7" s="374"/>
      <c r="GM7" s="374"/>
      <c r="GN7" s="374"/>
      <c r="GO7" s="374"/>
      <c r="GP7" s="374"/>
      <c r="GQ7" s="374"/>
      <c r="GR7" s="374"/>
      <c r="GS7" s="374"/>
      <c r="GT7" s="374"/>
      <c r="GU7" s="374"/>
      <c r="GV7" s="374"/>
      <c r="GW7" s="374"/>
      <c r="GX7" s="374"/>
      <c r="GY7" s="374"/>
      <c r="GZ7" s="374"/>
      <c r="HA7" s="374"/>
      <c r="HB7" s="374"/>
      <c r="HC7" s="374"/>
      <c r="HD7" s="374"/>
      <c r="HE7" s="374"/>
      <c r="HF7" s="374"/>
      <c r="HG7" s="374"/>
      <c r="HH7" s="374"/>
      <c r="HI7" s="374"/>
      <c r="HJ7" s="374"/>
      <c r="HK7" s="374"/>
      <c r="HL7" s="374"/>
      <c r="HM7" s="374"/>
      <c r="HN7" s="374"/>
      <c r="HO7" s="374"/>
      <c r="HP7" s="374"/>
      <c r="HQ7" s="374"/>
      <c r="HR7" s="374"/>
      <c r="HS7" s="374"/>
      <c r="HT7" s="374"/>
      <c r="HU7" s="374"/>
      <c r="HV7" s="374"/>
      <c r="HW7" s="374"/>
      <c r="HX7" s="374"/>
      <c r="HY7" s="374"/>
      <c r="HZ7" s="374"/>
      <c r="IA7" s="374"/>
      <c r="IB7" s="374"/>
      <c r="IC7" s="374"/>
      <c r="ID7" s="374"/>
      <c r="IE7" s="374"/>
      <c r="IF7" s="374"/>
      <c r="IG7" s="374"/>
      <c r="IH7" s="374"/>
      <c r="II7" s="374"/>
      <c r="IJ7" s="374"/>
      <c r="IK7" s="374"/>
      <c r="IL7" s="374"/>
      <c r="IM7" s="374"/>
      <c r="IN7" s="374"/>
      <c r="IO7" s="374"/>
      <c r="IP7" s="374"/>
      <c r="IQ7" s="374"/>
      <c r="IR7" s="374"/>
      <c r="IS7" s="374"/>
      <c r="IT7" s="374"/>
      <c r="IU7" s="374"/>
      <c r="IV7" s="374"/>
      <c r="IW7" s="374"/>
      <c r="IX7" s="374"/>
      <c r="IY7" s="374"/>
      <c r="IZ7" s="374"/>
      <c r="JA7" s="374"/>
      <c r="JB7" s="374"/>
      <c r="JC7" s="374"/>
      <c r="JD7" s="374"/>
      <c r="JE7" s="374"/>
      <c r="JF7" s="374"/>
      <c r="JG7" s="374"/>
      <c r="JH7" s="374"/>
      <c r="JI7" s="374"/>
      <c r="JJ7" s="374"/>
      <c r="JK7" s="374"/>
      <c r="JL7" s="374"/>
      <c r="JM7" s="374"/>
      <c r="JN7" s="374"/>
      <c r="JO7" s="374"/>
      <c r="JP7" s="374"/>
      <c r="JQ7" s="374"/>
      <c r="JR7" s="374"/>
      <c r="JS7" s="374"/>
      <c r="JT7" s="374"/>
      <c r="JU7" s="374"/>
      <c r="JV7" s="374"/>
      <c r="JW7" s="374"/>
      <c r="JX7" s="374"/>
      <c r="JY7" s="374"/>
      <c r="JZ7" s="374"/>
      <c r="KA7" s="374"/>
      <c r="KB7" s="374"/>
      <c r="KC7" s="374"/>
      <c r="KD7" s="374"/>
      <c r="KE7" s="374"/>
      <c r="KF7" s="374"/>
      <c r="KG7" s="374"/>
      <c r="KH7" s="374"/>
      <c r="KI7" s="374"/>
    </row>
    <row r="8" spans="1:295" s="375" customFormat="1" ht="15.75" customHeight="1">
      <c r="A8" s="530"/>
      <c r="B8" s="530"/>
      <c r="C8" s="530"/>
      <c r="D8" s="533"/>
      <c r="E8" s="539"/>
      <c r="F8" s="538" t="s">
        <v>310</v>
      </c>
      <c r="G8" s="538" t="s">
        <v>391</v>
      </c>
      <c r="H8" s="530"/>
      <c r="I8" s="533"/>
      <c r="J8" s="539"/>
      <c r="K8" s="541" t="s">
        <v>310</v>
      </c>
      <c r="L8" s="541" t="s">
        <v>508</v>
      </c>
      <c r="M8" s="541" t="s">
        <v>509</v>
      </c>
      <c r="N8" s="541" t="s">
        <v>391</v>
      </c>
      <c r="O8" s="541" t="s">
        <v>117</v>
      </c>
      <c r="P8" s="541"/>
      <c r="Q8" s="541"/>
      <c r="R8" s="530"/>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374"/>
      <c r="DY8" s="374"/>
      <c r="DZ8" s="374"/>
      <c r="EA8" s="374"/>
      <c r="EB8" s="374"/>
      <c r="EC8" s="374"/>
      <c r="ED8" s="374"/>
      <c r="EE8" s="374"/>
      <c r="EF8" s="374"/>
      <c r="EG8" s="374"/>
      <c r="EH8" s="374"/>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4"/>
      <c r="FJ8" s="374"/>
      <c r="FK8" s="374"/>
      <c r="FL8" s="374"/>
      <c r="FM8" s="374"/>
      <c r="FN8" s="374"/>
      <c r="FO8" s="374"/>
      <c r="FP8" s="374"/>
      <c r="FQ8" s="374"/>
      <c r="FR8" s="374"/>
      <c r="FS8" s="374"/>
      <c r="FT8" s="374"/>
      <c r="FU8" s="374"/>
      <c r="FV8" s="374"/>
      <c r="FW8" s="374"/>
      <c r="FX8" s="374"/>
      <c r="FY8" s="374"/>
      <c r="FZ8" s="374"/>
      <c r="GA8" s="374"/>
      <c r="GB8" s="374"/>
      <c r="GC8" s="374"/>
      <c r="GD8" s="374"/>
      <c r="GE8" s="374"/>
      <c r="GF8" s="374"/>
      <c r="GG8" s="374"/>
      <c r="GH8" s="374"/>
      <c r="GI8" s="374"/>
      <c r="GJ8" s="374"/>
      <c r="GK8" s="374"/>
      <c r="GL8" s="374"/>
      <c r="GM8" s="374"/>
      <c r="GN8" s="374"/>
      <c r="GO8" s="374"/>
      <c r="GP8" s="374"/>
      <c r="GQ8" s="374"/>
      <c r="GR8" s="374"/>
      <c r="GS8" s="374"/>
      <c r="GT8" s="374"/>
      <c r="GU8" s="374"/>
      <c r="GV8" s="374"/>
      <c r="GW8" s="374"/>
      <c r="GX8" s="374"/>
      <c r="GY8" s="374"/>
      <c r="GZ8" s="374"/>
      <c r="HA8" s="374"/>
      <c r="HB8" s="374"/>
      <c r="HC8" s="374"/>
      <c r="HD8" s="374"/>
      <c r="HE8" s="374"/>
      <c r="HF8" s="374"/>
      <c r="HG8" s="374"/>
      <c r="HH8" s="374"/>
      <c r="HI8" s="374"/>
      <c r="HJ8" s="374"/>
      <c r="HK8" s="374"/>
      <c r="HL8" s="374"/>
      <c r="HM8" s="374"/>
      <c r="HN8" s="374"/>
      <c r="HO8" s="374"/>
      <c r="HP8" s="374"/>
      <c r="HQ8" s="374"/>
      <c r="HR8" s="374"/>
      <c r="HS8" s="374"/>
      <c r="HT8" s="374"/>
      <c r="HU8" s="374"/>
      <c r="HV8" s="374"/>
      <c r="HW8" s="374"/>
      <c r="HX8" s="374"/>
      <c r="HY8" s="374"/>
      <c r="HZ8" s="374"/>
      <c r="IA8" s="374"/>
      <c r="IB8" s="374"/>
      <c r="IC8" s="374"/>
      <c r="ID8" s="374"/>
      <c r="IE8" s="374"/>
      <c r="IF8" s="374"/>
      <c r="IG8" s="374"/>
      <c r="IH8" s="374"/>
      <c r="II8" s="374"/>
      <c r="IJ8" s="374"/>
      <c r="IK8" s="374"/>
      <c r="IL8" s="374"/>
      <c r="IM8" s="374"/>
      <c r="IN8" s="374"/>
      <c r="IO8" s="374"/>
      <c r="IP8" s="374"/>
      <c r="IQ8" s="374"/>
      <c r="IR8" s="374"/>
      <c r="IS8" s="374"/>
      <c r="IT8" s="374"/>
      <c r="IU8" s="374"/>
      <c r="IV8" s="374"/>
      <c r="IW8" s="374"/>
      <c r="IX8" s="374"/>
      <c r="IY8" s="374"/>
      <c r="IZ8" s="374"/>
      <c r="JA8" s="374"/>
      <c r="JB8" s="374"/>
      <c r="JC8" s="374"/>
      <c r="JD8" s="374"/>
      <c r="JE8" s="374"/>
      <c r="JF8" s="374"/>
      <c r="JG8" s="374"/>
      <c r="JH8" s="374"/>
      <c r="JI8" s="374"/>
      <c r="JJ8" s="374"/>
      <c r="JK8" s="374"/>
      <c r="JL8" s="374"/>
      <c r="JM8" s="374"/>
      <c r="JN8" s="374"/>
      <c r="JO8" s="374"/>
      <c r="JP8" s="374"/>
      <c r="JQ8" s="374"/>
      <c r="JR8" s="374"/>
      <c r="JS8" s="374"/>
      <c r="JT8" s="374"/>
      <c r="JU8" s="374"/>
      <c r="JV8" s="374"/>
      <c r="JW8" s="374"/>
      <c r="JX8" s="374"/>
      <c r="JY8" s="374"/>
      <c r="JZ8" s="374"/>
      <c r="KA8" s="374"/>
      <c r="KB8" s="374"/>
      <c r="KC8" s="374"/>
      <c r="KD8" s="374"/>
      <c r="KE8" s="374"/>
      <c r="KF8" s="374"/>
      <c r="KG8" s="374"/>
      <c r="KH8" s="374"/>
      <c r="KI8" s="374"/>
    </row>
    <row r="9" spans="1:295" s="375" customFormat="1" ht="11.25" customHeight="1">
      <c r="A9" s="530"/>
      <c r="B9" s="530"/>
      <c r="C9" s="530"/>
      <c r="D9" s="533"/>
      <c r="E9" s="539"/>
      <c r="F9" s="539"/>
      <c r="G9" s="539"/>
      <c r="H9" s="530"/>
      <c r="I9" s="533"/>
      <c r="J9" s="539"/>
      <c r="K9" s="541"/>
      <c r="L9" s="541"/>
      <c r="M9" s="541"/>
      <c r="N9" s="541"/>
      <c r="O9" s="541" t="s">
        <v>392</v>
      </c>
      <c r="P9" s="541" t="s">
        <v>393</v>
      </c>
      <c r="Q9" s="541" t="s">
        <v>456</v>
      </c>
      <c r="R9" s="530"/>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374"/>
      <c r="DY9" s="374"/>
      <c r="DZ9" s="374"/>
      <c r="EA9" s="374"/>
      <c r="EB9" s="374"/>
      <c r="EC9" s="374"/>
      <c r="ED9" s="374"/>
      <c r="EE9" s="374"/>
      <c r="EF9" s="374"/>
      <c r="EG9" s="374"/>
      <c r="EH9" s="374"/>
      <c r="EI9" s="374"/>
      <c r="EJ9" s="374"/>
      <c r="EK9" s="374"/>
      <c r="EL9" s="374"/>
      <c r="EM9" s="374"/>
      <c r="EN9" s="374"/>
      <c r="EO9" s="374"/>
      <c r="EP9" s="374"/>
      <c r="EQ9" s="374"/>
      <c r="ER9" s="374"/>
      <c r="ES9" s="374"/>
      <c r="ET9" s="374"/>
      <c r="EU9" s="374"/>
      <c r="EV9" s="374"/>
      <c r="EW9" s="374"/>
      <c r="EX9" s="374"/>
      <c r="EY9" s="374"/>
      <c r="EZ9" s="374"/>
      <c r="FA9" s="374"/>
      <c r="FB9" s="374"/>
      <c r="FC9" s="374"/>
      <c r="FD9" s="374"/>
      <c r="FE9" s="374"/>
      <c r="FF9" s="374"/>
      <c r="FG9" s="374"/>
      <c r="FH9" s="374"/>
      <c r="FI9" s="374"/>
      <c r="FJ9" s="374"/>
      <c r="FK9" s="374"/>
      <c r="FL9" s="374"/>
      <c r="FM9" s="374"/>
      <c r="FN9" s="374"/>
      <c r="FO9" s="374"/>
      <c r="FP9" s="374"/>
      <c r="FQ9" s="374"/>
      <c r="FR9" s="374"/>
      <c r="FS9" s="374"/>
      <c r="FT9" s="374"/>
      <c r="FU9" s="374"/>
      <c r="FV9" s="374"/>
      <c r="FW9" s="374"/>
      <c r="FX9" s="374"/>
      <c r="FY9" s="374"/>
      <c r="FZ9" s="374"/>
      <c r="GA9" s="374"/>
      <c r="GB9" s="374"/>
      <c r="GC9" s="374"/>
      <c r="GD9" s="374"/>
      <c r="GE9" s="374"/>
      <c r="GF9" s="374"/>
      <c r="GG9" s="374"/>
      <c r="GH9" s="374"/>
      <c r="GI9" s="374"/>
      <c r="GJ9" s="374"/>
      <c r="GK9" s="374"/>
      <c r="GL9" s="374"/>
      <c r="GM9" s="374"/>
      <c r="GN9" s="374"/>
      <c r="GO9" s="374"/>
      <c r="GP9" s="374"/>
      <c r="GQ9" s="374"/>
      <c r="GR9" s="374"/>
      <c r="GS9" s="374"/>
      <c r="GT9" s="374"/>
      <c r="GU9" s="374"/>
      <c r="GV9" s="374"/>
      <c r="GW9" s="374"/>
      <c r="GX9" s="374"/>
      <c r="GY9" s="374"/>
      <c r="GZ9" s="374"/>
      <c r="HA9" s="374"/>
      <c r="HB9" s="374"/>
      <c r="HC9" s="374"/>
      <c r="HD9" s="374"/>
      <c r="HE9" s="374"/>
      <c r="HF9" s="374"/>
      <c r="HG9" s="374"/>
      <c r="HH9" s="374"/>
      <c r="HI9" s="374"/>
      <c r="HJ9" s="374"/>
      <c r="HK9" s="374"/>
      <c r="HL9" s="374"/>
      <c r="HM9" s="374"/>
      <c r="HN9" s="374"/>
      <c r="HO9" s="374"/>
      <c r="HP9" s="374"/>
      <c r="HQ9" s="374"/>
      <c r="HR9" s="374"/>
      <c r="HS9" s="374"/>
      <c r="HT9" s="374"/>
      <c r="HU9" s="374"/>
      <c r="HV9" s="374"/>
      <c r="HW9" s="374"/>
      <c r="HX9" s="374"/>
      <c r="HY9" s="374"/>
      <c r="HZ9" s="374"/>
      <c r="IA9" s="374"/>
      <c r="IB9" s="374"/>
      <c r="IC9" s="374"/>
      <c r="ID9" s="374"/>
      <c r="IE9" s="374"/>
      <c r="IF9" s="374"/>
      <c r="IG9" s="374"/>
      <c r="IH9" s="374"/>
      <c r="II9" s="374"/>
      <c r="IJ9" s="374"/>
      <c r="IK9" s="374"/>
      <c r="IL9" s="374"/>
      <c r="IM9" s="374"/>
      <c r="IN9" s="374"/>
      <c r="IO9" s="374"/>
      <c r="IP9" s="374"/>
      <c r="IQ9" s="374"/>
      <c r="IR9" s="374"/>
      <c r="IS9" s="374"/>
      <c r="IT9" s="374"/>
      <c r="IU9" s="374"/>
      <c r="IV9" s="374"/>
      <c r="IW9" s="374"/>
      <c r="IX9" s="374"/>
      <c r="IY9" s="374"/>
      <c r="IZ9" s="374"/>
      <c r="JA9" s="374"/>
      <c r="JB9" s="374"/>
      <c r="JC9" s="374"/>
      <c r="JD9" s="374"/>
      <c r="JE9" s="374"/>
      <c r="JF9" s="374"/>
      <c r="JG9" s="374"/>
      <c r="JH9" s="374"/>
      <c r="JI9" s="374"/>
      <c r="JJ9" s="374"/>
      <c r="JK9" s="374"/>
      <c r="JL9" s="374"/>
      <c r="JM9" s="374"/>
      <c r="JN9" s="374"/>
      <c r="JO9" s="374"/>
      <c r="JP9" s="374"/>
      <c r="JQ9" s="374"/>
      <c r="JR9" s="374"/>
      <c r="JS9" s="374"/>
      <c r="JT9" s="374"/>
      <c r="JU9" s="374"/>
      <c r="JV9" s="374"/>
      <c r="JW9" s="374"/>
      <c r="JX9" s="374"/>
      <c r="JY9" s="374"/>
      <c r="JZ9" s="374"/>
      <c r="KA9" s="374"/>
      <c r="KB9" s="374"/>
      <c r="KC9" s="374"/>
      <c r="KD9" s="374"/>
      <c r="KE9" s="374"/>
      <c r="KF9" s="374"/>
      <c r="KG9" s="374"/>
      <c r="KH9" s="374"/>
      <c r="KI9" s="374"/>
    </row>
    <row r="10" spans="1:295" s="375" customFormat="1" ht="61.5" customHeight="1">
      <c r="A10" s="531"/>
      <c r="B10" s="531"/>
      <c r="C10" s="531"/>
      <c r="D10" s="534"/>
      <c r="E10" s="540"/>
      <c r="F10" s="540"/>
      <c r="G10" s="540"/>
      <c r="H10" s="531"/>
      <c r="I10" s="534"/>
      <c r="J10" s="540"/>
      <c r="K10" s="541"/>
      <c r="L10" s="541"/>
      <c r="M10" s="541"/>
      <c r="N10" s="541"/>
      <c r="O10" s="541"/>
      <c r="P10" s="541"/>
      <c r="Q10" s="541"/>
      <c r="R10" s="531"/>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4"/>
      <c r="BT10" s="374"/>
      <c r="BU10" s="374"/>
      <c r="BV10" s="374"/>
      <c r="BW10" s="374"/>
      <c r="BX10" s="374"/>
      <c r="BY10" s="374"/>
      <c r="BZ10" s="374"/>
      <c r="CA10" s="374"/>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c r="DO10" s="374"/>
      <c r="DP10" s="374"/>
      <c r="DQ10" s="374"/>
      <c r="DR10" s="374"/>
      <c r="DS10" s="374"/>
      <c r="DT10" s="374"/>
      <c r="DU10" s="374"/>
      <c r="DV10" s="374"/>
      <c r="DW10" s="374"/>
      <c r="DX10" s="374"/>
      <c r="DY10" s="374"/>
      <c r="DZ10" s="374"/>
      <c r="EA10" s="374"/>
      <c r="EB10" s="374"/>
      <c r="EC10" s="374"/>
      <c r="ED10" s="374"/>
      <c r="EE10" s="374"/>
      <c r="EF10" s="374"/>
      <c r="EG10" s="374"/>
      <c r="EH10" s="374"/>
      <c r="EI10" s="374"/>
      <c r="EJ10" s="374"/>
      <c r="EK10" s="374"/>
      <c r="EL10" s="374"/>
      <c r="EM10" s="374"/>
      <c r="EN10" s="374"/>
      <c r="EO10" s="374"/>
      <c r="EP10" s="374"/>
      <c r="EQ10" s="374"/>
      <c r="ER10" s="374"/>
      <c r="ES10" s="374"/>
      <c r="ET10" s="374"/>
      <c r="EU10" s="374"/>
      <c r="EV10" s="374"/>
      <c r="EW10" s="374"/>
      <c r="EX10" s="374"/>
      <c r="EY10" s="374"/>
      <c r="EZ10" s="374"/>
      <c r="FA10" s="374"/>
      <c r="FB10" s="374"/>
      <c r="FC10" s="374"/>
      <c r="FD10" s="374"/>
      <c r="FE10" s="374"/>
      <c r="FF10" s="374"/>
      <c r="FG10" s="374"/>
      <c r="FH10" s="374"/>
      <c r="FI10" s="374"/>
      <c r="FJ10" s="374"/>
      <c r="FK10" s="374"/>
      <c r="FL10" s="374"/>
      <c r="FM10" s="374"/>
      <c r="FN10" s="374"/>
      <c r="FO10" s="374"/>
      <c r="FP10" s="374"/>
      <c r="FQ10" s="374"/>
      <c r="FR10" s="374"/>
      <c r="FS10" s="374"/>
      <c r="FT10" s="374"/>
      <c r="FU10" s="374"/>
      <c r="FV10" s="374"/>
      <c r="FW10" s="374"/>
      <c r="FX10" s="374"/>
      <c r="FY10" s="374"/>
      <c r="FZ10" s="374"/>
      <c r="GA10" s="374"/>
      <c r="GB10" s="374"/>
      <c r="GC10" s="374"/>
      <c r="GD10" s="374"/>
      <c r="GE10" s="374"/>
      <c r="GF10" s="374"/>
      <c r="GG10" s="374"/>
      <c r="GH10" s="374"/>
      <c r="GI10" s="374"/>
      <c r="GJ10" s="374"/>
      <c r="GK10" s="374"/>
      <c r="GL10" s="374"/>
      <c r="GM10" s="374"/>
      <c r="GN10" s="374"/>
      <c r="GO10" s="374"/>
      <c r="GP10" s="374"/>
      <c r="GQ10" s="374"/>
      <c r="GR10" s="374"/>
      <c r="GS10" s="374"/>
      <c r="GT10" s="374"/>
      <c r="GU10" s="374"/>
      <c r="GV10" s="374"/>
      <c r="GW10" s="374"/>
      <c r="GX10" s="374"/>
      <c r="GY10" s="374"/>
      <c r="GZ10" s="374"/>
      <c r="HA10" s="374"/>
      <c r="HB10" s="374"/>
      <c r="HC10" s="374"/>
      <c r="HD10" s="374"/>
      <c r="HE10" s="374"/>
      <c r="HF10" s="374"/>
      <c r="HG10" s="374"/>
      <c r="HH10" s="374"/>
      <c r="HI10" s="374"/>
      <c r="HJ10" s="374"/>
      <c r="HK10" s="374"/>
      <c r="HL10" s="374"/>
      <c r="HM10" s="374"/>
      <c r="HN10" s="374"/>
      <c r="HO10" s="374"/>
      <c r="HP10" s="374"/>
      <c r="HQ10" s="374"/>
      <c r="HR10" s="374"/>
      <c r="HS10" s="374"/>
      <c r="HT10" s="374"/>
      <c r="HU10" s="374"/>
      <c r="HV10" s="374"/>
      <c r="HW10" s="374"/>
      <c r="HX10" s="374"/>
      <c r="HY10" s="374"/>
      <c r="HZ10" s="374"/>
      <c r="IA10" s="374"/>
      <c r="IB10" s="374"/>
      <c r="IC10" s="374"/>
      <c r="ID10" s="374"/>
      <c r="IE10" s="374"/>
      <c r="IF10" s="374"/>
      <c r="IG10" s="374"/>
      <c r="IH10" s="374"/>
      <c r="II10" s="374"/>
      <c r="IJ10" s="374"/>
      <c r="IK10" s="374"/>
      <c r="IL10" s="374"/>
      <c r="IM10" s="374"/>
      <c r="IN10" s="374"/>
      <c r="IO10" s="374"/>
      <c r="IP10" s="374"/>
      <c r="IQ10" s="374"/>
      <c r="IR10" s="374"/>
      <c r="IS10" s="374"/>
      <c r="IT10" s="374"/>
      <c r="IU10" s="374"/>
      <c r="IV10" s="374"/>
      <c r="IW10" s="374"/>
      <c r="IX10" s="374"/>
      <c r="IY10" s="374"/>
      <c r="IZ10" s="374"/>
      <c r="JA10" s="374"/>
      <c r="JB10" s="374"/>
      <c r="JC10" s="374"/>
      <c r="JD10" s="374"/>
      <c r="JE10" s="374"/>
      <c r="JF10" s="374"/>
      <c r="JG10" s="374"/>
      <c r="JH10" s="374"/>
      <c r="JI10" s="374"/>
      <c r="JJ10" s="374"/>
      <c r="JK10" s="374"/>
      <c r="JL10" s="374"/>
      <c r="JM10" s="374"/>
      <c r="JN10" s="374"/>
      <c r="JO10" s="374"/>
      <c r="JP10" s="374"/>
      <c r="JQ10" s="374"/>
      <c r="JR10" s="374"/>
      <c r="JS10" s="374"/>
      <c r="JT10" s="374"/>
      <c r="JU10" s="374"/>
      <c r="JV10" s="374"/>
      <c r="JW10" s="374"/>
      <c r="JX10" s="374"/>
      <c r="JY10" s="374"/>
      <c r="JZ10" s="374"/>
      <c r="KA10" s="374"/>
      <c r="KB10" s="374"/>
      <c r="KC10" s="374"/>
      <c r="KD10" s="374"/>
      <c r="KE10" s="374"/>
      <c r="KF10" s="374"/>
      <c r="KG10" s="374"/>
      <c r="KH10" s="374"/>
      <c r="KI10" s="374"/>
    </row>
    <row r="11" spans="1:295" s="382" customFormat="1" ht="13.75" hidden="1" customHeight="1">
      <c r="A11" s="470" t="s">
        <v>5</v>
      </c>
      <c r="B11" s="470" t="s">
        <v>93</v>
      </c>
      <c r="C11" s="470" t="s">
        <v>96</v>
      </c>
      <c r="D11" s="386" t="s">
        <v>457</v>
      </c>
      <c r="E11" s="387" t="s">
        <v>458</v>
      </c>
      <c r="F11" s="387" t="s">
        <v>31</v>
      </c>
      <c r="G11" s="387" t="s">
        <v>40</v>
      </c>
      <c r="H11" s="471" t="s">
        <v>52</v>
      </c>
      <c r="I11" s="386" t="s">
        <v>510</v>
      </c>
      <c r="J11" s="387" t="s">
        <v>459</v>
      </c>
      <c r="K11" s="387" t="s">
        <v>58</v>
      </c>
      <c r="L11" s="387" t="s">
        <v>460</v>
      </c>
      <c r="M11" s="387"/>
      <c r="N11" s="387" t="s">
        <v>65</v>
      </c>
      <c r="O11" s="387" t="s">
        <v>511</v>
      </c>
      <c r="P11" s="387" t="s">
        <v>512</v>
      </c>
      <c r="Q11" s="387" t="s">
        <v>513</v>
      </c>
      <c r="R11" s="471" t="s">
        <v>71</v>
      </c>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0"/>
      <c r="FM11" s="380"/>
      <c r="FN11" s="380"/>
      <c r="FO11" s="380"/>
      <c r="FP11" s="380"/>
      <c r="FQ11" s="380"/>
      <c r="FR11" s="380"/>
      <c r="FS11" s="380"/>
      <c r="FT11" s="380"/>
      <c r="FU11" s="380"/>
      <c r="FV11" s="380"/>
      <c r="FW11" s="380"/>
      <c r="FX11" s="380"/>
      <c r="FY11" s="380"/>
      <c r="FZ11" s="380"/>
      <c r="GA11" s="380"/>
      <c r="GB11" s="380"/>
      <c r="GC11" s="380"/>
      <c r="GD11" s="380"/>
      <c r="GE11" s="380"/>
      <c r="GF11" s="380"/>
      <c r="GG11" s="380"/>
      <c r="GH11" s="380"/>
      <c r="GI11" s="380"/>
      <c r="GJ11" s="380"/>
      <c r="GK11" s="380"/>
      <c r="GL11" s="380"/>
      <c r="GM11" s="380"/>
      <c r="GN11" s="380"/>
      <c r="GO11" s="380"/>
      <c r="GP11" s="380"/>
      <c r="GQ11" s="380"/>
      <c r="GR11" s="380"/>
      <c r="GS11" s="380"/>
      <c r="GT11" s="380"/>
      <c r="GU11" s="380"/>
      <c r="GV11" s="380"/>
      <c r="GW11" s="380"/>
      <c r="GX11" s="380"/>
      <c r="GY11" s="380"/>
      <c r="GZ11" s="380"/>
      <c r="HA11" s="380"/>
      <c r="HB11" s="380"/>
      <c r="HC11" s="380"/>
      <c r="HD11" s="380"/>
      <c r="HE11" s="380"/>
      <c r="HF11" s="380"/>
      <c r="HG11" s="380"/>
      <c r="HH11" s="380"/>
      <c r="HI11" s="380"/>
      <c r="HJ11" s="380"/>
      <c r="HK11" s="380"/>
      <c r="HL11" s="380"/>
      <c r="HM11" s="380"/>
      <c r="HN11" s="380"/>
      <c r="HO11" s="380"/>
      <c r="HP11" s="380"/>
      <c r="HQ11" s="380"/>
      <c r="HR11" s="380"/>
      <c r="HS11" s="380"/>
      <c r="HT11" s="380"/>
      <c r="HU11" s="380"/>
      <c r="HV11" s="380"/>
      <c r="HW11" s="380"/>
      <c r="HX11" s="380"/>
      <c r="HY11" s="380"/>
      <c r="HZ11" s="380"/>
      <c r="IA11" s="380"/>
      <c r="IB11" s="380"/>
      <c r="IC11" s="380"/>
      <c r="ID11" s="380"/>
      <c r="IE11" s="380"/>
      <c r="IF11" s="380"/>
      <c r="IG11" s="380"/>
      <c r="IH11" s="380"/>
      <c r="II11" s="380"/>
      <c r="IJ11" s="380"/>
      <c r="IK11" s="380"/>
      <c r="IL11" s="380"/>
      <c r="IM11" s="380"/>
      <c r="IN11" s="380"/>
      <c r="IO11" s="380"/>
      <c r="IP11" s="380"/>
      <c r="IQ11" s="380"/>
      <c r="IR11" s="380"/>
      <c r="IS11" s="380"/>
      <c r="IT11" s="380"/>
      <c r="IU11" s="380"/>
      <c r="IV11" s="380"/>
      <c r="IW11" s="380"/>
      <c r="IX11" s="380"/>
      <c r="IY11" s="380"/>
      <c r="IZ11" s="380"/>
      <c r="JA11" s="380"/>
      <c r="JB11" s="380"/>
      <c r="JC11" s="380"/>
      <c r="JD11" s="380"/>
      <c r="JE11" s="380"/>
      <c r="JF11" s="380"/>
      <c r="JG11" s="380"/>
      <c r="JH11" s="380"/>
      <c r="JI11" s="380"/>
      <c r="JJ11" s="380"/>
      <c r="JK11" s="380"/>
      <c r="JL11" s="380"/>
      <c r="JM11" s="380"/>
      <c r="JN11" s="380"/>
      <c r="JO11" s="380"/>
      <c r="JP11" s="380"/>
      <c r="JQ11" s="380"/>
      <c r="JR11" s="380"/>
      <c r="JS11" s="380"/>
      <c r="JT11" s="380"/>
      <c r="JU11" s="380"/>
      <c r="JV11" s="380"/>
      <c r="JW11" s="380"/>
      <c r="JX11" s="380"/>
      <c r="JY11" s="380"/>
      <c r="JZ11" s="380"/>
      <c r="KA11" s="380"/>
      <c r="KB11" s="380"/>
      <c r="KC11" s="380"/>
      <c r="KD11" s="380"/>
      <c r="KE11" s="380"/>
      <c r="KF11" s="380"/>
      <c r="KG11" s="380"/>
      <c r="KH11" s="380"/>
      <c r="KI11" s="380"/>
    </row>
    <row r="12" spans="1:295" s="390" customFormat="1" ht="29.25" customHeight="1">
      <c r="A12" s="441"/>
      <c r="B12" s="442" t="s">
        <v>446</v>
      </c>
      <c r="C12" s="443"/>
      <c r="D12" s="444">
        <f t="shared" ref="D12:K12" si="0">D13+D90</f>
        <v>3360404.0175240249</v>
      </c>
      <c r="E12" s="444">
        <f t="shared" si="0"/>
        <v>3102126.0175240249</v>
      </c>
      <c r="F12" s="444">
        <f t="shared" si="0"/>
        <v>3142077</v>
      </c>
      <c r="G12" s="444">
        <f t="shared" si="0"/>
        <v>-39950.982475975121</v>
      </c>
      <c r="H12" s="444">
        <f t="shared" si="0"/>
        <v>258278</v>
      </c>
      <c r="I12" s="444">
        <f t="shared" si="0"/>
        <v>2928390.9</v>
      </c>
      <c r="J12" s="444">
        <f t="shared" si="0"/>
        <v>2632416.9</v>
      </c>
      <c r="K12" s="444">
        <f t="shared" si="0"/>
        <v>2687544.5</v>
      </c>
      <c r="L12" s="445">
        <f>IF(F12=0,0,K12/F12*100)</f>
        <v>85.534011419834712</v>
      </c>
      <c r="M12" s="444">
        <f t="shared" ref="M12:R12" si="1">M13+M90</f>
        <v>-495936.5</v>
      </c>
      <c r="N12" s="444">
        <f t="shared" si="1"/>
        <v>-55127.600000000006</v>
      </c>
      <c r="O12" s="444">
        <f t="shared" si="1"/>
        <v>-12334</v>
      </c>
      <c r="P12" s="444">
        <f t="shared" si="1"/>
        <v>-30832</v>
      </c>
      <c r="Q12" s="444">
        <f t="shared" si="1"/>
        <v>-11961.6</v>
      </c>
      <c r="R12" s="444">
        <f t="shared" si="1"/>
        <v>295974</v>
      </c>
      <c r="S12" s="380"/>
      <c r="T12" s="380"/>
      <c r="U12" s="380"/>
      <c r="V12" s="380"/>
      <c r="W12" s="380"/>
      <c r="X12" s="380"/>
      <c r="Y12" s="389"/>
      <c r="Z12" s="389">
        <v>-891</v>
      </c>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80"/>
      <c r="CO12" s="380"/>
      <c r="CP12" s="380"/>
      <c r="CQ12" s="380"/>
      <c r="CR12" s="380"/>
      <c r="CS12" s="380"/>
      <c r="CT12" s="380"/>
      <c r="CU12" s="380"/>
      <c r="CV12" s="380"/>
      <c r="CW12" s="380"/>
      <c r="CX12" s="380"/>
      <c r="CY12" s="380"/>
      <c r="CZ12" s="380"/>
      <c r="DA12" s="380"/>
      <c r="DB12" s="380"/>
      <c r="DC12" s="380"/>
      <c r="DD12" s="380"/>
      <c r="DE12" s="380"/>
      <c r="DF12" s="380"/>
      <c r="DG12" s="380"/>
      <c r="DH12" s="380"/>
      <c r="DI12" s="380"/>
      <c r="DJ12" s="380"/>
      <c r="DK12" s="380"/>
      <c r="DL12" s="380"/>
      <c r="DM12" s="380"/>
      <c r="DN12" s="380"/>
      <c r="DO12" s="380"/>
      <c r="DP12" s="380"/>
      <c r="DQ12" s="380"/>
      <c r="DR12" s="380"/>
      <c r="DS12" s="380"/>
      <c r="DT12" s="380"/>
      <c r="DU12" s="380"/>
      <c r="DV12" s="380"/>
      <c r="DW12" s="380"/>
      <c r="DX12" s="380"/>
      <c r="DY12" s="380"/>
      <c r="DZ12" s="380"/>
      <c r="EA12" s="380"/>
      <c r="EB12" s="380"/>
      <c r="EC12" s="380"/>
      <c r="ED12" s="380"/>
      <c r="EE12" s="380"/>
      <c r="EF12" s="380"/>
      <c r="EG12" s="380"/>
      <c r="EH12" s="380"/>
      <c r="EI12" s="380"/>
      <c r="EJ12" s="380"/>
      <c r="EK12" s="380"/>
      <c r="EL12" s="380"/>
      <c r="EM12" s="380"/>
      <c r="EN12" s="380"/>
      <c r="EO12" s="380"/>
      <c r="EP12" s="380"/>
      <c r="EQ12" s="380"/>
      <c r="ER12" s="380"/>
      <c r="ES12" s="380"/>
      <c r="ET12" s="380"/>
      <c r="EU12" s="380"/>
      <c r="EV12" s="380"/>
      <c r="EW12" s="380"/>
      <c r="EX12" s="380"/>
      <c r="EY12" s="380"/>
      <c r="EZ12" s="380"/>
      <c r="FA12" s="380"/>
      <c r="FB12" s="380"/>
      <c r="FC12" s="380"/>
      <c r="FD12" s="380"/>
      <c r="FE12" s="380"/>
      <c r="FF12" s="380"/>
      <c r="FG12" s="380"/>
      <c r="FH12" s="380"/>
      <c r="FI12" s="380"/>
      <c r="FJ12" s="380"/>
      <c r="FK12" s="380"/>
      <c r="FL12" s="380"/>
      <c r="FM12" s="380"/>
      <c r="FN12" s="380"/>
      <c r="FO12" s="380"/>
      <c r="FP12" s="380"/>
      <c r="FQ12" s="380"/>
      <c r="FR12" s="380"/>
      <c r="FS12" s="380"/>
      <c r="FT12" s="380"/>
      <c r="FU12" s="380"/>
      <c r="FV12" s="380"/>
      <c r="FW12" s="380"/>
      <c r="FX12" s="380"/>
      <c r="FY12" s="380"/>
      <c r="FZ12" s="380"/>
      <c r="GA12" s="380"/>
      <c r="GB12" s="380"/>
      <c r="GC12" s="380"/>
      <c r="GD12" s="380"/>
      <c r="GE12" s="380"/>
      <c r="GF12" s="380"/>
      <c r="GG12" s="380"/>
      <c r="GH12" s="380"/>
      <c r="GI12" s="380"/>
      <c r="GJ12" s="380"/>
      <c r="GK12" s="380"/>
      <c r="GL12" s="380"/>
      <c r="GM12" s="380"/>
      <c r="GN12" s="380"/>
      <c r="GO12" s="380"/>
      <c r="GP12" s="380"/>
      <c r="GQ12" s="380"/>
      <c r="GR12" s="380"/>
      <c r="GS12" s="380"/>
      <c r="GT12" s="380"/>
      <c r="GU12" s="380"/>
      <c r="GV12" s="380"/>
      <c r="GW12" s="380"/>
      <c r="GX12" s="380"/>
      <c r="GY12" s="380"/>
      <c r="GZ12" s="380"/>
      <c r="HA12" s="380"/>
      <c r="HB12" s="380"/>
      <c r="HC12" s="380"/>
      <c r="HD12" s="380"/>
      <c r="HE12" s="380"/>
      <c r="HF12" s="380"/>
      <c r="HG12" s="380"/>
      <c r="HH12" s="380"/>
      <c r="HI12" s="380"/>
      <c r="HJ12" s="380"/>
      <c r="HK12" s="380"/>
      <c r="HL12" s="380"/>
      <c r="HM12" s="380"/>
      <c r="HN12" s="380"/>
      <c r="HO12" s="380"/>
      <c r="HP12" s="380"/>
      <c r="HQ12" s="380"/>
      <c r="HR12" s="380"/>
      <c r="HS12" s="380"/>
      <c r="HT12" s="380"/>
      <c r="HU12" s="380"/>
      <c r="HV12" s="380"/>
      <c r="HW12" s="380"/>
      <c r="HX12" s="380"/>
      <c r="HY12" s="380"/>
      <c r="HZ12" s="380"/>
      <c r="IA12" s="380"/>
      <c r="IB12" s="380"/>
      <c r="IC12" s="380"/>
      <c r="ID12" s="380"/>
      <c r="IE12" s="380"/>
      <c r="IF12" s="380"/>
      <c r="IG12" s="380"/>
      <c r="IH12" s="380"/>
      <c r="II12" s="380"/>
      <c r="IJ12" s="380"/>
      <c r="IK12" s="380"/>
      <c r="IL12" s="380"/>
      <c r="IM12" s="380"/>
      <c r="IN12" s="380"/>
      <c r="IO12" s="380"/>
      <c r="IP12" s="380"/>
      <c r="IQ12" s="380"/>
      <c r="IR12" s="380"/>
      <c r="IS12" s="380"/>
      <c r="IT12" s="380"/>
      <c r="IU12" s="380"/>
      <c r="IV12" s="380"/>
      <c r="IW12" s="380"/>
      <c r="IX12" s="380"/>
      <c r="IY12" s="380"/>
      <c r="IZ12" s="380"/>
      <c r="JA12" s="380"/>
      <c r="JB12" s="380"/>
      <c r="JC12" s="380"/>
      <c r="JD12" s="380"/>
      <c r="JE12" s="380"/>
      <c r="JF12" s="380"/>
      <c r="JG12" s="380"/>
      <c r="JH12" s="380"/>
      <c r="JI12" s="380"/>
      <c r="JJ12" s="380"/>
      <c r="JK12" s="380"/>
      <c r="JL12" s="380"/>
      <c r="JM12" s="380"/>
      <c r="JN12" s="380"/>
      <c r="JO12" s="380"/>
      <c r="JP12" s="380"/>
      <c r="JQ12" s="380"/>
      <c r="JR12" s="380"/>
      <c r="JS12" s="380"/>
      <c r="JT12" s="380"/>
      <c r="JU12" s="380"/>
      <c r="JV12" s="380"/>
      <c r="JW12" s="380"/>
      <c r="JX12" s="380"/>
      <c r="JY12" s="380"/>
      <c r="JZ12" s="380"/>
      <c r="KA12" s="380"/>
      <c r="KB12" s="380"/>
      <c r="KC12" s="380"/>
      <c r="KD12" s="380"/>
      <c r="KE12" s="380"/>
      <c r="KF12" s="380"/>
      <c r="KG12" s="380"/>
      <c r="KH12" s="380"/>
      <c r="KI12" s="380"/>
    </row>
    <row r="13" spans="1:295" s="390" customFormat="1" ht="19.5" customHeight="1">
      <c r="A13" s="443" t="s">
        <v>5</v>
      </c>
      <c r="B13" s="446" t="s">
        <v>447</v>
      </c>
      <c r="C13" s="443"/>
      <c r="D13" s="444">
        <f t="shared" ref="D13:H13" si="2">D14+D23+D78+D77+D82+D76+D87</f>
        <v>3344304.0175240249</v>
      </c>
      <c r="E13" s="444">
        <f t="shared" si="2"/>
        <v>3086026.0175240249</v>
      </c>
      <c r="F13" s="444">
        <f t="shared" si="2"/>
        <v>3125977</v>
      </c>
      <c r="G13" s="444">
        <f t="shared" si="2"/>
        <v>-39950.982475975121</v>
      </c>
      <c r="H13" s="444">
        <f t="shared" si="2"/>
        <v>258278</v>
      </c>
      <c r="I13" s="444">
        <f>I14+I23+I78+I77+I81+I76</f>
        <v>2844490.9</v>
      </c>
      <c r="J13" s="444">
        <f t="shared" ref="J13:K13" si="3">J14+J23+J78+J77+J81+J76</f>
        <v>2548516.9</v>
      </c>
      <c r="K13" s="444">
        <f t="shared" si="3"/>
        <v>2603644.5</v>
      </c>
      <c r="L13" s="445">
        <f>IF(F13=0,0,K13/F13*100)</f>
        <v>83.290584031808294</v>
      </c>
      <c r="M13" s="444">
        <f t="shared" ref="M13:R13" si="4">M14+M23+M78+M77+M82+M76+M87</f>
        <v>-563736.5</v>
      </c>
      <c r="N13" s="444">
        <f t="shared" ref="N13:Q13" si="5">N14+N23+N78+N77+N81+N76</f>
        <v>-55127.600000000006</v>
      </c>
      <c r="O13" s="444">
        <f t="shared" si="5"/>
        <v>-12334</v>
      </c>
      <c r="P13" s="444">
        <f t="shared" si="5"/>
        <v>-30832</v>
      </c>
      <c r="Q13" s="444">
        <f t="shared" si="5"/>
        <v>-11961.6</v>
      </c>
      <c r="R13" s="444">
        <f t="shared" si="4"/>
        <v>295974</v>
      </c>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380"/>
      <c r="DC13" s="380"/>
      <c r="DD13" s="380"/>
      <c r="DE13" s="380"/>
      <c r="DF13" s="380"/>
      <c r="DG13" s="380"/>
      <c r="DH13" s="380"/>
      <c r="DI13" s="380"/>
      <c r="DJ13" s="380"/>
      <c r="DK13" s="380"/>
      <c r="DL13" s="380"/>
      <c r="DM13" s="380"/>
      <c r="DN13" s="380"/>
      <c r="DO13" s="380"/>
      <c r="DP13" s="380"/>
      <c r="DQ13" s="380"/>
      <c r="DR13" s="380"/>
      <c r="DS13" s="380"/>
      <c r="DT13" s="380"/>
      <c r="DU13" s="380"/>
      <c r="DV13" s="380"/>
      <c r="DW13" s="380"/>
      <c r="DX13" s="380"/>
      <c r="DY13" s="380"/>
      <c r="DZ13" s="380"/>
      <c r="EA13" s="380"/>
      <c r="EB13" s="380"/>
      <c r="EC13" s="380"/>
      <c r="ED13" s="380"/>
      <c r="EE13" s="380"/>
      <c r="EF13" s="380"/>
      <c r="EG13" s="380"/>
      <c r="EH13" s="380"/>
      <c r="EI13" s="380"/>
      <c r="EJ13" s="380"/>
      <c r="EK13" s="380"/>
      <c r="EL13" s="380"/>
      <c r="EM13" s="380"/>
      <c r="EN13" s="380"/>
      <c r="EO13" s="380"/>
      <c r="EP13" s="380"/>
      <c r="EQ13" s="380"/>
      <c r="ER13" s="380"/>
      <c r="ES13" s="380"/>
      <c r="ET13" s="380"/>
      <c r="EU13" s="380"/>
      <c r="EV13" s="380"/>
      <c r="EW13" s="380"/>
      <c r="EX13" s="380"/>
      <c r="EY13" s="380"/>
      <c r="EZ13" s="380"/>
      <c r="FA13" s="380"/>
      <c r="FB13" s="380"/>
      <c r="FC13" s="380"/>
      <c r="FD13" s="380"/>
      <c r="FE13" s="380"/>
      <c r="FF13" s="380"/>
      <c r="FG13" s="380"/>
      <c r="FH13" s="380"/>
      <c r="FI13" s="380"/>
      <c r="FJ13" s="380"/>
      <c r="FK13" s="380"/>
      <c r="FL13" s="380"/>
      <c r="FM13" s="380"/>
      <c r="FN13" s="380"/>
      <c r="FO13" s="380"/>
      <c r="FP13" s="380"/>
      <c r="FQ13" s="380"/>
      <c r="FR13" s="380"/>
      <c r="FS13" s="380"/>
      <c r="FT13" s="380"/>
      <c r="FU13" s="380"/>
      <c r="FV13" s="380"/>
      <c r="FW13" s="380"/>
      <c r="FX13" s="380"/>
      <c r="FY13" s="380"/>
      <c r="FZ13" s="380"/>
      <c r="GA13" s="380"/>
      <c r="GB13" s="380"/>
      <c r="GC13" s="380"/>
      <c r="GD13" s="380"/>
      <c r="GE13" s="380"/>
      <c r="GF13" s="380"/>
      <c r="GG13" s="380"/>
      <c r="GH13" s="380"/>
      <c r="GI13" s="380"/>
      <c r="GJ13" s="380"/>
      <c r="GK13" s="380"/>
      <c r="GL13" s="380"/>
      <c r="GM13" s="380"/>
      <c r="GN13" s="380"/>
      <c r="GO13" s="380"/>
      <c r="GP13" s="380"/>
      <c r="GQ13" s="380"/>
      <c r="GR13" s="380"/>
      <c r="GS13" s="380"/>
      <c r="GT13" s="380"/>
      <c r="GU13" s="380"/>
      <c r="GV13" s="380"/>
      <c r="GW13" s="380"/>
      <c r="GX13" s="380"/>
      <c r="GY13" s="380"/>
      <c r="GZ13" s="380"/>
      <c r="HA13" s="380"/>
      <c r="HB13" s="380"/>
      <c r="HC13" s="380"/>
      <c r="HD13" s="380"/>
      <c r="HE13" s="380"/>
      <c r="HF13" s="380"/>
      <c r="HG13" s="380"/>
      <c r="HH13" s="380"/>
      <c r="HI13" s="380"/>
      <c r="HJ13" s="380"/>
      <c r="HK13" s="380"/>
      <c r="HL13" s="380"/>
      <c r="HM13" s="380"/>
      <c r="HN13" s="380"/>
      <c r="HO13" s="380"/>
      <c r="HP13" s="380"/>
      <c r="HQ13" s="380"/>
      <c r="HR13" s="380"/>
      <c r="HS13" s="380"/>
      <c r="HT13" s="380"/>
      <c r="HU13" s="380"/>
      <c r="HV13" s="380"/>
      <c r="HW13" s="380"/>
      <c r="HX13" s="380"/>
      <c r="HY13" s="380"/>
      <c r="HZ13" s="380"/>
      <c r="IA13" s="380"/>
      <c r="IB13" s="380"/>
      <c r="IC13" s="380"/>
      <c r="ID13" s="380"/>
      <c r="IE13" s="380"/>
      <c r="IF13" s="380"/>
      <c r="IG13" s="380"/>
      <c r="IH13" s="380"/>
      <c r="II13" s="380"/>
      <c r="IJ13" s="380"/>
      <c r="IK13" s="380"/>
      <c r="IL13" s="380"/>
      <c r="IM13" s="380"/>
      <c r="IN13" s="380"/>
      <c r="IO13" s="380"/>
      <c r="IP13" s="380"/>
      <c r="IQ13" s="380"/>
      <c r="IR13" s="380"/>
      <c r="IS13" s="380"/>
      <c r="IT13" s="380"/>
      <c r="IU13" s="380"/>
      <c r="IV13" s="380"/>
      <c r="IW13" s="380"/>
      <c r="IX13" s="380"/>
      <c r="IY13" s="380"/>
      <c r="IZ13" s="380"/>
      <c r="JA13" s="380"/>
      <c r="JB13" s="380"/>
      <c r="JC13" s="380"/>
      <c r="JD13" s="380"/>
      <c r="JE13" s="380"/>
      <c r="JF13" s="380"/>
      <c r="JG13" s="380"/>
      <c r="JH13" s="380"/>
      <c r="JI13" s="380"/>
      <c r="JJ13" s="380"/>
      <c r="JK13" s="380"/>
      <c r="JL13" s="380"/>
      <c r="JM13" s="380"/>
      <c r="JN13" s="380"/>
      <c r="JO13" s="380"/>
      <c r="JP13" s="380"/>
      <c r="JQ13" s="380"/>
      <c r="JR13" s="380"/>
      <c r="JS13" s="380"/>
      <c r="JT13" s="380"/>
      <c r="JU13" s="380"/>
      <c r="JV13" s="380"/>
      <c r="JW13" s="380"/>
      <c r="JX13" s="380"/>
      <c r="JY13" s="380"/>
      <c r="JZ13" s="380"/>
      <c r="KA13" s="380"/>
      <c r="KB13" s="380"/>
      <c r="KC13" s="380"/>
      <c r="KD13" s="380"/>
      <c r="KE13" s="380"/>
      <c r="KF13" s="380"/>
      <c r="KG13" s="380"/>
      <c r="KH13" s="380"/>
      <c r="KI13" s="380"/>
    </row>
    <row r="14" spans="1:295" s="390" customFormat="1" ht="19.5" customHeight="1">
      <c r="A14" s="443" t="s">
        <v>7</v>
      </c>
      <c r="B14" s="446" t="s">
        <v>119</v>
      </c>
      <c r="C14" s="443"/>
      <c r="D14" s="444">
        <f>D15+D16+D21+D22</f>
        <v>619716</v>
      </c>
      <c r="E14" s="444">
        <f t="shared" ref="E14:R14" si="6">E15+E16+E21+E22</f>
        <v>495589</v>
      </c>
      <c r="F14" s="444">
        <f t="shared" si="6"/>
        <v>495589</v>
      </c>
      <c r="G14" s="444">
        <f t="shared" si="6"/>
        <v>0</v>
      </c>
      <c r="H14" s="444">
        <f t="shared" si="6"/>
        <v>124127</v>
      </c>
      <c r="I14" s="444">
        <f t="shared" si="6"/>
        <v>649533</v>
      </c>
      <c r="J14" s="444">
        <f t="shared" si="6"/>
        <v>513733</v>
      </c>
      <c r="K14" s="444">
        <f t="shared" si="6"/>
        <v>513733</v>
      </c>
      <c r="L14" s="391">
        <f>IF(F14=0,0,K14/F14*100)</f>
        <v>103.66109820839446</v>
      </c>
      <c r="M14" s="444">
        <f t="shared" ref="M14" si="7">M15+M16+M21+M22</f>
        <v>18144</v>
      </c>
      <c r="N14" s="444">
        <f t="shared" si="6"/>
        <v>0</v>
      </c>
      <c r="O14" s="444">
        <f t="shared" si="6"/>
        <v>0</v>
      </c>
      <c r="P14" s="444">
        <f t="shared" si="6"/>
        <v>0</v>
      </c>
      <c r="Q14" s="444">
        <f t="shared" si="6"/>
        <v>0</v>
      </c>
      <c r="R14" s="444">
        <f t="shared" si="6"/>
        <v>135800</v>
      </c>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c r="EX14" s="380"/>
      <c r="EY14" s="380"/>
      <c r="EZ14" s="380"/>
      <c r="FA14" s="380"/>
      <c r="FB14" s="380"/>
      <c r="FC14" s="380"/>
      <c r="FD14" s="380"/>
      <c r="FE14" s="380"/>
      <c r="FF14" s="380"/>
      <c r="FG14" s="380"/>
      <c r="FH14" s="380"/>
      <c r="FI14" s="380"/>
      <c r="FJ14" s="380"/>
      <c r="FK14" s="380"/>
      <c r="FL14" s="380"/>
      <c r="FM14" s="380"/>
      <c r="FN14" s="380"/>
      <c r="FO14" s="380"/>
      <c r="FP14" s="380"/>
      <c r="FQ14" s="380"/>
      <c r="FR14" s="380"/>
      <c r="FS14" s="380"/>
      <c r="FT14" s="380"/>
      <c r="FU14" s="380"/>
      <c r="FV14" s="380"/>
      <c r="FW14" s="380"/>
      <c r="FX14" s="380"/>
      <c r="FY14" s="380"/>
      <c r="FZ14" s="380"/>
      <c r="GA14" s="380"/>
      <c r="GB14" s="380"/>
      <c r="GC14" s="380"/>
      <c r="GD14" s="380"/>
      <c r="GE14" s="380"/>
      <c r="GF14" s="380"/>
      <c r="GG14" s="380"/>
      <c r="GH14" s="380"/>
      <c r="GI14" s="380"/>
      <c r="GJ14" s="380"/>
      <c r="GK14" s="380"/>
      <c r="GL14" s="380"/>
      <c r="GM14" s="380"/>
      <c r="GN14" s="380"/>
      <c r="GO14" s="380"/>
      <c r="GP14" s="380"/>
      <c r="GQ14" s="380"/>
      <c r="GR14" s="380"/>
      <c r="GS14" s="380"/>
      <c r="GT14" s="380"/>
      <c r="GU14" s="380"/>
      <c r="GV14" s="380"/>
      <c r="GW14" s="380"/>
      <c r="GX14" s="380"/>
      <c r="GY14" s="380"/>
      <c r="GZ14" s="380"/>
      <c r="HA14" s="380"/>
      <c r="HB14" s="380"/>
      <c r="HC14" s="380"/>
      <c r="HD14" s="380"/>
      <c r="HE14" s="380"/>
      <c r="HF14" s="380"/>
      <c r="HG14" s="380"/>
      <c r="HH14" s="380"/>
      <c r="HI14" s="380"/>
      <c r="HJ14" s="380"/>
      <c r="HK14" s="380"/>
      <c r="HL14" s="380"/>
      <c r="HM14" s="380"/>
      <c r="HN14" s="380"/>
      <c r="HO14" s="380"/>
      <c r="HP14" s="380"/>
      <c r="HQ14" s="380"/>
      <c r="HR14" s="380"/>
      <c r="HS14" s="380"/>
      <c r="HT14" s="380"/>
      <c r="HU14" s="380"/>
      <c r="HV14" s="380"/>
      <c r="HW14" s="380"/>
      <c r="HX14" s="380"/>
      <c r="HY14" s="380"/>
      <c r="HZ14" s="380"/>
      <c r="IA14" s="380"/>
      <c r="IB14" s="380"/>
      <c r="IC14" s="380"/>
      <c r="ID14" s="380"/>
      <c r="IE14" s="380"/>
      <c r="IF14" s="380"/>
      <c r="IG14" s="380"/>
      <c r="IH14" s="380"/>
      <c r="II14" s="380"/>
      <c r="IJ14" s="380"/>
      <c r="IK14" s="380"/>
      <c r="IL14" s="380"/>
      <c r="IM14" s="380"/>
      <c r="IN14" s="380"/>
      <c r="IO14" s="380"/>
      <c r="IP14" s="380"/>
      <c r="IQ14" s="380"/>
      <c r="IR14" s="380"/>
      <c r="IS14" s="380"/>
      <c r="IT14" s="380"/>
      <c r="IU14" s="380"/>
      <c r="IV14" s="380"/>
      <c r="IW14" s="380"/>
      <c r="IX14" s="380"/>
      <c r="IY14" s="380"/>
      <c r="IZ14" s="380"/>
      <c r="JA14" s="380"/>
      <c r="JB14" s="380"/>
      <c r="JC14" s="380"/>
      <c r="JD14" s="380"/>
      <c r="JE14" s="380"/>
      <c r="JF14" s="380"/>
      <c r="JG14" s="380"/>
      <c r="JH14" s="380"/>
      <c r="JI14" s="380"/>
      <c r="JJ14" s="380"/>
      <c r="JK14" s="380"/>
      <c r="JL14" s="380"/>
      <c r="JM14" s="380"/>
      <c r="JN14" s="380"/>
      <c r="JO14" s="380"/>
      <c r="JP14" s="380"/>
      <c r="JQ14" s="380"/>
      <c r="JR14" s="380"/>
      <c r="JS14" s="380"/>
      <c r="JT14" s="380"/>
      <c r="JU14" s="380"/>
      <c r="JV14" s="380"/>
      <c r="JW14" s="380"/>
      <c r="JX14" s="380"/>
      <c r="JY14" s="380"/>
      <c r="JZ14" s="380"/>
      <c r="KA14" s="380"/>
      <c r="KB14" s="380"/>
      <c r="KC14" s="380"/>
      <c r="KD14" s="380"/>
      <c r="KE14" s="380"/>
      <c r="KF14" s="380"/>
      <c r="KG14" s="380"/>
      <c r="KH14" s="380"/>
      <c r="KI14" s="380"/>
    </row>
    <row r="15" spans="1:295" s="390" customFormat="1" ht="15" customHeight="1">
      <c r="A15" s="447" t="s">
        <v>9</v>
      </c>
      <c r="B15" s="448" t="s">
        <v>106</v>
      </c>
      <c r="C15" s="392"/>
      <c r="D15" s="444">
        <v>456352</v>
      </c>
      <c r="E15" s="393">
        <v>338352</v>
      </c>
      <c r="F15" s="393">
        <v>338352</v>
      </c>
      <c r="G15" s="394"/>
      <c r="H15" s="444">
        <v>118000</v>
      </c>
      <c r="I15" s="444">
        <f>J15+R15</f>
        <v>424429</v>
      </c>
      <c r="J15" s="393">
        <f t="shared" ref="J15:J22" si="8">K15+N15</f>
        <v>298629</v>
      </c>
      <c r="K15" s="393">
        <v>298629</v>
      </c>
      <c r="L15" s="391">
        <f>IF(F15=0,0,K15/F15*100)</f>
        <v>88.25985955454675</v>
      </c>
      <c r="M15" s="393">
        <f>K15-F15</f>
        <v>-39723</v>
      </c>
      <c r="N15" s="394"/>
      <c r="O15" s="394"/>
      <c r="P15" s="394"/>
      <c r="Q15" s="394"/>
      <c r="R15" s="444">
        <v>125800</v>
      </c>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c r="DJ15" s="380"/>
      <c r="DK15" s="380"/>
      <c r="DL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c r="EK15" s="380"/>
      <c r="EL15" s="380"/>
      <c r="EM15" s="380"/>
      <c r="EN15" s="380"/>
      <c r="EO15" s="380"/>
      <c r="EP15" s="380"/>
      <c r="EQ15" s="380"/>
      <c r="ER15" s="380"/>
      <c r="ES15" s="380"/>
      <c r="ET15" s="380"/>
      <c r="EU15" s="380"/>
      <c r="EV15" s="380"/>
      <c r="EW15" s="380"/>
      <c r="EX15" s="380"/>
      <c r="EY15" s="380"/>
      <c r="EZ15" s="380"/>
      <c r="FA15" s="380"/>
      <c r="FB15" s="380"/>
      <c r="FC15" s="380"/>
      <c r="FD15" s="380"/>
      <c r="FE15" s="380"/>
      <c r="FF15" s="380"/>
      <c r="FG15" s="380"/>
      <c r="FH15" s="380"/>
      <c r="FI15" s="380"/>
      <c r="FJ15" s="380"/>
      <c r="FK15" s="380"/>
      <c r="FL15" s="380"/>
      <c r="FM15" s="380"/>
      <c r="FN15" s="380"/>
      <c r="FO15" s="380"/>
      <c r="FP15" s="380"/>
      <c r="FQ15" s="380"/>
      <c r="FR15" s="380"/>
      <c r="FS15" s="380"/>
      <c r="FT15" s="380"/>
      <c r="FU15" s="380"/>
      <c r="FV15" s="380"/>
      <c r="FW15" s="380"/>
      <c r="FX15" s="380"/>
      <c r="FY15" s="380"/>
      <c r="FZ15" s="380"/>
      <c r="GA15" s="380"/>
      <c r="GB15" s="380"/>
      <c r="GC15" s="380"/>
      <c r="GD15" s="380"/>
      <c r="GE15" s="380"/>
      <c r="GF15" s="380"/>
      <c r="GG15" s="380"/>
      <c r="GH15" s="380"/>
      <c r="GI15" s="380"/>
      <c r="GJ15" s="380"/>
      <c r="GK15" s="380"/>
      <c r="GL15" s="380"/>
      <c r="GM15" s="380"/>
      <c r="GN15" s="380"/>
      <c r="GO15" s="380"/>
      <c r="GP15" s="380"/>
      <c r="GQ15" s="380"/>
      <c r="GR15" s="380"/>
      <c r="GS15" s="380"/>
      <c r="GT15" s="380"/>
      <c r="GU15" s="380"/>
      <c r="GV15" s="380"/>
      <c r="GW15" s="380"/>
      <c r="GX15" s="380"/>
      <c r="GY15" s="380"/>
      <c r="GZ15" s="380"/>
      <c r="HA15" s="380"/>
      <c r="HB15" s="380"/>
      <c r="HC15" s="380"/>
      <c r="HD15" s="380"/>
      <c r="HE15" s="380"/>
      <c r="HF15" s="380"/>
      <c r="HG15" s="380"/>
      <c r="HH15" s="380"/>
      <c r="HI15" s="380"/>
      <c r="HJ15" s="380"/>
      <c r="HK15" s="380"/>
      <c r="HL15" s="380"/>
      <c r="HM15" s="380"/>
      <c r="HN15" s="380"/>
      <c r="HO15" s="380"/>
      <c r="HP15" s="380"/>
      <c r="HQ15" s="380"/>
      <c r="HR15" s="380"/>
      <c r="HS15" s="380"/>
      <c r="HT15" s="380"/>
      <c r="HU15" s="380"/>
      <c r="HV15" s="380"/>
      <c r="HW15" s="380"/>
      <c r="HX15" s="380"/>
      <c r="HY15" s="380"/>
      <c r="HZ15" s="380"/>
      <c r="IA15" s="380"/>
      <c r="IB15" s="380"/>
      <c r="IC15" s="380"/>
      <c r="ID15" s="380"/>
      <c r="IE15" s="380"/>
      <c r="IF15" s="380"/>
      <c r="IG15" s="380"/>
      <c r="IH15" s="380"/>
      <c r="II15" s="380"/>
      <c r="IJ15" s="380"/>
      <c r="IK15" s="380"/>
      <c r="IL15" s="380"/>
      <c r="IM15" s="380"/>
      <c r="IN15" s="380"/>
      <c r="IO15" s="380"/>
      <c r="IP15" s="380"/>
      <c r="IQ15" s="380"/>
      <c r="IR15" s="380"/>
      <c r="IS15" s="380"/>
      <c r="IT15" s="380"/>
      <c r="IU15" s="380"/>
      <c r="IV15" s="380"/>
      <c r="IW15" s="380"/>
      <c r="IX15" s="380"/>
      <c r="IY15" s="380"/>
      <c r="IZ15" s="380"/>
      <c r="JA15" s="380"/>
      <c r="JB15" s="380"/>
      <c r="JC15" s="380"/>
      <c r="JD15" s="380"/>
      <c r="JE15" s="380"/>
      <c r="JF15" s="380"/>
      <c r="JG15" s="380"/>
      <c r="JH15" s="380"/>
      <c r="JI15" s="380"/>
      <c r="JJ15" s="380"/>
      <c r="JK15" s="380"/>
      <c r="JL15" s="380"/>
      <c r="JM15" s="380"/>
      <c r="JN15" s="380"/>
      <c r="JO15" s="380"/>
      <c r="JP15" s="380"/>
      <c r="JQ15" s="380"/>
      <c r="JR15" s="380"/>
      <c r="JS15" s="380"/>
      <c r="JT15" s="380"/>
      <c r="JU15" s="380"/>
      <c r="JV15" s="380"/>
      <c r="JW15" s="380"/>
      <c r="JX15" s="380"/>
      <c r="JY15" s="380"/>
      <c r="JZ15" s="380"/>
      <c r="KA15" s="380"/>
      <c r="KB15" s="380"/>
      <c r="KC15" s="380"/>
      <c r="KD15" s="380"/>
      <c r="KE15" s="380"/>
      <c r="KF15" s="380"/>
      <c r="KG15" s="380"/>
      <c r="KH15" s="380"/>
      <c r="KI15" s="380"/>
    </row>
    <row r="16" spans="1:295" s="390" customFormat="1" ht="15" customHeight="1">
      <c r="A16" s="447" t="s">
        <v>25</v>
      </c>
      <c r="B16" s="448" t="s">
        <v>311</v>
      </c>
      <c r="C16" s="395"/>
      <c r="D16" s="444">
        <f t="shared" ref="D16:R16" si="9">D17+D19+D20</f>
        <v>74864</v>
      </c>
      <c r="E16" s="444">
        <f t="shared" si="9"/>
        <v>68737</v>
      </c>
      <c r="F16" s="444">
        <f t="shared" si="9"/>
        <v>68737</v>
      </c>
      <c r="G16" s="444">
        <f t="shared" si="9"/>
        <v>0</v>
      </c>
      <c r="H16" s="444">
        <f t="shared" si="9"/>
        <v>6127</v>
      </c>
      <c r="I16" s="444">
        <f t="shared" si="9"/>
        <v>129104</v>
      </c>
      <c r="J16" s="444">
        <f t="shared" si="9"/>
        <v>119104</v>
      </c>
      <c r="K16" s="444">
        <f t="shared" si="9"/>
        <v>119104</v>
      </c>
      <c r="L16" s="444">
        <f t="shared" si="9"/>
        <v>436.01008268031444</v>
      </c>
      <c r="M16" s="444">
        <f t="shared" si="9"/>
        <v>50367</v>
      </c>
      <c r="N16" s="444">
        <f t="shared" si="9"/>
        <v>0</v>
      </c>
      <c r="O16" s="444">
        <f t="shared" si="9"/>
        <v>0</v>
      </c>
      <c r="P16" s="444">
        <f t="shared" si="9"/>
        <v>0</v>
      </c>
      <c r="Q16" s="444">
        <f t="shared" si="9"/>
        <v>0</v>
      </c>
      <c r="R16" s="444">
        <f t="shared" si="9"/>
        <v>10000</v>
      </c>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80"/>
      <c r="CO16" s="380"/>
      <c r="CP16" s="380"/>
      <c r="CQ16" s="380"/>
      <c r="CR16" s="380"/>
      <c r="CS16" s="380"/>
      <c r="CT16" s="380"/>
      <c r="CU16" s="380"/>
      <c r="CV16" s="380"/>
      <c r="CW16" s="380"/>
      <c r="CX16" s="380"/>
      <c r="CY16" s="380"/>
      <c r="CZ16" s="380"/>
      <c r="DA16" s="380"/>
      <c r="DB16" s="380"/>
      <c r="DC16" s="380"/>
      <c r="DD16" s="380"/>
      <c r="DE16" s="380"/>
      <c r="DF16" s="380"/>
      <c r="DG16" s="380"/>
      <c r="DH16" s="380"/>
      <c r="DI16" s="380"/>
      <c r="DJ16" s="380"/>
      <c r="DK16" s="380"/>
      <c r="DL16" s="380"/>
      <c r="DM16" s="380"/>
      <c r="DN16" s="380"/>
      <c r="DO16" s="380"/>
      <c r="DP16" s="380"/>
      <c r="DQ16" s="380"/>
      <c r="DR16" s="380"/>
      <c r="DS16" s="380"/>
      <c r="DT16" s="380"/>
      <c r="DU16" s="380"/>
      <c r="DV16" s="380"/>
      <c r="DW16" s="380"/>
      <c r="DX16" s="380"/>
      <c r="DY16" s="380"/>
      <c r="DZ16" s="380"/>
      <c r="EA16" s="380"/>
      <c r="EB16" s="380"/>
      <c r="EC16" s="380"/>
      <c r="ED16" s="380"/>
      <c r="EE16" s="380"/>
      <c r="EF16" s="380"/>
      <c r="EG16" s="380"/>
      <c r="EH16" s="380"/>
      <c r="EI16" s="380"/>
      <c r="EJ16" s="380"/>
      <c r="EK16" s="380"/>
      <c r="EL16" s="380"/>
      <c r="EM16" s="380"/>
      <c r="EN16" s="380"/>
      <c r="EO16" s="380"/>
      <c r="EP16" s="380"/>
      <c r="EQ16" s="380"/>
      <c r="ER16" s="380"/>
      <c r="ES16" s="380"/>
      <c r="ET16" s="380"/>
      <c r="EU16" s="380"/>
      <c r="EV16" s="380"/>
      <c r="EW16" s="380"/>
      <c r="EX16" s="380"/>
      <c r="EY16" s="380"/>
      <c r="EZ16" s="380"/>
      <c r="FA16" s="380"/>
      <c r="FB16" s="380"/>
      <c r="FC16" s="380"/>
      <c r="FD16" s="380"/>
      <c r="FE16" s="380"/>
      <c r="FF16" s="380"/>
      <c r="FG16" s="380"/>
      <c r="FH16" s="380"/>
      <c r="FI16" s="380"/>
      <c r="FJ16" s="380"/>
      <c r="FK16" s="380"/>
      <c r="FL16" s="380"/>
      <c r="FM16" s="380"/>
      <c r="FN16" s="380"/>
      <c r="FO16" s="380"/>
      <c r="FP16" s="380"/>
      <c r="FQ16" s="380"/>
      <c r="FR16" s="380"/>
      <c r="FS16" s="380"/>
      <c r="FT16" s="380"/>
      <c r="FU16" s="380"/>
      <c r="FV16" s="380"/>
      <c r="FW16" s="380"/>
      <c r="FX16" s="380"/>
      <c r="FY16" s="380"/>
      <c r="FZ16" s="380"/>
      <c r="GA16" s="380"/>
      <c r="GB16" s="380"/>
      <c r="GC16" s="380"/>
      <c r="GD16" s="380"/>
      <c r="GE16" s="380"/>
      <c r="GF16" s="380"/>
      <c r="GG16" s="380"/>
      <c r="GH16" s="380"/>
      <c r="GI16" s="380"/>
      <c r="GJ16" s="380"/>
      <c r="GK16" s="380"/>
      <c r="GL16" s="380"/>
      <c r="GM16" s="380"/>
      <c r="GN16" s="380"/>
      <c r="GO16" s="380"/>
      <c r="GP16" s="380"/>
      <c r="GQ16" s="380"/>
      <c r="GR16" s="380"/>
      <c r="GS16" s="380"/>
      <c r="GT16" s="380"/>
      <c r="GU16" s="380"/>
      <c r="GV16" s="380"/>
      <c r="GW16" s="380"/>
      <c r="GX16" s="380"/>
      <c r="GY16" s="380"/>
      <c r="GZ16" s="380"/>
      <c r="HA16" s="380"/>
      <c r="HB16" s="380"/>
      <c r="HC16" s="380"/>
      <c r="HD16" s="380"/>
      <c r="HE16" s="380"/>
      <c r="HF16" s="380"/>
      <c r="HG16" s="380"/>
      <c r="HH16" s="380"/>
      <c r="HI16" s="380"/>
      <c r="HJ16" s="380"/>
      <c r="HK16" s="380"/>
      <c r="HL16" s="380"/>
      <c r="HM16" s="380"/>
      <c r="HN16" s="380"/>
      <c r="HO16" s="380"/>
      <c r="HP16" s="380"/>
      <c r="HQ16" s="380"/>
      <c r="HR16" s="380"/>
      <c r="HS16" s="380"/>
      <c r="HT16" s="380"/>
      <c r="HU16" s="380"/>
      <c r="HV16" s="380"/>
      <c r="HW16" s="380"/>
      <c r="HX16" s="380"/>
      <c r="HY16" s="380"/>
      <c r="HZ16" s="380"/>
      <c r="IA16" s="380"/>
      <c r="IB16" s="380"/>
      <c r="IC16" s="380"/>
      <c r="ID16" s="380"/>
      <c r="IE16" s="380"/>
      <c r="IF16" s="380"/>
      <c r="IG16" s="380"/>
      <c r="IH16" s="380"/>
      <c r="II16" s="380"/>
      <c r="IJ16" s="380"/>
      <c r="IK16" s="380"/>
      <c r="IL16" s="380"/>
      <c r="IM16" s="380"/>
      <c r="IN16" s="380"/>
      <c r="IO16" s="380"/>
      <c r="IP16" s="380"/>
      <c r="IQ16" s="380"/>
      <c r="IR16" s="380"/>
      <c r="IS16" s="380"/>
      <c r="IT16" s="380"/>
      <c r="IU16" s="380"/>
      <c r="IV16" s="380"/>
      <c r="IW16" s="380"/>
      <c r="IX16" s="380"/>
      <c r="IY16" s="380"/>
      <c r="IZ16" s="380"/>
      <c r="JA16" s="380"/>
      <c r="JB16" s="380"/>
      <c r="JC16" s="380"/>
      <c r="JD16" s="380"/>
      <c r="JE16" s="380"/>
      <c r="JF16" s="380"/>
      <c r="JG16" s="380"/>
      <c r="JH16" s="380"/>
      <c r="JI16" s="380"/>
      <c r="JJ16" s="380"/>
      <c r="JK16" s="380"/>
      <c r="JL16" s="380"/>
      <c r="JM16" s="380"/>
      <c r="JN16" s="380"/>
      <c r="JO16" s="380"/>
      <c r="JP16" s="380"/>
      <c r="JQ16" s="380"/>
      <c r="JR16" s="380"/>
      <c r="JS16" s="380"/>
      <c r="JT16" s="380"/>
      <c r="JU16" s="380"/>
      <c r="JV16" s="380"/>
      <c r="JW16" s="380"/>
      <c r="JX16" s="380"/>
      <c r="JY16" s="380"/>
      <c r="JZ16" s="380"/>
      <c r="KA16" s="380"/>
      <c r="KB16" s="380"/>
      <c r="KC16" s="380"/>
      <c r="KD16" s="380"/>
      <c r="KE16" s="380"/>
      <c r="KF16" s="380"/>
      <c r="KG16" s="380"/>
      <c r="KH16" s="380"/>
      <c r="KI16" s="380"/>
    </row>
    <row r="17" spans="1:295" ht="15" customHeight="1">
      <c r="A17" s="449" t="s">
        <v>27</v>
      </c>
      <c r="B17" s="450" t="s">
        <v>120</v>
      </c>
      <c r="C17" s="396"/>
      <c r="D17" s="451">
        <v>57800</v>
      </c>
      <c r="E17" s="398">
        <v>57800</v>
      </c>
      <c r="F17" s="398">
        <v>57800</v>
      </c>
      <c r="G17" s="399"/>
      <c r="H17" s="452"/>
      <c r="I17" s="451">
        <f t="shared" ref="I17:I22" si="10">J17+R17</f>
        <v>105800</v>
      </c>
      <c r="J17" s="398">
        <f t="shared" si="8"/>
        <v>105800</v>
      </c>
      <c r="K17" s="398">
        <v>105800</v>
      </c>
      <c r="L17" s="400">
        <f t="shared" ref="L17:L77" si="11">IF(F17=0,0,K17/F17*100)</f>
        <v>183.04498269896195</v>
      </c>
      <c r="M17" s="393">
        <f t="shared" ref="M17:M47" si="12">K17-F17</f>
        <v>48000</v>
      </c>
      <c r="N17" s="399"/>
      <c r="O17" s="399"/>
      <c r="P17" s="399"/>
      <c r="Q17" s="399"/>
      <c r="R17" s="452"/>
    </row>
    <row r="18" spans="1:295" s="405" customFormat="1" ht="15" customHeight="1">
      <c r="A18" s="453"/>
      <c r="B18" s="454" t="s">
        <v>514</v>
      </c>
      <c r="C18" s="401"/>
      <c r="D18" s="455">
        <v>57800</v>
      </c>
      <c r="E18" s="402">
        <v>57800</v>
      </c>
      <c r="F18" s="402">
        <v>57800</v>
      </c>
      <c r="G18" s="403"/>
      <c r="H18" s="456"/>
      <c r="I18" s="455">
        <f t="shared" si="10"/>
        <v>105800</v>
      </c>
      <c r="J18" s="402">
        <f t="shared" si="8"/>
        <v>105800</v>
      </c>
      <c r="K18" s="402">
        <v>105800</v>
      </c>
      <c r="L18" s="404">
        <f t="shared" si="11"/>
        <v>183.04498269896195</v>
      </c>
      <c r="M18" s="393">
        <f t="shared" si="12"/>
        <v>48000</v>
      </c>
      <c r="N18" s="403"/>
      <c r="O18" s="403"/>
      <c r="P18" s="403"/>
      <c r="Q18" s="403"/>
      <c r="R18" s="456"/>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0"/>
      <c r="CO18" s="380"/>
      <c r="CP18" s="380"/>
      <c r="CQ18" s="380"/>
      <c r="CR18" s="380"/>
      <c r="CS18" s="380"/>
      <c r="CT18" s="380"/>
      <c r="CU18" s="380"/>
      <c r="CV18" s="380"/>
      <c r="CW18" s="380"/>
      <c r="CX18" s="380"/>
      <c r="CY18" s="380"/>
      <c r="CZ18" s="380"/>
      <c r="DA18" s="380"/>
      <c r="DB18" s="380"/>
      <c r="DC18" s="380"/>
      <c r="DD18" s="380"/>
      <c r="DE18" s="380"/>
      <c r="DF18" s="380"/>
      <c r="DG18" s="380"/>
      <c r="DH18" s="380"/>
      <c r="DI18" s="380"/>
      <c r="DJ18" s="380"/>
      <c r="DK18" s="380"/>
      <c r="DL18" s="380"/>
      <c r="DM18" s="380"/>
      <c r="DN18" s="380"/>
      <c r="DO18" s="380"/>
      <c r="DP18" s="380"/>
      <c r="DQ18" s="380"/>
      <c r="DR18" s="380"/>
      <c r="DS18" s="380"/>
      <c r="DT18" s="380"/>
      <c r="DU18" s="380"/>
      <c r="DV18" s="380"/>
      <c r="DW18" s="380"/>
      <c r="DX18" s="380"/>
      <c r="DY18" s="380"/>
      <c r="DZ18" s="380"/>
      <c r="EA18" s="380"/>
      <c r="EB18" s="380"/>
      <c r="EC18" s="380"/>
      <c r="ED18" s="380"/>
      <c r="EE18" s="380"/>
      <c r="EF18" s="380"/>
      <c r="EG18" s="380"/>
      <c r="EH18" s="380"/>
      <c r="EI18" s="380"/>
      <c r="EJ18" s="380"/>
      <c r="EK18" s="380"/>
      <c r="EL18" s="380"/>
      <c r="EM18" s="380"/>
      <c r="EN18" s="380"/>
      <c r="EO18" s="380"/>
      <c r="EP18" s="380"/>
      <c r="EQ18" s="380"/>
      <c r="ER18" s="380"/>
      <c r="ES18" s="380"/>
      <c r="ET18" s="380"/>
      <c r="EU18" s="380"/>
      <c r="EV18" s="380"/>
      <c r="EW18" s="380"/>
      <c r="EX18" s="380"/>
      <c r="EY18" s="380"/>
      <c r="EZ18" s="380"/>
      <c r="FA18" s="380"/>
      <c r="FB18" s="380"/>
      <c r="FC18" s="380"/>
      <c r="FD18" s="380"/>
      <c r="FE18" s="380"/>
      <c r="FF18" s="380"/>
      <c r="FG18" s="380"/>
      <c r="FH18" s="380"/>
      <c r="FI18" s="380"/>
      <c r="FJ18" s="380"/>
      <c r="FK18" s="380"/>
      <c r="FL18" s="380"/>
      <c r="FM18" s="380"/>
      <c r="FN18" s="380"/>
      <c r="FO18" s="380"/>
      <c r="FP18" s="380"/>
      <c r="FQ18" s="380"/>
      <c r="FR18" s="380"/>
      <c r="FS18" s="380"/>
      <c r="FT18" s="380"/>
      <c r="FU18" s="380"/>
      <c r="FV18" s="380"/>
      <c r="FW18" s="380"/>
      <c r="FX18" s="380"/>
      <c r="FY18" s="380"/>
      <c r="FZ18" s="380"/>
      <c r="GA18" s="380"/>
      <c r="GB18" s="380"/>
      <c r="GC18" s="380"/>
      <c r="GD18" s="380"/>
      <c r="GE18" s="380"/>
      <c r="GF18" s="380"/>
      <c r="GG18" s="380"/>
      <c r="GH18" s="380"/>
      <c r="GI18" s="380"/>
      <c r="GJ18" s="380"/>
      <c r="GK18" s="380"/>
      <c r="GL18" s="380"/>
      <c r="GM18" s="380"/>
      <c r="GN18" s="380"/>
      <c r="GO18" s="380"/>
      <c r="GP18" s="380"/>
      <c r="GQ18" s="380"/>
      <c r="GR18" s="380"/>
      <c r="GS18" s="380"/>
      <c r="GT18" s="380"/>
      <c r="GU18" s="380"/>
      <c r="GV18" s="380"/>
      <c r="GW18" s="380"/>
      <c r="GX18" s="380"/>
      <c r="GY18" s="380"/>
      <c r="GZ18" s="380"/>
      <c r="HA18" s="380"/>
      <c r="HB18" s="380"/>
      <c r="HC18" s="380"/>
      <c r="HD18" s="380"/>
      <c r="HE18" s="380"/>
      <c r="HF18" s="380"/>
      <c r="HG18" s="380"/>
      <c r="HH18" s="380"/>
      <c r="HI18" s="380"/>
      <c r="HJ18" s="380"/>
      <c r="HK18" s="380"/>
      <c r="HL18" s="380"/>
      <c r="HM18" s="380"/>
      <c r="HN18" s="380"/>
      <c r="HO18" s="380"/>
      <c r="HP18" s="380"/>
      <c r="HQ18" s="380"/>
      <c r="HR18" s="380"/>
      <c r="HS18" s="380"/>
      <c r="HT18" s="380"/>
      <c r="HU18" s="380"/>
      <c r="HV18" s="380"/>
      <c r="HW18" s="380"/>
      <c r="HX18" s="380"/>
      <c r="HY18" s="380"/>
      <c r="HZ18" s="380"/>
      <c r="IA18" s="380"/>
      <c r="IB18" s="380"/>
      <c r="IC18" s="380"/>
      <c r="ID18" s="380"/>
      <c r="IE18" s="380"/>
      <c r="IF18" s="380"/>
      <c r="IG18" s="380"/>
      <c r="IH18" s="380"/>
      <c r="II18" s="380"/>
      <c r="IJ18" s="380"/>
      <c r="IK18" s="380"/>
      <c r="IL18" s="380"/>
      <c r="IM18" s="380"/>
      <c r="IN18" s="380"/>
      <c r="IO18" s="380"/>
      <c r="IP18" s="380"/>
      <c r="IQ18" s="380"/>
      <c r="IR18" s="380"/>
      <c r="IS18" s="380"/>
      <c r="IT18" s="380"/>
      <c r="IU18" s="380"/>
      <c r="IV18" s="380"/>
      <c r="IW18" s="380"/>
      <c r="IX18" s="380"/>
      <c r="IY18" s="380"/>
      <c r="IZ18" s="380"/>
      <c r="JA18" s="380"/>
      <c r="JB18" s="380"/>
      <c r="JC18" s="380"/>
      <c r="JD18" s="380"/>
      <c r="JE18" s="380"/>
      <c r="JF18" s="380"/>
      <c r="JG18" s="380"/>
      <c r="JH18" s="380"/>
      <c r="JI18" s="380"/>
      <c r="JJ18" s="380"/>
      <c r="JK18" s="380"/>
      <c r="JL18" s="380"/>
      <c r="JM18" s="380"/>
      <c r="JN18" s="380"/>
      <c r="JO18" s="380"/>
      <c r="JP18" s="380"/>
      <c r="JQ18" s="380"/>
      <c r="JR18" s="380"/>
      <c r="JS18" s="380"/>
      <c r="JT18" s="380"/>
      <c r="JU18" s="380"/>
      <c r="JV18" s="380"/>
      <c r="JW18" s="380"/>
      <c r="JX18" s="380"/>
      <c r="JY18" s="380"/>
      <c r="JZ18" s="380"/>
      <c r="KA18" s="380"/>
      <c r="KB18" s="380"/>
      <c r="KC18" s="380"/>
      <c r="KD18" s="380"/>
      <c r="KE18" s="380"/>
      <c r="KF18" s="380"/>
      <c r="KG18" s="380"/>
      <c r="KH18" s="380"/>
      <c r="KI18" s="380"/>
    </row>
    <row r="19" spans="1:295" ht="15" customHeight="1">
      <c r="A19" s="449" t="s">
        <v>28</v>
      </c>
      <c r="B19" s="457" t="s">
        <v>121</v>
      </c>
      <c r="C19" s="406"/>
      <c r="D19" s="451">
        <v>2844</v>
      </c>
      <c r="E19" s="398">
        <v>2844</v>
      </c>
      <c r="F19" s="398">
        <v>2844</v>
      </c>
      <c r="G19" s="399"/>
      <c r="H19" s="452"/>
      <c r="I19" s="451">
        <f t="shared" si="10"/>
        <v>3884</v>
      </c>
      <c r="J19" s="398">
        <f t="shared" si="8"/>
        <v>3884</v>
      </c>
      <c r="K19" s="398">
        <v>3884</v>
      </c>
      <c r="L19" s="400">
        <f t="shared" si="11"/>
        <v>136.56821378340365</v>
      </c>
      <c r="M19" s="393">
        <f t="shared" si="12"/>
        <v>1040</v>
      </c>
      <c r="N19" s="399"/>
      <c r="O19" s="399"/>
      <c r="P19" s="399"/>
      <c r="Q19" s="399"/>
      <c r="R19" s="452"/>
    </row>
    <row r="20" spans="1:295" ht="15" customHeight="1">
      <c r="A20" s="449" t="s">
        <v>29</v>
      </c>
      <c r="B20" s="450" t="s">
        <v>461</v>
      </c>
      <c r="C20" s="406"/>
      <c r="D20" s="451">
        <v>14220</v>
      </c>
      <c r="E20" s="398">
        <v>8093</v>
      </c>
      <c r="F20" s="398">
        <v>8093</v>
      </c>
      <c r="G20" s="399"/>
      <c r="H20" s="472">
        <v>6127</v>
      </c>
      <c r="I20" s="451">
        <f t="shared" si="10"/>
        <v>19420</v>
      </c>
      <c r="J20" s="398">
        <f t="shared" si="8"/>
        <v>9420</v>
      </c>
      <c r="K20" s="398">
        <v>9420</v>
      </c>
      <c r="L20" s="400">
        <f t="shared" si="11"/>
        <v>116.39688619794883</v>
      </c>
      <c r="M20" s="393">
        <f t="shared" si="12"/>
        <v>1327</v>
      </c>
      <c r="N20" s="399"/>
      <c r="O20" s="399"/>
      <c r="P20" s="399"/>
      <c r="Q20" s="399"/>
      <c r="R20" s="472">
        <v>10000</v>
      </c>
    </row>
    <row r="21" spans="1:295" s="390" customFormat="1" ht="15" customHeight="1">
      <c r="A21" s="447" t="s">
        <v>31</v>
      </c>
      <c r="B21" s="448" t="s">
        <v>108</v>
      </c>
      <c r="C21" s="392"/>
      <c r="D21" s="444">
        <v>85000</v>
      </c>
      <c r="E21" s="393">
        <v>85000</v>
      </c>
      <c r="F21" s="393">
        <v>85000</v>
      </c>
      <c r="G21" s="394"/>
      <c r="H21" s="473"/>
      <c r="I21" s="444">
        <f t="shared" si="10"/>
        <v>90000</v>
      </c>
      <c r="J21" s="393">
        <f t="shared" si="8"/>
        <v>90000</v>
      </c>
      <c r="K21" s="393">
        <v>90000</v>
      </c>
      <c r="L21" s="391">
        <f t="shared" si="11"/>
        <v>105.88235294117648</v>
      </c>
      <c r="M21" s="393">
        <f t="shared" si="12"/>
        <v>5000</v>
      </c>
      <c r="N21" s="394"/>
      <c r="O21" s="394"/>
      <c r="P21" s="394"/>
      <c r="Q21" s="394"/>
      <c r="R21" s="473"/>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0"/>
      <c r="EL21" s="380"/>
      <c r="EM21" s="380"/>
      <c r="EN21" s="380"/>
      <c r="EO21" s="380"/>
      <c r="EP21" s="380"/>
      <c r="EQ21" s="380"/>
      <c r="ER21" s="380"/>
      <c r="ES21" s="380"/>
      <c r="ET21" s="380"/>
      <c r="EU21" s="380"/>
      <c r="EV21" s="380"/>
      <c r="EW21" s="380"/>
      <c r="EX21" s="380"/>
      <c r="EY21" s="380"/>
      <c r="EZ21" s="380"/>
      <c r="FA21" s="380"/>
      <c r="FB21" s="380"/>
      <c r="FC21" s="380"/>
      <c r="FD21" s="380"/>
      <c r="FE21" s="380"/>
      <c r="FF21" s="380"/>
      <c r="FG21" s="380"/>
      <c r="FH21" s="380"/>
      <c r="FI21" s="380"/>
      <c r="FJ21" s="380"/>
      <c r="FK21" s="380"/>
      <c r="FL21" s="380"/>
      <c r="FM21" s="380"/>
      <c r="FN21" s="380"/>
      <c r="FO21" s="380"/>
      <c r="FP21" s="380"/>
      <c r="FQ21" s="380"/>
      <c r="FR21" s="380"/>
      <c r="FS21" s="380"/>
      <c r="FT21" s="380"/>
      <c r="FU21" s="380"/>
      <c r="FV21" s="380"/>
      <c r="FW21" s="380"/>
      <c r="FX21" s="380"/>
      <c r="FY21" s="380"/>
      <c r="FZ21" s="380"/>
      <c r="GA21" s="380"/>
      <c r="GB21" s="380"/>
      <c r="GC21" s="380"/>
      <c r="GD21" s="380"/>
      <c r="GE21" s="380"/>
      <c r="GF21" s="380"/>
      <c r="GG21" s="380"/>
      <c r="GH21" s="380"/>
      <c r="GI21" s="380"/>
      <c r="GJ21" s="380"/>
      <c r="GK21" s="380"/>
      <c r="GL21" s="380"/>
      <c r="GM21" s="380"/>
      <c r="GN21" s="380"/>
      <c r="GO21" s="380"/>
      <c r="GP21" s="380"/>
      <c r="GQ21" s="380"/>
      <c r="GR21" s="380"/>
      <c r="GS21" s="380"/>
      <c r="GT21" s="380"/>
      <c r="GU21" s="380"/>
      <c r="GV21" s="380"/>
      <c r="GW21" s="380"/>
      <c r="GX21" s="380"/>
      <c r="GY21" s="380"/>
      <c r="GZ21" s="380"/>
      <c r="HA21" s="380"/>
      <c r="HB21" s="380"/>
      <c r="HC21" s="380"/>
      <c r="HD21" s="380"/>
      <c r="HE21" s="380"/>
      <c r="HF21" s="380"/>
      <c r="HG21" s="380"/>
      <c r="HH21" s="380"/>
      <c r="HI21" s="380"/>
      <c r="HJ21" s="380"/>
      <c r="HK21" s="380"/>
      <c r="HL21" s="380"/>
      <c r="HM21" s="380"/>
      <c r="HN21" s="380"/>
      <c r="HO21" s="380"/>
      <c r="HP21" s="380"/>
      <c r="HQ21" s="380"/>
      <c r="HR21" s="380"/>
      <c r="HS21" s="380"/>
      <c r="HT21" s="380"/>
      <c r="HU21" s="380"/>
      <c r="HV21" s="380"/>
      <c r="HW21" s="380"/>
      <c r="HX21" s="380"/>
      <c r="HY21" s="380"/>
      <c r="HZ21" s="380"/>
      <c r="IA21" s="380"/>
      <c r="IB21" s="380"/>
      <c r="IC21" s="380"/>
      <c r="ID21" s="380"/>
      <c r="IE21" s="380"/>
      <c r="IF21" s="380"/>
      <c r="IG21" s="380"/>
      <c r="IH21" s="380"/>
      <c r="II21" s="380"/>
      <c r="IJ21" s="380"/>
      <c r="IK21" s="380"/>
      <c r="IL21" s="380"/>
      <c r="IM21" s="380"/>
      <c r="IN21" s="380"/>
      <c r="IO21" s="380"/>
      <c r="IP21" s="380"/>
      <c r="IQ21" s="380"/>
      <c r="IR21" s="380"/>
      <c r="IS21" s="380"/>
      <c r="IT21" s="380"/>
      <c r="IU21" s="380"/>
      <c r="IV21" s="380"/>
      <c r="IW21" s="380"/>
      <c r="IX21" s="380"/>
      <c r="IY21" s="380"/>
      <c r="IZ21" s="380"/>
      <c r="JA21" s="380"/>
      <c r="JB21" s="380"/>
      <c r="JC21" s="380"/>
      <c r="JD21" s="380"/>
      <c r="JE21" s="380"/>
      <c r="JF21" s="380"/>
      <c r="JG21" s="380"/>
      <c r="JH21" s="380"/>
      <c r="JI21" s="380"/>
      <c r="JJ21" s="380"/>
      <c r="JK21" s="380"/>
      <c r="JL21" s="380"/>
      <c r="JM21" s="380"/>
      <c r="JN21" s="380"/>
      <c r="JO21" s="380"/>
      <c r="JP21" s="380"/>
      <c r="JQ21" s="380"/>
      <c r="JR21" s="380"/>
      <c r="JS21" s="380"/>
      <c r="JT21" s="380"/>
      <c r="JU21" s="380"/>
      <c r="JV21" s="380"/>
      <c r="JW21" s="380"/>
      <c r="JX21" s="380"/>
      <c r="JY21" s="380"/>
      <c r="JZ21" s="380"/>
      <c r="KA21" s="380"/>
      <c r="KB21" s="380"/>
      <c r="KC21" s="380"/>
      <c r="KD21" s="380"/>
      <c r="KE21" s="380"/>
      <c r="KF21" s="380"/>
      <c r="KG21" s="380"/>
      <c r="KH21" s="380"/>
      <c r="KI21" s="380"/>
    </row>
    <row r="22" spans="1:295" s="390" customFormat="1" ht="33" customHeight="1">
      <c r="A22" s="447">
        <v>4</v>
      </c>
      <c r="B22" s="458" t="s">
        <v>448</v>
      </c>
      <c r="C22" s="392"/>
      <c r="D22" s="444">
        <v>3500</v>
      </c>
      <c r="E22" s="393">
        <v>3500</v>
      </c>
      <c r="F22" s="393">
        <v>3500</v>
      </c>
      <c r="G22" s="394"/>
      <c r="H22" s="473"/>
      <c r="I22" s="444">
        <f t="shared" si="10"/>
        <v>6000</v>
      </c>
      <c r="J22" s="393">
        <f t="shared" si="8"/>
        <v>6000</v>
      </c>
      <c r="K22" s="393">
        <v>6000</v>
      </c>
      <c r="L22" s="391">
        <f t="shared" si="11"/>
        <v>171.42857142857142</v>
      </c>
      <c r="M22" s="393">
        <f t="shared" si="12"/>
        <v>2500</v>
      </c>
      <c r="N22" s="394"/>
      <c r="O22" s="394"/>
      <c r="P22" s="394"/>
      <c r="Q22" s="394"/>
      <c r="R22" s="473"/>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c r="EK22" s="380"/>
      <c r="EL22" s="380"/>
      <c r="EM22" s="380"/>
      <c r="EN22" s="380"/>
      <c r="EO22" s="380"/>
      <c r="EP22" s="380"/>
      <c r="EQ22" s="380"/>
      <c r="ER22" s="380"/>
      <c r="ES22" s="380"/>
      <c r="ET22" s="380"/>
      <c r="EU22" s="380"/>
      <c r="EV22" s="380"/>
      <c r="EW22" s="380"/>
      <c r="EX22" s="380"/>
      <c r="EY22" s="380"/>
      <c r="EZ22" s="380"/>
      <c r="FA22" s="380"/>
      <c r="FB22" s="380"/>
      <c r="FC22" s="380"/>
      <c r="FD22" s="380"/>
      <c r="FE22" s="380"/>
      <c r="FF22" s="380"/>
      <c r="FG22" s="380"/>
      <c r="FH22" s="380"/>
      <c r="FI22" s="380"/>
      <c r="FJ22" s="380"/>
      <c r="FK22" s="380"/>
      <c r="FL22" s="380"/>
      <c r="FM22" s="380"/>
      <c r="FN22" s="380"/>
      <c r="FO22" s="380"/>
      <c r="FP22" s="380"/>
      <c r="FQ22" s="380"/>
      <c r="FR22" s="380"/>
      <c r="FS22" s="380"/>
      <c r="FT22" s="380"/>
      <c r="FU22" s="380"/>
      <c r="FV22" s="380"/>
      <c r="FW22" s="380"/>
      <c r="FX22" s="380"/>
      <c r="FY22" s="380"/>
      <c r="FZ22" s="380"/>
      <c r="GA22" s="380"/>
      <c r="GB22" s="380"/>
      <c r="GC22" s="380"/>
      <c r="GD22" s="380"/>
      <c r="GE22" s="380"/>
      <c r="GF22" s="380"/>
      <c r="GG22" s="380"/>
      <c r="GH22" s="380"/>
      <c r="GI22" s="380"/>
      <c r="GJ22" s="380"/>
      <c r="GK22" s="380"/>
      <c r="GL22" s="380"/>
      <c r="GM22" s="380"/>
      <c r="GN22" s="380"/>
      <c r="GO22" s="380"/>
      <c r="GP22" s="380"/>
      <c r="GQ22" s="380"/>
      <c r="GR22" s="380"/>
      <c r="GS22" s="380"/>
      <c r="GT22" s="380"/>
      <c r="GU22" s="380"/>
      <c r="GV22" s="380"/>
      <c r="GW22" s="380"/>
      <c r="GX22" s="380"/>
      <c r="GY22" s="380"/>
      <c r="GZ22" s="380"/>
      <c r="HA22" s="380"/>
      <c r="HB22" s="380"/>
      <c r="HC22" s="380"/>
      <c r="HD22" s="380"/>
      <c r="HE22" s="380"/>
      <c r="HF22" s="380"/>
      <c r="HG22" s="380"/>
      <c r="HH22" s="380"/>
      <c r="HI22" s="380"/>
      <c r="HJ22" s="380"/>
      <c r="HK22" s="380"/>
      <c r="HL22" s="380"/>
      <c r="HM22" s="380"/>
      <c r="HN22" s="380"/>
      <c r="HO22" s="380"/>
      <c r="HP22" s="380"/>
      <c r="HQ22" s="380"/>
      <c r="HR22" s="380"/>
      <c r="HS22" s="380"/>
      <c r="HT22" s="380"/>
      <c r="HU22" s="380"/>
      <c r="HV22" s="380"/>
      <c r="HW22" s="380"/>
      <c r="HX22" s="380"/>
      <c r="HY22" s="380"/>
      <c r="HZ22" s="380"/>
      <c r="IA22" s="380"/>
      <c r="IB22" s="380"/>
      <c r="IC22" s="380"/>
      <c r="ID22" s="380"/>
      <c r="IE22" s="380"/>
      <c r="IF22" s="380"/>
      <c r="IG22" s="380"/>
      <c r="IH22" s="380"/>
      <c r="II22" s="380"/>
      <c r="IJ22" s="380"/>
      <c r="IK22" s="380"/>
      <c r="IL22" s="380"/>
      <c r="IM22" s="380"/>
      <c r="IN22" s="380"/>
      <c r="IO22" s="380"/>
      <c r="IP22" s="380"/>
      <c r="IQ22" s="380"/>
      <c r="IR22" s="380"/>
      <c r="IS22" s="380"/>
      <c r="IT22" s="380"/>
      <c r="IU22" s="380"/>
      <c r="IV22" s="380"/>
      <c r="IW22" s="380"/>
      <c r="IX22" s="380"/>
      <c r="IY22" s="380"/>
      <c r="IZ22" s="380"/>
      <c r="JA22" s="380"/>
      <c r="JB22" s="380"/>
      <c r="JC22" s="380"/>
      <c r="JD22" s="380"/>
      <c r="JE22" s="380"/>
      <c r="JF22" s="380"/>
      <c r="JG22" s="380"/>
      <c r="JH22" s="380"/>
      <c r="JI22" s="380"/>
      <c r="JJ22" s="380"/>
      <c r="JK22" s="380"/>
      <c r="JL22" s="380"/>
      <c r="JM22" s="380"/>
      <c r="JN22" s="380"/>
      <c r="JO22" s="380"/>
      <c r="JP22" s="380"/>
      <c r="JQ22" s="380"/>
      <c r="JR22" s="380"/>
      <c r="JS22" s="380"/>
      <c r="JT22" s="380"/>
      <c r="JU22" s="380"/>
      <c r="JV22" s="380"/>
      <c r="JW22" s="380"/>
      <c r="JX22" s="380"/>
      <c r="JY22" s="380"/>
      <c r="JZ22" s="380"/>
      <c r="KA22" s="380"/>
      <c r="KB22" s="380"/>
      <c r="KC22" s="380"/>
      <c r="KD22" s="380"/>
      <c r="KE22" s="380"/>
      <c r="KF22" s="380"/>
      <c r="KG22" s="380"/>
      <c r="KH22" s="380"/>
      <c r="KI22" s="380"/>
    </row>
    <row r="23" spans="1:295" s="390" customFormat="1" ht="20.149999999999999" customHeight="1">
      <c r="A23" s="443" t="s">
        <v>88</v>
      </c>
      <c r="B23" s="446" t="s">
        <v>255</v>
      </c>
      <c r="C23" s="443"/>
      <c r="D23" s="444">
        <f t="shared" ref="D23:K23" si="13">D24+D29+D31+D30</f>
        <v>1775357.0175240249</v>
      </c>
      <c r="E23" s="444">
        <f t="shared" si="13"/>
        <v>1641206.0175240249</v>
      </c>
      <c r="F23" s="444">
        <f t="shared" si="13"/>
        <v>1556839</v>
      </c>
      <c r="G23" s="444">
        <f t="shared" si="13"/>
        <v>84367.017524024879</v>
      </c>
      <c r="H23" s="444">
        <f t="shared" si="13"/>
        <v>134151</v>
      </c>
      <c r="I23" s="444">
        <f t="shared" si="13"/>
        <v>1796680.9</v>
      </c>
      <c r="J23" s="444">
        <f t="shared" si="13"/>
        <v>1636506.9</v>
      </c>
      <c r="K23" s="444">
        <f t="shared" si="13"/>
        <v>1564912.5</v>
      </c>
      <c r="L23" s="445">
        <f t="shared" si="11"/>
        <v>100.51858284639582</v>
      </c>
      <c r="M23" s="444">
        <f t="shared" si="12"/>
        <v>8073.5</v>
      </c>
      <c r="N23" s="444">
        <f>N24+N29+N31+N30</f>
        <v>71594.399999999994</v>
      </c>
      <c r="O23" s="444">
        <f t="shared" ref="O23:R23" si="14">O24+O29+O31+O30</f>
        <v>42637</v>
      </c>
      <c r="P23" s="444">
        <f t="shared" si="14"/>
        <v>15858</v>
      </c>
      <c r="Q23" s="444">
        <f t="shared" si="14"/>
        <v>13099.4</v>
      </c>
      <c r="R23" s="444">
        <f t="shared" si="14"/>
        <v>160174</v>
      </c>
      <c r="S23" s="388">
        <f t="shared" ref="S23:W23" si="15">S24+S29+S31+S30</f>
        <v>1570179.5</v>
      </c>
      <c r="T23" s="388">
        <f t="shared" si="15"/>
        <v>69344.399999999994</v>
      </c>
      <c r="U23" s="388">
        <f t="shared" si="15"/>
        <v>42637</v>
      </c>
      <c r="V23" s="388">
        <f t="shared" si="15"/>
        <v>15858</v>
      </c>
      <c r="W23" s="388">
        <f t="shared" si="15"/>
        <v>10849.4</v>
      </c>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c r="EK23" s="380"/>
      <c r="EL23" s="380"/>
      <c r="EM23" s="380"/>
      <c r="EN23" s="380"/>
      <c r="EO23" s="380"/>
      <c r="EP23" s="380"/>
      <c r="EQ23" s="380"/>
      <c r="ER23" s="380"/>
      <c r="ES23" s="380"/>
      <c r="ET23" s="380"/>
      <c r="EU23" s="380"/>
      <c r="EV23" s="380"/>
      <c r="EW23" s="380"/>
      <c r="EX23" s="380"/>
      <c r="EY23" s="380"/>
      <c r="EZ23" s="380"/>
      <c r="FA23" s="380"/>
      <c r="FB23" s="380"/>
      <c r="FC23" s="380"/>
      <c r="FD23" s="380"/>
      <c r="FE23" s="380"/>
      <c r="FF23" s="380"/>
      <c r="FG23" s="380"/>
      <c r="FH23" s="380"/>
      <c r="FI23" s="380"/>
      <c r="FJ23" s="380"/>
      <c r="FK23" s="380"/>
      <c r="FL23" s="380"/>
      <c r="FM23" s="380"/>
      <c r="FN23" s="380"/>
      <c r="FO23" s="380"/>
      <c r="FP23" s="380"/>
      <c r="FQ23" s="380"/>
      <c r="FR23" s="380"/>
      <c r="FS23" s="380"/>
      <c r="FT23" s="380"/>
      <c r="FU23" s="380"/>
      <c r="FV23" s="380"/>
      <c r="FW23" s="380"/>
      <c r="FX23" s="380"/>
      <c r="FY23" s="380"/>
      <c r="FZ23" s="380"/>
      <c r="GA23" s="380"/>
      <c r="GB23" s="380"/>
      <c r="GC23" s="380"/>
      <c r="GD23" s="380"/>
      <c r="GE23" s="380"/>
      <c r="GF23" s="380"/>
      <c r="GG23" s="380"/>
      <c r="GH23" s="380"/>
      <c r="GI23" s="380"/>
      <c r="GJ23" s="380"/>
      <c r="GK23" s="380"/>
      <c r="GL23" s="380"/>
      <c r="GM23" s="380"/>
      <c r="GN23" s="380"/>
      <c r="GO23" s="380"/>
      <c r="GP23" s="380"/>
      <c r="GQ23" s="380"/>
      <c r="GR23" s="380"/>
      <c r="GS23" s="380"/>
      <c r="GT23" s="380"/>
      <c r="GU23" s="380"/>
      <c r="GV23" s="380"/>
      <c r="GW23" s="380"/>
      <c r="GX23" s="380"/>
      <c r="GY23" s="380"/>
      <c r="GZ23" s="380"/>
      <c r="HA23" s="380"/>
      <c r="HB23" s="380"/>
      <c r="HC23" s="380"/>
      <c r="HD23" s="380"/>
      <c r="HE23" s="380"/>
      <c r="HF23" s="380"/>
      <c r="HG23" s="380"/>
      <c r="HH23" s="380"/>
      <c r="HI23" s="380"/>
      <c r="HJ23" s="380"/>
      <c r="HK23" s="380"/>
      <c r="HL23" s="380"/>
      <c r="HM23" s="380"/>
      <c r="HN23" s="380"/>
      <c r="HO23" s="380"/>
      <c r="HP23" s="380"/>
      <c r="HQ23" s="380"/>
      <c r="HR23" s="380"/>
      <c r="HS23" s="380"/>
      <c r="HT23" s="380"/>
      <c r="HU23" s="380"/>
      <c r="HV23" s="380"/>
      <c r="HW23" s="380"/>
      <c r="HX23" s="380"/>
      <c r="HY23" s="380"/>
      <c r="HZ23" s="380"/>
      <c r="IA23" s="380"/>
      <c r="IB23" s="380"/>
      <c r="IC23" s="380"/>
      <c r="ID23" s="380"/>
      <c r="IE23" s="380"/>
      <c r="IF23" s="380"/>
      <c r="IG23" s="380"/>
      <c r="IH23" s="380"/>
      <c r="II23" s="380"/>
      <c r="IJ23" s="380"/>
      <c r="IK23" s="380"/>
      <c r="IL23" s="380"/>
      <c r="IM23" s="380"/>
      <c r="IN23" s="380"/>
      <c r="IO23" s="380"/>
      <c r="IP23" s="380"/>
      <c r="IQ23" s="380"/>
      <c r="IR23" s="380"/>
      <c r="IS23" s="380"/>
      <c r="IT23" s="380"/>
      <c r="IU23" s="380"/>
      <c r="IV23" s="380"/>
      <c r="IW23" s="380"/>
      <c r="IX23" s="380"/>
      <c r="IY23" s="380"/>
      <c r="IZ23" s="380"/>
      <c r="JA23" s="380"/>
      <c r="JB23" s="380"/>
      <c r="JC23" s="380"/>
      <c r="JD23" s="380"/>
      <c r="JE23" s="380"/>
      <c r="JF23" s="380"/>
      <c r="JG23" s="380"/>
      <c r="JH23" s="380"/>
      <c r="JI23" s="380"/>
      <c r="JJ23" s="380"/>
      <c r="JK23" s="380"/>
      <c r="JL23" s="380"/>
      <c r="JM23" s="380"/>
      <c r="JN23" s="380"/>
      <c r="JO23" s="380"/>
      <c r="JP23" s="380"/>
      <c r="JQ23" s="380"/>
      <c r="JR23" s="380"/>
      <c r="JS23" s="380"/>
      <c r="JT23" s="380"/>
      <c r="JU23" s="380"/>
      <c r="JV23" s="380"/>
      <c r="JW23" s="380"/>
      <c r="JX23" s="380"/>
      <c r="JY23" s="380"/>
      <c r="JZ23" s="380"/>
      <c r="KA23" s="380"/>
      <c r="KB23" s="380"/>
      <c r="KC23" s="380"/>
      <c r="KD23" s="380"/>
      <c r="KE23" s="380"/>
      <c r="KF23" s="380"/>
      <c r="KG23" s="380"/>
      <c r="KH23" s="380"/>
      <c r="KI23" s="380"/>
    </row>
    <row r="24" spans="1:295" s="390" customFormat="1" ht="15" customHeight="1">
      <c r="A24" s="447">
        <v>1</v>
      </c>
      <c r="B24" s="446" t="s">
        <v>394</v>
      </c>
      <c r="C24" s="447" t="s">
        <v>395</v>
      </c>
      <c r="D24" s="444">
        <v>437720</v>
      </c>
      <c r="E24" s="393">
        <v>380322</v>
      </c>
      <c r="F24" s="393">
        <v>332433</v>
      </c>
      <c r="G24" s="394">
        <v>47889</v>
      </c>
      <c r="H24" s="444">
        <v>57398</v>
      </c>
      <c r="I24" s="444">
        <f t="shared" ref="I24:I67" si="16">J24+R24</f>
        <v>441862</v>
      </c>
      <c r="J24" s="393">
        <f>K24+N24</f>
        <v>375819</v>
      </c>
      <c r="K24" s="393">
        <v>333835</v>
      </c>
      <c r="L24" s="391">
        <f t="shared" si="11"/>
        <v>100.42173911735597</v>
      </c>
      <c r="M24" s="393">
        <f t="shared" si="12"/>
        <v>1402</v>
      </c>
      <c r="N24" s="394">
        <v>41984</v>
      </c>
      <c r="O24" s="394">
        <v>21647</v>
      </c>
      <c r="P24" s="394">
        <v>10877</v>
      </c>
      <c r="Q24" s="394">
        <v>9460</v>
      </c>
      <c r="R24" s="444">
        <f>65652+391</f>
        <v>66043</v>
      </c>
      <c r="S24" s="398">
        <v>334226</v>
      </c>
      <c r="T24" s="398">
        <v>41984</v>
      </c>
      <c r="U24" s="398">
        <v>21647</v>
      </c>
      <c r="V24" s="398">
        <v>10877</v>
      </c>
      <c r="W24" s="398">
        <v>9460</v>
      </c>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0"/>
      <c r="EO24" s="380"/>
      <c r="EP24" s="380"/>
      <c r="EQ24" s="380"/>
      <c r="ER24" s="380"/>
      <c r="ES24" s="380"/>
      <c r="ET24" s="380"/>
      <c r="EU24" s="380"/>
      <c r="EV24" s="380"/>
      <c r="EW24" s="380"/>
      <c r="EX24" s="380"/>
      <c r="EY24" s="380"/>
      <c r="EZ24" s="380"/>
      <c r="FA24" s="380"/>
      <c r="FB24" s="380"/>
      <c r="FC24" s="380"/>
      <c r="FD24" s="380"/>
      <c r="FE24" s="380"/>
      <c r="FF24" s="380"/>
      <c r="FG24" s="380"/>
      <c r="FH24" s="380"/>
      <c r="FI24" s="380"/>
      <c r="FJ24" s="380"/>
      <c r="FK24" s="380"/>
      <c r="FL24" s="380"/>
      <c r="FM24" s="380"/>
      <c r="FN24" s="380"/>
      <c r="FO24" s="380"/>
      <c r="FP24" s="380"/>
      <c r="FQ24" s="380"/>
      <c r="FR24" s="380"/>
      <c r="FS24" s="380"/>
      <c r="FT24" s="380"/>
      <c r="FU24" s="380"/>
      <c r="FV24" s="380"/>
      <c r="FW24" s="380"/>
      <c r="FX24" s="380"/>
      <c r="FY24" s="380"/>
      <c r="FZ24" s="380"/>
      <c r="GA24" s="380"/>
      <c r="GB24" s="380"/>
      <c r="GC24" s="380"/>
      <c r="GD24" s="380"/>
      <c r="GE24" s="380"/>
      <c r="GF24" s="380"/>
      <c r="GG24" s="380"/>
      <c r="GH24" s="380"/>
      <c r="GI24" s="380"/>
      <c r="GJ24" s="380"/>
      <c r="GK24" s="380"/>
      <c r="GL24" s="380"/>
      <c r="GM24" s="380"/>
      <c r="GN24" s="380"/>
      <c r="GO24" s="380"/>
      <c r="GP24" s="380"/>
      <c r="GQ24" s="380"/>
      <c r="GR24" s="380"/>
      <c r="GS24" s="380"/>
      <c r="GT24" s="380"/>
      <c r="GU24" s="380"/>
      <c r="GV24" s="380"/>
      <c r="GW24" s="380"/>
      <c r="GX24" s="380"/>
      <c r="GY24" s="380"/>
      <c r="GZ24" s="380"/>
      <c r="HA24" s="380"/>
      <c r="HB24" s="380"/>
      <c r="HC24" s="380"/>
      <c r="HD24" s="380"/>
      <c r="HE24" s="380"/>
      <c r="HF24" s="380"/>
      <c r="HG24" s="380"/>
      <c r="HH24" s="380"/>
      <c r="HI24" s="380"/>
      <c r="HJ24" s="380"/>
      <c r="HK24" s="380"/>
      <c r="HL24" s="380"/>
      <c r="HM24" s="380"/>
      <c r="HN24" s="380"/>
      <c r="HO24" s="380"/>
      <c r="HP24" s="380"/>
      <c r="HQ24" s="380"/>
      <c r="HR24" s="380"/>
      <c r="HS24" s="380"/>
      <c r="HT24" s="380"/>
      <c r="HU24" s="380"/>
      <c r="HV24" s="380"/>
      <c r="HW24" s="380"/>
      <c r="HX24" s="380"/>
      <c r="HY24" s="380"/>
      <c r="HZ24" s="380"/>
      <c r="IA24" s="380"/>
      <c r="IB24" s="380"/>
      <c r="IC24" s="380"/>
      <c r="ID24" s="380"/>
      <c r="IE24" s="380"/>
      <c r="IF24" s="380"/>
      <c r="IG24" s="380"/>
      <c r="IH24" s="380"/>
      <c r="II24" s="380"/>
      <c r="IJ24" s="380"/>
      <c r="IK24" s="380"/>
      <c r="IL24" s="380"/>
      <c r="IM24" s="380"/>
      <c r="IN24" s="380"/>
      <c r="IO24" s="380"/>
      <c r="IP24" s="380"/>
      <c r="IQ24" s="380"/>
      <c r="IR24" s="380"/>
      <c r="IS24" s="380"/>
      <c r="IT24" s="380"/>
      <c r="IU24" s="380"/>
      <c r="IV24" s="380"/>
      <c r="IW24" s="380"/>
      <c r="IX24" s="380"/>
      <c r="IY24" s="380"/>
      <c r="IZ24" s="380"/>
      <c r="JA24" s="380"/>
      <c r="JB24" s="380"/>
      <c r="JC24" s="380"/>
      <c r="JD24" s="380"/>
      <c r="JE24" s="380"/>
      <c r="JF24" s="380"/>
      <c r="JG24" s="380"/>
      <c r="JH24" s="380"/>
      <c r="JI24" s="380"/>
      <c r="JJ24" s="380"/>
      <c r="JK24" s="380"/>
      <c r="JL24" s="380"/>
      <c r="JM24" s="380"/>
      <c r="JN24" s="380"/>
      <c r="JO24" s="380"/>
      <c r="JP24" s="380"/>
      <c r="JQ24" s="380"/>
      <c r="JR24" s="380"/>
      <c r="JS24" s="380"/>
      <c r="JT24" s="380"/>
      <c r="JU24" s="380"/>
      <c r="JV24" s="380"/>
      <c r="JW24" s="380"/>
      <c r="JX24" s="380"/>
      <c r="JY24" s="380"/>
      <c r="JZ24" s="380"/>
      <c r="KA24" s="380"/>
      <c r="KB24" s="380"/>
      <c r="KC24" s="380"/>
      <c r="KD24" s="380"/>
      <c r="KE24" s="380"/>
      <c r="KF24" s="380"/>
      <c r="KG24" s="380"/>
      <c r="KH24" s="380"/>
      <c r="KI24" s="380"/>
    </row>
    <row r="25" spans="1:295" ht="40.5" hidden="1" customHeight="1" outlineLevel="1">
      <c r="A25" s="459"/>
      <c r="B25" s="460" t="s">
        <v>449</v>
      </c>
      <c r="C25" s="459"/>
      <c r="D25" s="451">
        <v>21791.350000000035</v>
      </c>
      <c r="E25" s="398">
        <v>21791.350000000035</v>
      </c>
      <c r="F25" s="398">
        <v>21791.350000000035</v>
      </c>
      <c r="G25" s="399"/>
      <c r="H25" s="451"/>
      <c r="I25" s="451">
        <f t="shared" si="16"/>
        <v>8179</v>
      </c>
      <c r="J25" s="398">
        <f>K25+N25</f>
        <v>8179</v>
      </c>
      <c r="K25" s="398">
        <v>8179</v>
      </c>
      <c r="L25" s="400">
        <f t="shared" si="11"/>
        <v>37.533241400831002</v>
      </c>
      <c r="M25" s="398">
        <f t="shared" si="12"/>
        <v>-13612.350000000035</v>
      </c>
      <c r="N25" s="399"/>
      <c r="O25" s="399"/>
      <c r="P25" s="399"/>
      <c r="Q25" s="399"/>
      <c r="R25" s="451"/>
      <c r="S25" s="398"/>
      <c r="T25" s="398"/>
      <c r="U25" s="398"/>
      <c r="V25" s="398"/>
      <c r="W25" s="398"/>
    </row>
    <row r="26" spans="1:295" ht="39" hidden="1" customHeight="1" outlineLevel="1">
      <c r="A26" s="459"/>
      <c r="B26" s="460" t="s">
        <v>312</v>
      </c>
      <c r="C26" s="459"/>
      <c r="D26" s="451">
        <v>1964</v>
      </c>
      <c r="E26" s="398">
        <v>1964</v>
      </c>
      <c r="F26" s="398">
        <v>1964</v>
      </c>
      <c r="G26" s="399"/>
      <c r="H26" s="451"/>
      <c r="I26" s="451">
        <f t="shared" si="16"/>
        <v>1964</v>
      </c>
      <c r="J26" s="398">
        <f>K26+N26</f>
        <v>1964</v>
      </c>
      <c r="K26" s="398">
        <v>1964</v>
      </c>
      <c r="L26" s="400">
        <f t="shared" si="11"/>
        <v>100</v>
      </c>
      <c r="M26" s="398">
        <f t="shared" si="12"/>
        <v>0</v>
      </c>
      <c r="N26" s="399"/>
      <c r="O26" s="399"/>
      <c r="P26" s="399"/>
      <c r="Q26" s="399"/>
      <c r="R26" s="451"/>
      <c r="S26" s="398"/>
      <c r="T26" s="398"/>
      <c r="U26" s="398"/>
      <c r="V26" s="398"/>
      <c r="W26" s="398"/>
    </row>
    <row r="27" spans="1:295" ht="20.149999999999999" hidden="1" customHeight="1" outlineLevel="1" collapsed="1">
      <c r="A27" s="449" t="s">
        <v>11</v>
      </c>
      <c r="B27" s="457" t="s">
        <v>122</v>
      </c>
      <c r="C27" s="459"/>
      <c r="D27" s="451">
        <v>318289</v>
      </c>
      <c r="E27" s="398">
        <v>318289</v>
      </c>
      <c r="F27" s="398">
        <v>274762</v>
      </c>
      <c r="G27" s="399">
        <v>43527</v>
      </c>
      <c r="H27" s="451"/>
      <c r="I27" s="451">
        <f t="shared" si="16"/>
        <v>314696</v>
      </c>
      <c r="J27" s="398">
        <f>K27+N27</f>
        <v>314696</v>
      </c>
      <c r="K27" s="398">
        <v>277173</v>
      </c>
      <c r="L27" s="400">
        <f t="shared" si="11"/>
        <v>100.87748669757828</v>
      </c>
      <c r="M27" s="398">
        <f t="shared" si="12"/>
        <v>2411</v>
      </c>
      <c r="N27" s="399">
        <v>37523</v>
      </c>
      <c r="O27" s="399">
        <v>20597</v>
      </c>
      <c r="P27" s="399">
        <v>9910</v>
      </c>
      <c r="Q27" s="399"/>
      <c r="R27" s="451"/>
      <c r="S27" s="398"/>
      <c r="T27" s="398"/>
      <c r="U27" s="398"/>
      <c r="V27" s="398"/>
      <c r="W27" s="398"/>
    </row>
    <row r="28" spans="1:295" ht="20.149999999999999" hidden="1" customHeight="1" outlineLevel="1">
      <c r="A28" s="449" t="s">
        <v>14</v>
      </c>
      <c r="B28" s="457" t="s">
        <v>123</v>
      </c>
      <c r="C28" s="459"/>
      <c r="D28" s="451">
        <v>62033</v>
      </c>
      <c r="E28" s="451">
        <v>62033</v>
      </c>
      <c r="F28" s="451">
        <v>57671</v>
      </c>
      <c r="G28" s="451">
        <v>4362</v>
      </c>
      <c r="H28" s="451"/>
      <c r="I28" s="451">
        <f t="shared" si="16"/>
        <v>61123</v>
      </c>
      <c r="J28" s="451">
        <f>J24-J27</f>
        <v>61123</v>
      </c>
      <c r="K28" s="451">
        <f>K24-K27</f>
        <v>56662</v>
      </c>
      <c r="L28" s="461">
        <f t="shared" si="11"/>
        <v>98.250420488633807</v>
      </c>
      <c r="M28" s="451">
        <f t="shared" si="12"/>
        <v>-1009</v>
      </c>
      <c r="N28" s="451">
        <f>N24-N27</f>
        <v>4461</v>
      </c>
      <c r="O28" s="451">
        <f t="shared" ref="O28:P28" si="17">O24-O27</f>
        <v>1050</v>
      </c>
      <c r="P28" s="451">
        <f t="shared" si="17"/>
        <v>967</v>
      </c>
      <c r="Q28" s="451"/>
      <c r="R28" s="451"/>
      <c r="S28" s="398"/>
      <c r="T28" s="398"/>
      <c r="U28" s="398"/>
      <c r="V28" s="398"/>
      <c r="W28" s="398"/>
    </row>
    <row r="29" spans="1:295" s="390" customFormat="1" ht="15" customHeight="1" collapsed="1">
      <c r="A29" s="443">
        <v>2</v>
      </c>
      <c r="B29" s="446" t="s">
        <v>396</v>
      </c>
      <c r="C29" s="447" t="s">
        <v>397</v>
      </c>
      <c r="D29" s="444">
        <v>14890</v>
      </c>
      <c r="E29" s="393">
        <v>14890</v>
      </c>
      <c r="F29" s="393">
        <v>14794</v>
      </c>
      <c r="G29" s="394">
        <v>96</v>
      </c>
      <c r="H29" s="444"/>
      <c r="I29" s="444">
        <f t="shared" si="16"/>
        <v>14942</v>
      </c>
      <c r="J29" s="393">
        <f>K29+N29</f>
        <v>14942</v>
      </c>
      <c r="K29" s="393">
        <v>14846</v>
      </c>
      <c r="L29" s="391">
        <f t="shared" si="11"/>
        <v>100.35149384885764</v>
      </c>
      <c r="M29" s="393">
        <f t="shared" si="12"/>
        <v>52</v>
      </c>
      <c r="N29" s="394">
        <v>96</v>
      </c>
      <c r="O29" s="394">
        <v>39</v>
      </c>
      <c r="P29" s="394">
        <v>57</v>
      </c>
      <c r="Q29" s="394">
        <v>0</v>
      </c>
      <c r="R29" s="444"/>
      <c r="S29" s="398">
        <v>14846</v>
      </c>
      <c r="T29" s="398">
        <v>96</v>
      </c>
      <c r="U29" s="398">
        <v>39</v>
      </c>
      <c r="V29" s="398">
        <v>57</v>
      </c>
      <c r="W29" s="398">
        <v>0</v>
      </c>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c r="DK29" s="380"/>
      <c r="DL29" s="380"/>
      <c r="DM29" s="380"/>
      <c r="DN29" s="380"/>
      <c r="DO29" s="380"/>
      <c r="DP29" s="380"/>
      <c r="DQ29" s="380"/>
      <c r="DR29" s="380"/>
      <c r="DS29" s="380"/>
      <c r="DT29" s="380"/>
      <c r="DU29" s="380"/>
      <c r="DV29" s="380"/>
      <c r="DW29" s="380"/>
      <c r="DX29" s="380"/>
      <c r="DY29" s="380"/>
      <c r="DZ29" s="380"/>
      <c r="EA29" s="380"/>
      <c r="EB29" s="380"/>
      <c r="EC29" s="380"/>
      <c r="ED29" s="380"/>
      <c r="EE29" s="380"/>
      <c r="EF29" s="380"/>
      <c r="EG29" s="380"/>
      <c r="EH29" s="380"/>
      <c r="EI29" s="380"/>
      <c r="EJ29" s="380"/>
      <c r="EK29" s="380"/>
      <c r="EL29" s="380"/>
      <c r="EM29" s="380"/>
      <c r="EN29" s="380"/>
      <c r="EO29" s="380"/>
      <c r="EP29" s="380"/>
      <c r="EQ29" s="380"/>
      <c r="ER29" s="380"/>
      <c r="ES29" s="380"/>
      <c r="ET29" s="380"/>
      <c r="EU29" s="380"/>
      <c r="EV29" s="380"/>
      <c r="EW29" s="380"/>
      <c r="EX29" s="380"/>
      <c r="EY29" s="380"/>
      <c r="EZ29" s="380"/>
      <c r="FA29" s="380"/>
      <c r="FB29" s="380"/>
      <c r="FC29" s="380"/>
      <c r="FD29" s="380"/>
      <c r="FE29" s="380"/>
      <c r="FF29" s="380"/>
      <c r="FG29" s="380"/>
      <c r="FH29" s="380"/>
      <c r="FI29" s="380"/>
      <c r="FJ29" s="380"/>
      <c r="FK29" s="380"/>
      <c r="FL29" s="380"/>
      <c r="FM29" s="380"/>
      <c r="FN29" s="380"/>
      <c r="FO29" s="380"/>
      <c r="FP29" s="380"/>
      <c r="FQ29" s="380"/>
      <c r="FR29" s="380"/>
      <c r="FS29" s="380"/>
      <c r="FT29" s="380"/>
      <c r="FU29" s="380"/>
      <c r="FV29" s="380"/>
      <c r="FW29" s="380"/>
      <c r="FX29" s="380"/>
      <c r="FY29" s="380"/>
      <c r="FZ29" s="380"/>
      <c r="GA29" s="380"/>
      <c r="GB29" s="380"/>
      <c r="GC29" s="380"/>
      <c r="GD29" s="380"/>
      <c r="GE29" s="380"/>
      <c r="GF29" s="380"/>
      <c r="GG29" s="380"/>
      <c r="GH29" s="380"/>
      <c r="GI29" s="380"/>
      <c r="GJ29" s="380"/>
      <c r="GK29" s="380"/>
      <c r="GL29" s="380"/>
      <c r="GM29" s="380"/>
      <c r="GN29" s="380"/>
      <c r="GO29" s="380"/>
      <c r="GP29" s="380"/>
      <c r="GQ29" s="380"/>
      <c r="GR29" s="380"/>
      <c r="GS29" s="380"/>
      <c r="GT29" s="380"/>
      <c r="GU29" s="380"/>
      <c r="GV29" s="380"/>
      <c r="GW29" s="380"/>
      <c r="GX29" s="380"/>
      <c r="GY29" s="380"/>
      <c r="GZ29" s="380"/>
      <c r="HA29" s="380"/>
      <c r="HB29" s="380"/>
      <c r="HC29" s="380"/>
      <c r="HD29" s="380"/>
      <c r="HE29" s="380"/>
      <c r="HF29" s="380"/>
      <c r="HG29" s="380"/>
      <c r="HH29" s="380"/>
      <c r="HI29" s="380"/>
      <c r="HJ29" s="380"/>
      <c r="HK29" s="380"/>
      <c r="HL29" s="380"/>
      <c r="HM29" s="380"/>
      <c r="HN29" s="380"/>
      <c r="HO29" s="380"/>
      <c r="HP29" s="380"/>
      <c r="HQ29" s="380"/>
      <c r="HR29" s="380"/>
      <c r="HS29" s="380"/>
      <c r="HT29" s="380"/>
      <c r="HU29" s="380"/>
      <c r="HV29" s="380"/>
      <c r="HW29" s="380"/>
      <c r="HX29" s="380"/>
      <c r="HY29" s="380"/>
      <c r="HZ29" s="380"/>
      <c r="IA29" s="380"/>
      <c r="IB29" s="380"/>
      <c r="IC29" s="380"/>
      <c r="ID29" s="380"/>
      <c r="IE29" s="380"/>
      <c r="IF29" s="380"/>
      <c r="IG29" s="380"/>
      <c r="IH29" s="380"/>
      <c r="II29" s="380"/>
      <c r="IJ29" s="380"/>
      <c r="IK29" s="380"/>
      <c r="IL29" s="380"/>
      <c r="IM29" s="380"/>
      <c r="IN29" s="380"/>
      <c r="IO29" s="380"/>
      <c r="IP29" s="380"/>
      <c r="IQ29" s="380"/>
      <c r="IR29" s="380"/>
      <c r="IS29" s="380"/>
      <c r="IT29" s="380"/>
      <c r="IU29" s="380"/>
      <c r="IV29" s="380"/>
      <c r="IW29" s="380"/>
      <c r="IX29" s="380"/>
      <c r="IY29" s="380"/>
      <c r="IZ29" s="380"/>
      <c r="JA29" s="380"/>
      <c r="JB29" s="380"/>
      <c r="JC29" s="380"/>
      <c r="JD29" s="380"/>
      <c r="JE29" s="380"/>
      <c r="JF29" s="380"/>
      <c r="JG29" s="380"/>
      <c r="JH29" s="380"/>
      <c r="JI29" s="380"/>
      <c r="JJ29" s="380"/>
      <c r="JK29" s="380"/>
      <c r="JL29" s="380"/>
      <c r="JM29" s="380"/>
      <c r="JN29" s="380"/>
      <c r="JO29" s="380"/>
      <c r="JP29" s="380"/>
      <c r="JQ29" s="380"/>
      <c r="JR29" s="380"/>
      <c r="JS29" s="380"/>
      <c r="JT29" s="380"/>
      <c r="JU29" s="380"/>
      <c r="JV29" s="380"/>
      <c r="JW29" s="380"/>
      <c r="JX29" s="380"/>
      <c r="JY29" s="380"/>
      <c r="JZ29" s="380"/>
      <c r="KA29" s="380"/>
      <c r="KB29" s="380"/>
      <c r="KC29" s="380"/>
      <c r="KD29" s="380"/>
      <c r="KE29" s="380"/>
      <c r="KF29" s="380"/>
      <c r="KG29" s="380"/>
      <c r="KH29" s="380"/>
      <c r="KI29" s="380"/>
    </row>
    <row r="30" spans="1:295" s="390" customFormat="1" ht="15" customHeight="1" collapsed="1">
      <c r="A30" s="447" t="s">
        <v>31</v>
      </c>
      <c r="B30" s="446" t="s">
        <v>124</v>
      </c>
      <c r="C30" s="447" t="s">
        <v>398</v>
      </c>
      <c r="D30" s="444">
        <v>17135</v>
      </c>
      <c r="E30" s="393">
        <v>5635</v>
      </c>
      <c r="F30" s="393">
        <v>5539</v>
      </c>
      <c r="G30" s="394">
        <v>96</v>
      </c>
      <c r="H30" s="444">
        <v>11500</v>
      </c>
      <c r="I30" s="444">
        <f t="shared" si="16"/>
        <v>17158</v>
      </c>
      <c r="J30" s="393">
        <f>K30+N30</f>
        <v>5658</v>
      </c>
      <c r="K30" s="393">
        <v>5556</v>
      </c>
      <c r="L30" s="391">
        <f t="shared" si="11"/>
        <v>100.30691460552445</v>
      </c>
      <c r="M30" s="393">
        <f t="shared" si="12"/>
        <v>17</v>
      </c>
      <c r="N30" s="394">
        <v>102</v>
      </c>
      <c r="O30" s="394">
        <v>33</v>
      </c>
      <c r="P30" s="394">
        <v>33</v>
      </c>
      <c r="Q30" s="394">
        <v>36</v>
      </c>
      <c r="R30" s="444">
        <v>11500</v>
      </c>
      <c r="S30" s="398">
        <v>5556</v>
      </c>
      <c r="T30" s="398">
        <v>102</v>
      </c>
      <c r="U30" s="398">
        <v>33</v>
      </c>
      <c r="V30" s="398">
        <v>33</v>
      </c>
      <c r="W30" s="398">
        <v>36</v>
      </c>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80"/>
      <c r="CO30" s="380"/>
      <c r="CP30" s="380"/>
      <c r="CQ30" s="380"/>
      <c r="CR30" s="380"/>
      <c r="CS30" s="380"/>
      <c r="CT30" s="380"/>
      <c r="CU30" s="380"/>
      <c r="CV30" s="380"/>
      <c r="CW30" s="380"/>
      <c r="CX30" s="380"/>
      <c r="CY30" s="380"/>
      <c r="CZ30" s="380"/>
      <c r="DA30" s="380"/>
      <c r="DB30" s="380"/>
      <c r="DC30" s="380"/>
      <c r="DD30" s="380"/>
      <c r="DE30" s="380"/>
      <c r="DF30" s="380"/>
      <c r="DG30" s="380"/>
      <c r="DH30" s="380"/>
      <c r="DI30" s="380"/>
      <c r="DJ30" s="380"/>
      <c r="DK30" s="380"/>
      <c r="DL30" s="380"/>
      <c r="DM30" s="380"/>
      <c r="DN30" s="380"/>
      <c r="DO30" s="380"/>
      <c r="DP30" s="380"/>
      <c r="DQ30" s="380"/>
      <c r="DR30" s="380"/>
      <c r="DS30" s="380"/>
      <c r="DT30" s="380"/>
      <c r="DU30" s="380"/>
      <c r="DV30" s="380"/>
      <c r="DW30" s="380"/>
      <c r="DX30" s="380"/>
      <c r="DY30" s="380"/>
      <c r="DZ30" s="380"/>
      <c r="EA30" s="380"/>
      <c r="EB30" s="380"/>
      <c r="EC30" s="380"/>
      <c r="ED30" s="380"/>
      <c r="EE30" s="380"/>
      <c r="EF30" s="380"/>
      <c r="EG30" s="380"/>
      <c r="EH30" s="380"/>
      <c r="EI30" s="380"/>
      <c r="EJ30" s="380"/>
      <c r="EK30" s="380"/>
      <c r="EL30" s="380"/>
      <c r="EM30" s="380"/>
      <c r="EN30" s="380"/>
      <c r="EO30" s="380"/>
      <c r="EP30" s="380"/>
      <c r="EQ30" s="380"/>
      <c r="ER30" s="380"/>
      <c r="ES30" s="380"/>
      <c r="ET30" s="380"/>
      <c r="EU30" s="380"/>
      <c r="EV30" s="380"/>
      <c r="EW30" s="380"/>
      <c r="EX30" s="380"/>
      <c r="EY30" s="380"/>
      <c r="EZ30" s="380"/>
      <c r="FA30" s="380"/>
      <c r="FB30" s="380"/>
      <c r="FC30" s="380"/>
      <c r="FD30" s="380"/>
      <c r="FE30" s="380"/>
      <c r="FF30" s="380"/>
      <c r="FG30" s="380"/>
      <c r="FH30" s="380"/>
      <c r="FI30" s="380"/>
      <c r="FJ30" s="380"/>
      <c r="FK30" s="380"/>
      <c r="FL30" s="380"/>
      <c r="FM30" s="380"/>
      <c r="FN30" s="380"/>
      <c r="FO30" s="380"/>
      <c r="FP30" s="380"/>
      <c r="FQ30" s="380"/>
      <c r="FR30" s="380"/>
      <c r="FS30" s="380"/>
      <c r="FT30" s="380"/>
      <c r="FU30" s="380"/>
      <c r="FV30" s="380"/>
      <c r="FW30" s="380"/>
      <c r="FX30" s="380"/>
      <c r="FY30" s="380"/>
      <c r="FZ30" s="380"/>
      <c r="GA30" s="380"/>
      <c r="GB30" s="380"/>
      <c r="GC30" s="380"/>
      <c r="GD30" s="380"/>
      <c r="GE30" s="380"/>
      <c r="GF30" s="380"/>
      <c r="GG30" s="380"/>
      <c r="GH30" s="380"/>
      <c r="GI30" s="380"/>
      <c r="GJ30" s="380"/>
      <c r="GK30" s="380"/>
      <c r="GL30" s="380"/>
      <c r="GM30" s="380"/>
      <c r="GN30" s="380"/>
      <c r="GO30" s="380"/>
      <c r="GP30" s="380"/>
      <c r="GQ30" s="380"/>
      <c r="GR30" s="380"/>
      <c r="GS30" s="380"/>
      <c r="GT30" s="380"/>
      <c r="GU30" s="380"/>
      <c r="GV30" s="380"/>
      <c r="GW30" s="380"/>
      <c r="GX30" s="380"/>
      <c r="GY30" s="380"/>
      <c r="GZ30" s="380"/>
      <c r="HA30" s="380"/>
      <c r="HB30" s="380"/>
      <c r="HC30" s="380"/>
      <c r="HD30" s="380"/>
      <c r="HE30" s="380"/>
      <c r="HF30" s="380"/>
      <c r="HG30" s="380"/>
      <c r="HH30" s="380"/>
      <c r="HI30" s="380"/>
      <c r="HJ30" s="380"/>
      <c r="HK30" s="380"/>
      <c r="HL30" s="380"/>
      <c r="HM30" s="380"/>
      <c r="HN30" s="380"/>
      <c r="HO30" s="380"/>
      <c r="HP30" s="380"/>
      <c r="HQ30" s="380"/>
      <c r="HR30" s="380"/>
      <c r="HS30" s="380"/>
      <c r="HT30" s="380"/>
      <c r="HU30" s="380"/>
      <c r="HV30" s="380"/>
      <c r="HW30" s="380"/>
      <c r="HX30" s="380"/>
      <c r="HY30" s="380"/>
      <c r="HZ30" s="380"/>
      <c r="IA30" s="380"/>
      <c r="IB30" s="380"/>
      <c r="IC30" s="380"/>
      <c r="ID30" s="380"/>
      <c r="IE30" s="380"/>
      <c r="IF30" s="380"/>
      <c r="IG30" s="380"/>
      <c r="IH30" s="380"/>
      <c r="II30" s="380"/>
      <c r="IJ30" s="380"/>
      <c r="IK30" s="380"/>
      <c r="IL30" s="380"/>
      <c r="IM30" s="380"/>
      <c r="IN30" s="380"/>
      <c r="IO30" s="380"/>
      <c r="IP30" s="380"/>
      <c r="IQ30" s="380"/>
      <c r="IR30" s="380"/>
      <c r="IS30" s="380"/>
      <c r="IT30" s="380"/>
      <c r="IU30" s="380"/>
      <c r="IV30" s="380"/>
      <c r="IW30" s="380"/>
      <c r="IX30" s="380"/>
      <c r="IY30" s="380"/>
      <c r="IZ30" s="380"/>
      <c r="JA30" s="380"/>
      <c r="JB30" s="380"/>
      <c r="JC30" s="380"/>
      <c r="JD30" s="380"/>
      <c r="JE30" s="380"/>
      <c r="JF30" s="380"/>
      <c r="JG30" s="380"/>
      <c r="JH30" s="380"/>
      <c r="JI30" s="380"/>
      <c r="JJ30" s="380"/>
      <c r="JK30" s="380"/>
      <c r="JL30" s="380"/>
      <c r="JM30" s="380"/>
      <c r="JN30" s="380"/>
      <c r="JO30" s="380"/>
      <c r="JP30" s="380"/>
      <c r="JQ30" s="380"/>
      <c r="JR30" s="380"/>
      <c r="JS30" s="380"/>
      <c r="JT30" s="380"/>
      <c r="JU30" s="380"/>
      <c r="JV30" s="380"/>
      <c r="JW30" s="380"/>
      <c r="JX30" s="380"/>
      <c r="JY30" s="380"/>
      <c r="JZ30" s="380"/>
      <c r="KA30" s="380"/>
      <c r="KB30" s="380"/>
      <c r="KC30" s="380"/>
      <c r="KD30" s="380"/>
      <c r="KE30" s="380"/>
      <c r="KF30" s="380"/>
      <c r="KG30" s="380"/>
      <c r="KH30" s="380"/>
      <c r="KI30" s="380"/>
    </row>
    <row r="31" spans="1:295" s="390" customFormat="1" ht="15" customHeight="1">
      <c r="A31" s="447" t="s">
        <v>40</v>
      </c>
      <c r="B31" s="446" t="s">
        <v>125</v>
      </c>
      <c r="C31" s="443"/>
      <c r="D31" s="393">
        <v>1305612.0175240249</v>
      </c>
      <c r="E31" s="393">
        <v>1240359.0175240249</v>
      </c>
      <c r="F31" s="393">
        <v>1204073</v>
      </c>
      <c r="G31" s="394">
        <v>36286.017524024872</v>
      </c>
      <c r="H31" s="394">
        <v>65253</v>
      </c>
      <c r="I31" s="393">
        <f t="shared" si="16"/>
        <v>1322718.8999999999</v>
      </c>
      <c r="J31" s="393">
        <f>J32+J41+J45+J50+J52+J54+J60+J65+J68</f>
        <v>1240087.8999999999</v>
      </c>
      <c r="K31" s="393">
        <f>K32+K41+K45+K50+K52+K54+K60+K65+K68</f>
        <v>1210675.5</v>
      </c>
      <c r="L31" s="391">
        <f t="shared" si="11"/>
        <v>100.54834715170924</v>
      </c>
      <c r="M31" s="393">
        <f t="shared" si="12"/>
        <v>6602.5</v>
      </c>
      <c r="N31" s="394">
        <f>N32+N41+N45+N50+N52+N54+N60+N65+N68</f>
        <v>29412.400000000001</v>
      </c>
      <c r="O31" s="394">
        <f>O32+O41+O45+O50+O52+O54+O60+O65+O68</f>
        <v>20918</v>
      </c>
      <c r="P31" s="394">
        <f>P32+P41+P45+P50+P52+P54+P60+P65+P68</f>
        <v>4891</v>
      </c>
      <c r="Q31" s="394">
        <f>Q32+Q41+Q45+Q50+Q52+Q54+Q60+Q65+Q68</f>
        <v>3603.3999999999996</v>
      </c>
      <c r="R31" s="394">
        <f>79731+500+2400</f>
        <v>82631</v>
      </c>
      <c r="S31" s="394">
        <f>S32+S41+S45+S50+S52+S54+S60+S65+S68</f>
        <v>1215551.5</v>
      </c>
      <c r="T31" s="394">
        <f t="shared" ref="T31:W31" si="18">T32+T41+T45+T50+T52+T54+T60+T65+T68</f>
        <v>27162.400000000001</v>
      </c>
      <c r="U31" s="394">
        <f t="shared" si="18"/>
        <v>20918</v>
      </c>
      <c r="V31" s="394">
        <f t="shared" si="18"/>
        <v>4891</v>
      </c>
      <c r="W31" s="394">
        <f t="shared" si="18"/>
        <v>1353.3999999999996</v>
      </c>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0"/>
      <c r="EJ31" s="380"/>
      <c r="EK31" s="380"/>
      <c r="EL31" s="380"/>
      <c r="EM31" s="380"/>
      <c r="EN31" s="380"/>
      <c r="EO31" s="380"/>
      <c r="EP31" s="380"/>
      <c r="EQ31" s="380"/>
      <c r="ER31" s="380"/>
      <c r="ES31" s="380"/>
      <c r="ET31" s="380"/>
      <c r="EU31" s="380"/>
      <c r="EV31" s="380"/>
      <c r="EW31" s="380"/>
      <c r="EX31" s="380"/>
      <c r="EY31" s="380"/>
      <c r="EZ31" s="380"/>
      <c r="FA31" s="380"/>
      <c r="FB31" s="380"/>
      <c r="FC31" s="380"/>
      <c r="FD31" s="380"/>
      <c r="FE31" s="380"/>
      <c r="FF31" s="380"/>
      <c r="FG31" s="380"/>
      <c r="FH31" s="380"/>
      <c r="FI31" s="380"/>
      <c r="FJ31" s="380"/>
      <c r="FK31" s="380"/>
      <c r="FL31" s="380"/>
      <c r="FM31" s="380"/>
      <c r="FN31" s="380"/>
      <c r="FO31" s="380"/>
      <c r="FP31" s="380"/>
      <c r="FQ31" s="380"/>
      <c r="FR31" s="380"/>
      <c r="FS31" s="380"/>
      <c r="FT31" s="380"/>
      <c r="FU31" s="380"/>
      <c r="FV31" s="380"/>
      <c r="FW31" s="380"/>
      <c r="FX31" s="380"/>
      <c r="FY31" s="380"/>
      <c r="FZ31" s="380"/>
      <c r="GA31" s="380"/>
      <c r="GB31" s="380"/>
      <c r="GC31" s="380"/>
      <c r="GD31" s="380"/>
      <c r="GE31" s="380"/>
      <c r="GF31" s="380"/>
      <c r="GG31" s="380"/>
      <c r="GH31" s="380"/>
      <c r="GI31" s="380"/>
      <c r="GJ31" s="380"/>
      <c r="GK31" s="380"/>
      <c r="GL31" s="380"/>
      <c r="GM31" s="380"/>
      <c r="GN31" s="380"/>
      <c r="GO31" s="380"/>
      <c r="GP31" s="380"/>
      <c r="GQ31" s="380"/>
      <c r="GR31" s="380"/>
      <c r="GS31" s="380"/>
      <c r="GT31" s="380"/>
      <c r="GU31" s="380"/>
      <c r="GV31" s="380"/>
      <c r="GW31" s="380"/>
      <c r="GX31" s="380"/>
      <c r="GY31" s="380"/>
      <c r="GZ31" s="380"/>
      <c r="HA31" s="380"/>
      <c r="HB31" s="380"/>
      <c r="HC31" s="380"/>
      <c r="HD31" s="380"/>
      <c r="HE31" s="380"/>
      <c r="HF31" s="380"/>
      <c r="HG31" s="380"/>
      <c r="HH31" s="380"/>
      <c r="HI31" s="380"/>
      <c r="HJ31" s="380"/>
      <c r="HK31" s="380"/>
      <c r="HL31" s="380"/>
      <c r="HM31" s="380"/>
      <c r="HN31" s="380"/>
      <c r="HO31" s="380"/>
      <c r="HP31" s="380"/>
      <c r="HQ31" s="380"/>
      <c r="HR31" s="380"/>
      <c r="HS31" s="380"/>
      <c r="HT31" s="380"/>
      <c r="HU31" s="380"/>
      <c r="HV31" s="380"/>
      <c r="HW31" s="380"/>
      <c r="HX31" s="380"/>
      <c r="HY31" s="380"/>
      <c r="HZ31" s="380"/>
      <c r="IA31" s="380"/>
      <c r="IB31" s="380"/>
      <c r="IC31" s="380"/>
      <c r="ID31" s="380"/>
      <c r="IE31" s="380"/>
      <c r="IF31" s="380"/>
      <c r="IG31" s="380"/>
      <c r="IH31" s="380"/>
      <c r="II31" s="380"/>
      <c r="IJ31" s="380"/>
      <c r="IK31" s="380"/>
      <c r="IL31" s="380"/>
      <c r="IM31" s="380"/>
      <c r="IN31" s="380"/>
      <c r="IO31" s="380"/>
      <c r="IP31" s="380"/>
      <c r="IQ31" s="380"/>
      <c r="IR31" s="380"/>
      <c r="IS31" s="380"/>
      <c r="IT31" s="380"/>
      <c r="IU31" s="380"/>
      <c r="IV31" s="380"/>
      <c r="IW31" s="380"/>
      <c r="IX31" s="380"/>
      <c r="IY31" s="380"/>
      <c r="IZ31" s="380"/>
      <c r="JA31" s="380"/>
      <c r="JB31" s="380"/>
      <c r="JC31" s="380"/>
      <c r="JD31" s="380"/>
      <c r="JE31" s="380"/>
      <c r="JF31" s="380"/>
      <c r="JG31" s="380"/>
      <c r="JH31" s="380"/>
      <c r="JI31" s="380"/>
      <c r="JJ31" s="380"/>
      <c r="JK31" s="380"/>
      <c r="JL31" s="380"/>
      <c r="JM31" s="380"/>
      <c r="JN31" s="380"/>
      <c r="JO31" s="380"/>
      <c r="JP31" s="380"/>
      <c r="JQ31" s="380"/>
      <c r="JR31" s="380"/>
      <c r="JS31" s="380"/>
      <c r="JT31" s="380"/>
      <c r="JU31" s="380"/>
      <c r="JV31" s="380"/>
      <c r="JW31" s="380"/>
      <c r="JX31" s="380"/>
      <c r="JY31" s="380"/>
      <c r="JZ31" s="380"/>
      <c r="KA31" s="380"/>
      <c r="KB31" s="380"/>
      <c r="KC31" s="380"/>
      <c r="KD31" s="380"/>
      <c r="KE31" s="380"/>
      <c r="KF31" s="380"/>
      <c r="KG31" s="380"/>
      <c r="KH31" s="380"/>
      <c r="KI31" s="380"/>
    </row>
    <row r="32" spans="1:295" ht="15" customHeight="1">
      <c r="A32" s="449" t="s">
        <v>41</v>
      </c>
      <c r="B32" s="457" t="s">
        <v>399</v>
      </c>
      <c r="C32" s="449" t="s">
        <v>400</v>
      </c>
      <c r="D32" s="398">
        <v>187738.01752402488</v>
      </c>
      <c r="E32" s="398">
        <v>187738.01752402488</v>
      </c>
      <c r="F32" s="398">
        <v>182135</v>
      </c>
      <c r="G32" s="399">
        <v>5603.0175240248727</v>
      </c>
      <c r="H32" s="451"/>
      <c r="I32" s="398">
        <f t="shared" si="16"/>
        <v>197165.5</v>
      </c>
      <c r="J32" s="398">
        <f t="shared" ref="J32:J53" si="19">K32+N32</f>
        <v>197165.5</v>
      </c>
      <c r="K32" s="398">
        <v>193310.5</v>
      </c>
      <c r="L32" s="400">
        <f t="shared" si="11"/>
        <v>106.13583331045653</v>
      </c>
      <c r="M32" s="398">
        <f t="shared" si="12"/>
        <v>11175.5</v>
      </c>
      <c r="N32" s="399">
        <v>3855</v>
      </c>
      <c r="O32" s="399">
        <v>1244</v>
      </c>
      <c r="P32" s="399">
        <v>1266</v>
      </c>
      <c r="Q32" s="399">
        <v>1345</v>
      </c>
      <c r="R32" s="451"/>
      <c r="S32" s="398">
        <v>197010.5</v>
      </c>
      <c r="T32" s="398">
        <v>3855</v>
      </c>
      <c r="U32" s="398">
        <v>1244</v>
      </c>
      <c r="V32" s="398">
        <v>1266</v>
      </c>
      <c r="W32" s="398">
        <v>1345</v>
      </c>
    </row>
    <row r="33" spans="1:295" ht="20.149999999999999" hidden="1" customHeight="1" outlineLevel="1">
      <c r="A33" s="449" t="s">
        <v>67</v>
      </c>
      <c r="B33" s="457" t="s">
        <v>126</v>
      </c>
      <c r="C33" s="459"/>
      <c r="D33" s="398">
        <v>60744.017524024872</v>
      </c>
      <c r="E33" s="398">
        <v>60744.017524024872</v>
      </c>
      <c r="F33" s="398">
        <v>58522</v>
      </c>
      <c r="G33" s="399">
        <v>2222.0175240248727</v>
      </c>
      <c r="H33" s="451"/>
      <c r="I33" s="398">
        <f t="shared" si="16"/>
        <v>65457</v>
      </c>
      <c r="J33" s="398">
        <f t="shared" si="19"/>
        <v>65457</v>
      </c>
      <c r="K33" s="398">
        <v>63561</v>
      </c>
      <c r="L33" s="400">
        <f t="shared" si="11"/>
        <v>108.61043710057756</v>
      </c>
      <c r="M33" s="398">
        <f t="shared" si="12"/>
        <v>5039</v>
      </c>
      <c r="N33" s="399">
        <v>1896</v>
      </c>
      <c r="O33" s="399">
        <v>610</v>
      </c>
      <c r="P33" s="399">
        <v>610</v>
      </c>
      <c r="Q33" s="399"/>
      <c r="R33" s="451"/>
      <c r="S33" s="398"/>
      <c r="T33" s="398"/>
      <c r="U33" s="398"/>
      <c r="V33" s="398"/>
      <c r="W33" s="398"/>
    </row>
    <row r="34" spans="1:295" ht="20.149999999999999" hidden="1" customHeight="1" outlineLevel="1" collapsed="1">
      <c r="A34" s="449" t="s">
        <v>68</v>
      </c>
      <c r="B34" s="457" t="s">
        <v>127</v>
      </c>
      <c r="C34" s="459"/>
      <c r="D34" s="398">
        <v>29728</v>
      </c>
      <c r="E34" s="398">
        <v>29728</v>
      </c>
      <c r="F34" s="398">
        <v>29728</v>
      </c>
      <c r="G34" s="399">
        <v>0</v>
      </c>
      <c r="H34" s="451"/>
      <c r="I34" s="398">
        <f t="shared" si="16"/>
        <v>29728</v>
      </c>
      <c r="J34" s="398">
        <f t="shared" si="19"/>
        <v>29728</v>
      </c>
      <c r="K34" s="398">
        <v>29728</v>
      </c>
      <c r="L34" s="400">
        <f t="shared" si="11"/>
        <v>100</v>
      </c>
      <c r="M34" s="398">
        <f t="shared" si="12"/>
        <v>0</v>
      </c>
      <c r="N34" s="399">
        <v>0</v>
      </c>
      <c r="O34" s="399">
        <v>0</v>
      </c>
      <c r="P34" s="399">
        <v>0</v>
      </c>
      <c r="Q34" s="399"/>
      <c r="R34" s="451"/>
      <c r="S34" s="398"/>
      <c r="T34" s="398"/>
      <c r="U34" s="398"/>
      <c r="V34" s="398"/>
      <c r="W34" s="398"/>
    </row>
    <row r="35" spans="1:295" ht="20.149999999999999" hidden="1" customHeight="1" outlineLevel="1">
      <c r="A35" s="449" t="s">
        <v>161</v>
      </c>
      <c r="B35" s="457" t="s">
        <v>128</v>
      </c>
      <c r="C35" s="459"/>
      <c r="D35" s="398">
        <v>22747</v>
      </c>
      <c r="E35" s="398">
        <v>22747</v>
      </c>
      <c r="F35" s="398">
        <v>22519</v>
      </c>
      <c r="G35" s="399">
        <v>228</v>
      </c>
      <c r="H35" s="451"/>
      <c r="I35" s="398">
        <f t="shared" si="16"/>
        <v>25811</v>
      </c>
      <c r="J35" s="398">
        <f t="shared" si="19"/>
        <v>25811</v>
      </c>
      <c r="K35" s="398">
        <v>25521</v>
      </c>
      <c r="L35" s="400">
        <f t="shared" si="11"/>
        <v>113.33096496292021</v>
      </c>
      <c r="M35" s="398">
        <f t="shared" si="12"/>
        <v>3002</v>
      </c>
      <c r="N35" s="399">
        <v>290</v>
      </c>
      <c r="O35" s="399">
        <v>93</v>
      </c>
      <c r="P35" s="399">
        <v>93</v>
      </c>
      <c r="Q35" s="399"/>
      <c r="R35" s="451"/>
      <c r="S35" s="398"/>
      <c r="T35" s="398"/>
      <c r="U35" s="398"/>
      <c r="V35" s="398"/>
      <c r="W35" s="398"/>
    </row>
    <row r="36" spans="1:295" ht="20.149999999999999" hidden="1" customHeight="1" outlineLevel="1">
      <c r="A36" s="449" t="s">
        <v>162</v>
      </c>
      <c r="B36" s="457" t="s">
        <v>129</v>
      </c>
      <c r="C36" s="459"/>
      <c r="D36" s="398">
        <v>20357</v>
      </c>
      <c r="E36" s="398">
        <v>20357</v>
      </c>
      <c r="F36" s="398">
        <v>19979</v>
      </c>
      <c r="G36" s="399">
        <v>378</v>
      </c>
      <c r="H36" s="451"/>
      <c r="I36" s="398">
        <f t="shared" si="16"/>
        <v>20135</v>
      </c>
      <c r="J36" s="398">
        <f t="shared" si="19"/>
        <v>20135</v>
      </c>
      <c r="K36" s="398">
        <v>19939</v>
      </c>
      <c r="L36" s="400">
        <f t="shared" si="11"/>
        <v>99.799789779268238</v>
      </c>
      <c r="M36" s="398">
        <f t="shared" si="12"/>
        <v>-40</v>
      </c>
      <c r="N36" s="399">
        <v>196</v>
      </c>
      <c r="O36" s="399">
        <v>63</v>
      </c>
      <c r="P36" s="399">
        <v>63</v>
      </c>
      <c r="Q36" s="399"/>
      <c r="R36" s="451"/>
      <c r="S36" s="398"/>
      <c r="T36" s="398"/>
      <c r="U36" s="398"/>
      <c r="V36" s="398"/>
      <c r="W36" s="398"/>
    </row>
    <row r="37" spans="1:295" ht="20.149999999999999" hidden="1" customHeight="1" outlineLevel="1">
      <c r="A37" s="449" t="s">
        <v>189</v>
      </c>
      <c r="B37" s="457" t="s">
        <v>131</v>
      </c>
      <c r="C37" s="459"/>
      <c r="D37" s="398">
        <v>54162</v>
      </c>
      <c r="E37" s="398">
        <v>54162</v>
      </c>
      <c r="F37" s="398">
        <v>51387</v>
      </c>
      <c r="G37" s="399">
        <v>2775</v>
      </c>
      <c r="H37" s="451"/>
      <c r="I37" s="398">
        <f t="shared" si="16"/>
        <v>56034.5</v>
      </c>
      <c r="J37" s="398">
        <f t="shared" si="19"/>
        <v>56034.5</v>
      </c>
      <c r="K37" s="398">
        <f>K32-K33-K34-K35-K36</f>
        <v>54561.5</v>
      </c>
      <c r="L37" s="400">
        <f t="shared" si="11"/>
        <v>106.17763247513963</v>
      </c>
      <c r="M37" s="398">
        <f t="shared" si="12"/>
        <v>3174.5</v>
      </c>
      <c r="N37" s="399">
        <f>N32-N33-N34-N35-N36</f>
        <v>1473</v>
      </c>
      <c r="O37" s="399">
        <f t="shared" ref="O37:P37" si="20">O32-O33-O34-O35-O36</f>
        <v>478</v>
      </c>
      <c r="P37" s="399">
        <f t="shared" si="20"/>
        <v>500</v>
      </c>
      <c r="Q37" s="399"/>
      <c r="R37" s="451"/>
      <c r="S37" s="398"/>
      <c r="T37" s="398"/>
      <c r="U37" s="398"/>
      <c r="V37" s="398"/>
      <c r="W37" s="398"/>
    </row>
    <row r="38" spans="1:295" ht="20.149999999999999" hidden="1" customHeight="1" outlineLevel="1">
      <c r="A38" s="449"/>
      <c r="B38" s="457" t="s">
        <v>132</v>
      </c>
      <c r="C38" s="459"/>
      <c r="D38" s="398">
        <v>10000</v>
      </c>
      <c r="E38" s="398">
        <v>10000</v>
      </c>
      <c r="F38" s="398">
        <v>10000</v>
      </c>
      <c r="G38" s="399">
        <v>0</v>
      </c>
      <c r="H38" s="451"/>
      <c r="I38" s="398">
        <f t="shared" si="16"/>
        <v>5000</v>
      </c>
      <c r="J38" s="398">
        <f t="shared" si="19"/>
        <v>5000</v>
      </c>
      <c r="K38" s="398">
        <v>5000</v>
      </c>
      <c r="L38" s="400">
        <f t="shared" si="11"/>
        <v>50</v>
      </c>
      <c r="M38" s="398">
        <f t="shared" si="12"/>
        <v>-5000</v>
      </c>
      <c r="N38" s="399">
        <v>0</v>
      </c>
      <c r="O38" s="399">
        <v>0</v>
      </c>
      <c r="P38" s="399">
        <v>0</v>
      </c>
      <c r="Q38" s="399"/>
      <c r="R38" s="451"/>
      <c r="S38" s="398"/>
      <c r="T38" s="398"/>
      <c r="U38" s="398"/>
      <c r="V38" s="398"/>
      <c r="W38" s="398"/>
    </row>
    <row r="39" spans="1:295" ht="20.149999999999999" hidden="1" customHeight="1" outlineLevel="1">
      <c r="A39" s="449"/>
      <c r="B39" s="457" t="s">
        <v>401</v>
      </c>
      <c r="C39" s="459"/>
      <c r="D39" s="398">
        <v>1000</v>
      </c>
      <c r="E39" s="398">
        <v>1000</v>
      </c>
      <c r="F39" s="398">
        <v>1000</v>
      </c>
      <c r="G39" s="399"/>
      <c r="H39" s="451"/>
      <c r="I39" s="398">
        <f t="shared" si="16"/>
        <v>1000</v>
      </c>
      <c r="J39" s="398">
        <f t="shared" si="19"/>
        <v>1000</v>
      </c>
      <c r="K39" s="398">
        <v>1000</v>
      </c>
      <c r="L39" s="400">
        <f t="shared" si="11"/>
        <v>100</v>
      </c>
      <c r="M39" s="398">
        <f t="shared" si="12"/>
        <v>0</v>
      </c>
      <c r="N39" s="399"/>
      <c r="O39" s="399"/>
      <c r="P39" s="399"/>
      <c r="Q39" s="399"/>
      <c r="R39" s="451"/>
      <c r="S39" s="398"/>
      <c r="T39" s="398"/>
      <c r="U39" s="398"/>
      <c r="V39" s="398"/>
      <c r="W39" s="398"/>
    </row>
    <row r="40" spans="1:295" ht="20.149999999999999" hidden="1" customHeight="1" outlineLevel="1">
      <c r="A40" s="449"/>
      <c r="B40" s="462" t="s">
        <v>190</v>
      </c>
      <c r="C40" s="459"/>
      <c r="D40" s="398">
        <v>43162</v>
      </c>
      <c r="E40" s="398">
        <v>43162</v>
      </c>
      <c r="F40" s="451">
        <v>40387</v>
      </c>
      <c r="G40" s="451">
        <v>2775</v>
      </c>
      <c r="H40" s="451"/>
      <c r="I40" s="398">
        <f t="shared" si="16"/>
        <v>50034.5</v>
      </c>
      <c r="J40" s="398">
        <f t="shared" si="19"/>
        <v>50034.5</v>
      </c>
      <c r="K40" s="451">
        <f>K37-K38-K39</f>
        <v>48561.5</v>
      </c>
      <c r="L40" s="400">
        <f t="shared" si="11"/>
        <v>120.24042389877931</v>
      </c>
      <c r="M40" s="398">
        <f t="shared" si="12"/>
        <v>8174.5</v>
      </c>
      <c r="N40" s="451">
        <f t="shared" ref="N40:Q40" si="21">N37-N38-N39</f>
        <v>1473</v>
      </c>
      <c r="O40" s="451">
        <f t="shared" si="21"/>
        <v>478</v>
      </c>
      <c r="P40" s="451">
        <f t="shared" si="21"/>
        <v>500</v>
      </c>
      <c r="Q40" s="451">
        <f t="shared" si="21"/>
        <v>0</v>
      </c>
      <c r="R40" s="451"/>
      <c r="S40" s="398"/>
      <c r="T40" s="398"/>
      <c r="U40" s="398"/>
      <c r="V40" s="398"/>
      <c r="W40" s="398"/>
    </row>
    <row r="41" spans="1:295" ht="15" customHeight="1" collapsed="1">
      <c r="A41" s="449" t="s">
        <v>45</v>
      </c>
      <c r="B41" s="457" t="s">
        <v>402</v>
      </c>
      <c r="C41" s="449" t="s">
        <v>403</v>
      </c>
      <c r="D41" s="398">
        <v>483830</v>
      </c>
      <c r="E41" s="398">
        <v>483830</v>
      </c>
      <c r="F41" s="398">
        <v>476102</v>
      </c>
      <c r="G41" s="399">
        <v>7728</v>
      </c>
      <c r="H41" s="451"/>
      <c r="I41" s="398">
        <f t="shared" si="16"/>
        <v>484362</v>
      </c>
      <c r="J41" s="398">
        <f t="shared" si="19"/>
        <v>484362</v>
      </c>
      <c r="K41" s="398">
        <v>476634</v>
      </c>
      <c r="L41" s="400">
        <f t="shared" si="11"/>
        <v>100.11174076143348</v>
      </c>
      <c r="M41" s="398">
        <f t="shared" si="12"/>
        <v>532</v>
      </c>
      <c r="N41" s="399">
        <v>7728</v>
      </c>
      <c r="O41" s="399">
        <v>8932</v>
      </c>
      <c r="P41" s="399">
        <v>2147</v>
      </c>
      <c r="Q41" s="399">
        <v>-3351</v>
      </c>
      <c r="R41" s="451"/>
      <c r="S41" s="398">
        <v>477634</v>
      </c>
      <c r="T41" s="398">
        <v>7728</v>
      </c>
      <c r="U41" s="398">
        <v>8932</v>
      </c>
      <c r="V41" s="398">
        <v>2147</v>
      </c>
      <c r="W41" s="398">
        <v>-3351</v>
      </c>
    </row>
    <row r="42" spans="1:295" ht="20.149999999999999" hidden="1" customHeight="1" outlineLevel="1">
      <c r="A42" s="459"/>
      <c r="B42" s="457" t="s">
        <v>313</v>
      </c>
      <c r="C42" s="459"/>
      <c r="D42" s="398">
        <v>298696</v>
      </c>
      <c r="E42" s="398">
        <v>298696</v>
      </c>
      <c r="F42" s="398">
        <v>290968</v>
      </c>
      <c r="G42" s="399">
        <v>7728</v>
      </c>
      <c r="H42" s="451"/>
      <c r="I42" s="398">
        <f t="shared" si="16"/>
        <v>299228</v>
      </c>
      <c r="J42" s="398">
        <f t="shared" si="19"/>
        <v>299228</v>
      </c>
      <c r="K42" s="398">
        <f>K41-K44</f>
        <v>291500</v>
      </c>
      <c r="L42" s="400">
        <f t="shared" si="11"/>
        <v>100.18283797531001</v>
      </c>
      <c r="M42" s="398">
        <f t="shared" si="12"/>
        <v>532</v>
      </c>
      <c r="N42" s="399">
        <f>N41-N44</f>
        <v>7728</v>
      </c>
      <c r="O42" s="399">
        <f t="shared" ref="O42:P42" si="22">O41-O44</f>
        <v>8932</v>
      </c>
      <c r="P42" s="399">
        <f t="shared" si="22"/>
        <v>2147</v>
      </c>
      <c r="Q42" s="399"/>
      <c r="R42" s="451"/>
      <c r="S42" s="398"/>
      <c r="T42" s="398"/>
      <c r="U42" s="398"/>
      <c r="V42" s="398"/>
      <c r="W42" s="398"/>
    </row>
    <row r="43" spans="1:295" s="405" customFormat="1" ht="32.25" hidden="1" customHeight="1" outlineLevel="1">
      <c r="A43" s="463"/>
      <c r="B43" s="464" t="s">
        <v>450</v>
      </c>
      <c r="C43" s="463"/>
      <c r="D43" s="402">
        <v>21600</v>
      </c>
      <c r="E43" s="402">
        <v>21600</v>
      </c>
      <c r="F43" s="402">
        <v>21600</v>
      </c>
      <c r="G43" s="403"/>
      <c r="H43" s="455"/>
      <c r="I43" s="402" t="e">
        <f t="shared" si="16"/>
        <v>#REF!</v>
      </c>
      <c r="J43" s="402" t="e">
        <f t="shared" si="19"/>
        <v>#REF!</v>
      </c>
      <c r="K43" s="402" t="e">
        <v>#REF!</v>
      </c>
      <c r="L43" s="404" t="e">
        <f t="shared" si="11"/>
        <v>#REF!</v>
      </c>
      <c r="M43" s="402" t="e">
        <f t="shared" si="12"/>
        <v>#REF!</v>
      </c>
      <c r="N43" s="403"/>
      <c r="O43" s="403"/>
      <c r="P43" s="403"/>
      <c r="Q43" s="403"/>
      <c r="R43" s="455"/>
      <c r="S43" s="398"/>
      <c r="T43" s="398"/>
      <c r="U43" s="398"/>
      <c r="V43" s="398"/>
      <c r="W43" s="398"/>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0"/>
      <c r="HD43" s="380"/>
      <c r="HE43" s="380"/>
      <c r="HF43" s="380"/>
      <c r="HG43" s="380"/>
      <c r="HH43" s="380"/>
      <c r="HI43" s="380"/>
      <c r="HJ43" s="380"/>
      <c r="HK43" s="380"/>
      <c r="HL43" s="380"/>
      <c r="HM43" s="380"/>
      <c r="HN43" s="380"/>
      <c r="HO43" s="380"/>
      <c r="HP43" s="380"/>
      <c r="HQ43" s="380"/>
      <c r="HR43" s="380"/>
      <c r="HS43" s="380"/>
      <c r="HT43" s="380"/>
      <c r="HU43" s="380"/>
      <c r="HV43" s="380"/>
      <c r="HW43" s="380"/>
      <c r="HX43" s="380"/>
      <c r="HY43" s="380"/>
      <c r="HZ43" s="380"/>
      <c r="IA43" s="380"/>
      <c r="IB43" s="380"/>
      <c r="IC43" s="380"/>
      <c r="ID43" s="380"/>
      <c r="IE43" s="380"/>
      <c r="IF43" s="380"/>
      <c r="IG43" s="380"/>
      <c r="IH43" s="380"/>
      <c r="II43" s="380"/>
      <c r="IJ43" s="380"/>
      <c r="IK43" s="380"/>
      <c r="IL43" s="380"/>
      <c r="IM43" s="380"/>
      <c r="IN43" s="380"/>
      <c r="IO43" s="380"/>
      <c r="IP43" s="380"/>
      <c r="IQ43" s="380"/>
      <c r="IR43" s="380"/>
      <c r="IS43" s="380"/>
      <c r="IT43" s="380"/>
      <c r="IU43" s="380"/>
      <c r="IV43" s="380"/>
      <c r="IW43" s="380"/>
      <c r="IX43" s="380"/>
      <c r="IY43" s="380"/>
      <c r="IZ43" s="380"/>
      <c r="JA43" s="380"/>
      <c r="JB43" s="380"/>
      <c r="JC43" s="380"/>
      <c r="JD43" s="380"/>
      <c r="JE43" s="380"/>
      <c r="JF43" s="380"/>
      <c r="JG43" s="380"/>
      <c r="JH43" s="380"/>
      <c r="JI43" s="380"/>
      <c r="JJ43" s="380"/>
      <c r="JK43" s="380"/>
      <c r="JL43" s="380"/>
      <c r="JM43" s="380"/>
      <c r="JN43" s="380"/>
      <c r="JO43" s="380"/>
      <c r="JP43" s="380"/>
      <c r="JQ43" s="380"/>
      <c r="JR43" s="380"/>
      <c r="JS43" s="380"/>
      <c r="JT43" s="380"/>
      <c r="JU43" s="380"/>
      <c r="JV43" s="380"/>
      <c r="JW43" s="380"/>
      <c r="JX43" s="380"/>
      <c r="JY43" s="380"/>
      <c r="JZ43" s="380"/>
      <c r="KA43" s="380"/>
      <c r="KB43" s="380"/>
      <c r="KC43" s="380"/>
      <c r="KD43" s="380"/>
      <c r="KE43" s="380"/>
      <c r="KF43" s="380"/>
      <c r="KG43" s="380"/>
      <c r="KH43" s="380"/>
      <c r="KI43" s="380"/>
    </row>
    <row r="44" spans="1:295" ht="20.149999999999999" hidden="1" customHeight="1" outlineLevel="1">
      <c r="A44" s="459"/>
      <c r="B44" s="457" t="s">
        <v>451</v>
      </c>
      <c r="C44" s="459"/>
      <c r="D44" s="398">
        <v>185134</v>
      </c>
      <c r="E44" s="398">
        <v>185134</v>
      </c>
      <c r="F44" s="398">
        <v>185134</v>
      </c>
      <c r="G44" s="399">
        <v>0</v>
      </c>
      <c r="H44" s="451"/>
      <c r="I44" s="398">
        <f t="shared" si="16"/>
        <v>185134</v>
      </c>
      <c r="J44" s="398">
        <f t="shared" si="19"/>
        <v>185134</v>
      </c>
      <c r="K44" s="398">
        <v>185134</v>
      </c>
      <c r="L44" s="400">
        <f t="shared" si="11"/>
        <v>100</v>
      </c>
      <c r="M44" s="398">
        <f t="shared" si="12"/>
        <v>0</v>
      </c>
      <c r="N44" s="399">
        <v>0</v>
      </c>
      <c r="O44" s="399">
        <v>0</v>
      </c>
      <c r="P44" s="399">
        <v>0</v>
      </c>
      <c r="Q44" s="399"/>
      <c r="R44" s="451"/>
      <c r="S44" s="398"/>
      <c r="T44" s="398"/>
      <c r="U44" s="398"/>
      <c r="V44" s="398"/>
      <c r="W44" s="398"/>
    </row>
    <row r="45" spans="1:295" ht="15" customHeight="1" collapsed="1">
      <c r="A45" s="449" t="s">
        <v>46</v>
      </c>
      <c r="B45" s="457" t="s">
        <v>404</v>
      </c>
      <c r="C45" s="406" t="s">
        <v>405</v>
      </c>
      <c r="D45" s="398">
        <v>41721</v>
      </c>
      <c r="E45" s="398">
        <v>41721</v>
      </c>
      <c r="F45" s="398">
        <v>40613</v>
      </c>
      <c r="G45" s="399">
        <v>1108</v>
      </c>
      <c r="H45" s="451"/>
      <c r="I45" s="398">
        <f t="shared" si="16"/>
        <v>42130</v>
      </c>
      <c r="J45" s="398">
        <f t="shared" si="19"/>
        <v>42130</v>
      </c>
      <c r="K45" s="398">
        <v>41028</v>
      </c>
      <c r="L45" s="400">
        <f t="shared" si="11"/>
        <v>101.0218402974417</v>
      </c>
      <c r="M45" s="398">
        <f t="shared" si="12"/>
        <v>415</v>
      </c>
      <c r="N45" s="399">
        <v>1102</v>
      </c>
      <c r="O45" s="399">
        <v>284</v>
      </c>
      <c r="P45" s="399">
        <v>458</v>
      </c>
      <c r="Q45" s="399">
        <v>360</v>
      </c>
      <c r="R45" s="451"/>
      <c r="S45" s="398">
        <v>43786</v>
      </c>
      <c r="T45" s="398">
        <v>1102</v>
      </c>
      <c r="U45" s="398">
        <v>284</v>
      </c>
      <c r="V45" s="398">
        <v>458</v>
      </c>
      <c r="W45" s="398">
        <v>360</v>
      </c>
    </row>
    <row r="46" spans="1:295" ht="20.149999999999999" hidden="1" customHeight="1" outlineLevel="1">
      <c r="A46" s="449"/>
      <c r="B46" s="457" t="s">
        <v>314</v>
      </c>
      <c r="C46" s="406"/>
      <c r="D46" s="398">
        <v>25498</v>
      </c>
      <c r="E46" s="398">
        <v>25498</v>
      </c>
      <c r="F46" s="398">
        <v>24390</v>
      </c>
      <c r="G46" s="399">
        <v>1108</v>
      </c>
      <c r="H46" s="451"/>
      <c r="I46" s="398">
        <f t="shared" si="16"/>
        <v>28867</v>
      </c>
      <c r="J46" s="398">
        <f t="shared" si="19"/>
        <v>28867</v>
      </c>
      <c r="K46" s="398">
        <f>K45-K49-K47</f>
        <v>27765</v>
      </c>
      <c r="L46" s="400">
        <f t="shared" si="11"/>
        <v>113.83763837638377</v>
      </c>
      <c r="M46" s="398">
        <f t="shared" si="12"/>
        <v>3375</v>
      </c>
      <c r="N46" s="399">
        <f>N45-N49-N47</f>
        <v>1102</v>
      </c>
      <c r="O46" s="399">
        <f t="shared" ref="O46:P46" si="23">O45-O49-O47</f>
        <v>284</v>
      </c>
      <c r="P46" s="399">
        <f t="shared" si="23"/>
        <v>458</v>
      </c>
      <c r="Q46" s="399"/>
      <c r="R46" s="451"/>
      <c r="S46" s="398"/>
      <c r="T46" s="398"/>
      <c r="U46" s="398"/>
      <c r="V46" s="398"/>
      <c r="W46" s="398"/>
    </row>
    <row r="47" spans="1:295" ht="20.149999999999999" hidden="1" customHeight="1" outlineLevel="1">
      <c r="A47" s="449"/>
      <c r="B47" s="457" t="s">
        <v>315</v>
      </c>
      <c r="C47" s="406"/>
      <c r="D47" s="398">
        <v>8263</v>
      </c>
      <c r="E47" s="398">
        <v>8263</v>
      </c>
      <c r="F47" s="398">
        <v>8263</v>
      </c>
      <c r="G47" s="399">
        <v>0</v>
      </c>
      <c r="H47" s="451"/>
      <c r="I47" s="398">
        <f t="shared" si="16"/>
        <v>8263</v>
      </c>
      <c r="J47" s="398">
        <f t="shared" si="19"/>
        <v>8263</v>
      </c>
      <c r="K47" s="398">
        <v>8263</v>
      </c>
      <c r="L47" s="400">
        <f t="shared" si="11"/>
        <v>100</v>
      </c>
      <c r="M47" s="398">
        <f t="shared" si="12"/>
        <v>0</v>
      </c>
      <c r="N47" s="399">
        <v>0</v>
      </c>
      <c r="O47" s="399">
        <v>0</v>
      </c>
      <c r="P47" s="399">
        <v>0</v>
      </c>
      <c r="Q47" s="399"/>
      <c r="R47" s="451"/>
      <c r="S47" s="398"/>
      <c r="T47" s="398"/>
      <c r="U47" s="398"/>
      <c r="V47" s="398"/>
      <c r="W47" s="398"/>
    </row>
    <row r="48" spans="1:295" ht="20.149999999999999" hidden="1" customHeight="1" outlineLevel="1">
      <c r="A48" s="449"/>
      <c r="B48" s="457" t="s">
        <v>515</v>
      </c>
      <c r="C48" s="406"/>
      <c r="D48" s="398">
        <v>1260</v>
      </c>
      <c r="E48" s="398">
        <v>1260</v>
      </c>
      <c r="F48" s="398">
        <v>1260</v>
      </c>
      <c r="G48" s="399"/>
      <c r="H48" s="451"/>
      <c r="I48" s="398">
        <f t="shared" si="16"/>
        <v>1260</v>
      </c>
      <c r="J48" s="398">
        <f t="shared" si="19"/>
        <v>1260</v>
      </c>
      <c r="K48" s="398">
        <v>1260</v>
      </c>
      <c r="L48" s="400">
        <f t="shared" si="11"/>
        <v>100</v>
      </c>
      <c r="M48" s="398"/>
      <c r="N48" s="399"/>
      <c r="O48" s="399"/>
      <c r="P48" s="399"/>
      <c r="Q48" s="399"/>
      <c r="R48" s="451"/>
      <c r="S48" s="398"/>
      <c r="T48" s="398"/>
      <c r="U48" s="398"/>
      <c r="V48" s="398"/>
      <c r="W48" s="398"/>
    </row>
    <row r="49" spans="1:295" ht="46.5" hidden="1" customHeight="1" outlineLevel="1" collapsed="1">
      <c r="A49" s="449"/>
      <c r="B49" s="460" t="s">
        <v>452</v>
      </c>
      <c r="C49" s="406"/>
      <c r="D49" s="398">
        <v>7960</v>
      </c>
      <c r="E49" s="398">
        <v>7960</v>
      </c>
      <c r="F49" s="398">
        <v>7960</v>
      </c>
      <c r="G49" s="399">
        <v>0</v>
      </c>
      <c r="H49" s="451"/>
      <c r="I49" s="398">
        <f t="shared" si="16"/>
        <v>5000</v>
      </c>
      <c r="J49" s="398">
        <f t="shared" si="19"/>
        <v>5000</v>
      </c>
      <c r="K49" s="398">
        <v>5000</v>
      </c>
      <c r="L49" s="400">
        <f t="shared" si="11"/>
        <v>62.814070351758801</v>
      </c>
      <c r="M49" s="398">
        <f t="shared" ref="M49:M77" si="24">K49-F49</f>
        <v>-2960</v>
      </c>
      <c r="N49" s="399">
        <v>0</v>
      </c>
      <c r="O49" s="399">
        <v>0</v>
      </c>
      <c r="P49" s="399">
        <v>0</v>
      </c>
      <c r="Q49" s="399"/>
      <c r="R49" s="451"/>
      <c r="S49" s="398"/>
      <c r="T49" s="398"/>
      <c r="U49" s="398"/>
      <c r="V49" s="398"/>
      <c r="W49" s="398"/>
    </row>
    <row r="50" spans="1:295" ht="15" customHeight="1" collapsed="1">
      <c r="A50" s="449" t="s">
        <v>48</v>
      </c>
      <c r="B50" s="457" t="s">
        <v>406</v>
      </c>
      <c r="C50" s="449" t="s">
        <v>407</v>
      </c>
      <c r="D50" s="398">
        <v>10077</v>
      </c>
      <c r="E50" s="398">
        <v>10077</v>
      </c>
      <c r="F50" s="398">
        <v>9915</v>
      </c>
      <c r="G50" s="399">
        <v>162</v>
      </c>
      <c r="H50" s="451"/>
      <c r="I50" s="398">
        <f t="shared" si="16"/>
        <v>13216</v>
      </c>
      <c r="J50" s="398">
        <f t="shared" si="19"/>
        <v>13216</v>
      </c>
      <c r="K50" s="398">
        <v>13054</v>
      </c>
      <c r="L50" s="400">
        <f t="shared" si="11"/>
        <v>131.65910237014623</v>
      </c>
      <c r="M50" s="398">
        <f t="shared" si="24"/>
        <v>3139</v>
      </c>
      <c r="N50" s="399">
        <v>162</v>
      </c>
      <c r="O50" s="399">
        <v>86</v>
      </c>
      <c r="P50" s="399">
        <v>76</v>
      </c>
      <c r="Q50" s="399">
        <v>0</v>
      </c>
      <c r="R50" s="451"/>
      <c r="S50" s="398">
        <v>13434</v>
      </c>
      <c r="T50" s="398">
        <v>162</v>
      </c>
      <c r="U50" s="398">
        <v>86</v>
      </c>
      <c r="V50" s="398">
        <v>76</v>
      </c>
      <c r="W50" s="398">
        <v>0</v>
      </c>
    </row>
    <row r="51" spans="1:295" ht="27.65" hidden="1" customHeight="1" outlineLevel="1">
      <c r="A51" s="449"/>
      <c r="B51" s="460" t="s">
        <v>316</v>
      </c>
      <c r="C51" s="459"/>
      <c r="D51" s="398">
        <v>3389</v>
      </c>
      <c r="E51" s="398">
        <v>3389</v>
      </c>
      <c r="F51" s="398">
        <v>3389</v>
      </c>
      <c r="G51" s="399"/>
      <c r="H51" s="451"/>
      <c r="I51" s="398">
        <f t="shared" si="16"/>
        <v>3389</v>
      </c>
      <c r="J51" s="398">
        <f t="shared" si="19"/>
        <v>3389</v>
      </c>
      <c r="K51" s="398">
        <v>3389</v>
      </c>
      <c r="L51" s="400">
        <f t="shared" si="11"/>
        <v>100</v>
      </c>
      <c r="M51" s="398">
        <f t="shared" si="24"/>
        <v>0</v>
      </c>
      <c r="N51" s="399"/>
      <c r="O51" s="399"/>
      <c r="P51" s="399"/>
      <c r="Q51" s="399"/>
      <c r="R51" s="451"/>
      <c r="S51" s="398"/>
      <c r="T51" s="398"/>
      <c r="U51" s="398"/>
      <c r="V51" s="398"/>
      <c r="W51" s="398"/>
    </row>
    <row r="52" spans="1:295" ht="15" customHeight="1" collapsed="1">
      <c r="A52" s="449" t="s">
        <v>49</v>
      </c>
      <c r="B52" s="457" t="s">
        <v>408</v>
      </c>
      <c r="C52" s="449" t="s">
        <v>409</v>
      </c>
      <c r="D52" s="398">
        <v>15556</v>
      </c>
      <c r="E52" s="398">
        <v>15556</v>
      </c>
      <c r="F52" s="398">
        <v>15308</v>
      </c>
      <c r="G52" s="399">
        <v>248</v>
      </c>
      <c r="H52" s="451"/>
      <c r="I52" s="398">
        <f t="shared" si="16"/>
        <v>16918</v>
      </c>
      <c r="J52" s="398">
        <f t="shared" si="19"/>
        <v>16918</v>
      </c>
      <c r="K52" s="398">
        <v>16583</v>
      </c>
      <c r="L52" s="400">
        <f t="shared" si="11"/>
        <v>108.32897831199372</v>
      </c>
      <c r="M52" s="398">
        <f t="shared" si="24"/>
        <v>1275</v>
      </c>
      <c r="N52" s="399">
        <v>335</v>
      </c>
      <c r="O52" s="399">
        <v>0</v>
      </c>
      <c r="P52" s="399">
        <v>172</v>
      </c>
      <c r="Q52" s="399">
        <v>163</v>
      </c>
      <c r="R52" s="451"/>
      <c r="S52" s="398">
        <v>16583</v>
      </c>
      <c r="T52" s="398">
        <v>335</v>
      </c>
      <c r="U52" s="398">
        <v>0</v>
      </c>
      <c r="V52" s="398">
        <v>172</v>
      </c>
      <c r="W52" s="398">
        <v>163</v>
      </c>
    </row>
    <row r="53" spans="1:295" ht="20.149999999999999" hidden="1" customHeight="1" outlineLevel="1">
      <c r="A53" s="449"/>
      <c r="B53" s="407" t="s">
        <v>331</v>
      </c>
      <c r="C53" s="459"/>
      <c r="D53" s="398">
        <v>1400</v>
      </c>
      <c r="E53" s="398">
        <v>1400</v>
      </c>
      <c r="F53" s="398">
        <v>1400</v>
      </c>
      <c r="G53" s="399"/>
      <c r="H53" s="451"/>
      <c r="I53" s="398">
        <f t="shared" si="16"/>
        <v>1400</v>
      </c>
      <c r="J53" s="398">
        <f t="shared" si="19"/>
        <v>1400</v>
      </c>
      <c r="K53" s="398">
        <v>1400</v>
      </c>
      <c r="L53" s="400">
        <f t="shared" si="11"/>
        <v>100</v>
      </c>
      <c r="M53" s="398">
        <f t="shared" si="24"/>
        <v>0</v>
      </c>
      <c r="N53" s="399"/>
      <c r="O53" s="399"/>
      <c r="P53" s="399"/>
      <c r="Q53" s="399"/>
      <c r="R53" s="451"/>
      <c r="S53" s="398"/>
      <c r="T53" s="398"/>
      <c r="U53" s="398"/>
      <c r="V53" s="398"/>
      <c r="W53" s="398"/>
    </row>
    <row r="54" spans="1:295" ht="15" customHeight="1" collapsed="1">
      <c r="A54" s="449" t="s">
        <v>51</v>
      </c>
      <c r="B54" s="457" t="s">
        <v>410</v>
      </c>
      <c r="C54" s="449" t="s">
        <v>411</v>
      </c>
      <c r="D54" s="398">
        <v>35707</v>
      </c>
      <c r="E54" s="398">
        <v>35707</v>
      </c>
      <c r="F54" s="398">
        <v>34627</v>
      </c>
      <c r="G54" s="399">
        <v>1080</v>
      </c>
      <c r="H54" s="451"/>
      <c r="I54" s="398">
        <f t="shared" si="16"/>
        <v>38788</v>
      </c>
      <c r="J54" s="398">
        <f>K54+N54</f>
        <v>38788</v>
      </c>
      <c r="K54" s="398">
        <v>37708</v>
      </c>
      <c r="L54" s="400">
        <f t="shared" si="11"/>
        <v>108.89768100037543</v>
      </c>
      <c r="M54" s="398">
        <f t="shared" si="24"/>
        <v>3081</v>
      </c>
      <c r="N54" s="399">
        <v>1080</v>
      </c>
      <c r="O54" s="399">
        <v>367</v>
      </c>
      <c r="P54" s="399">
        <v>341</v>
      </c>
      <c r="Q54" s="399">
        <v>372</v>
      </c>
      <c r="R54" s="451"/>
      <c r="S54" s="398">
        <v>37708</v>
      </c>
      <c r="T54" s="398">
        <v>1080</v>
      </c>
      <c r="U54" s="398">
        <v>367</v>
      </c>
      <c r="V54" s="398">
        <v>341</v>
      </c>
      <c r="W54" s="398">
        <v>372</v>
      </c>
    </row>
    <row r="55" spans="1:295" ht="20.149999999999999" hidden="1" customHeight="1" outlineLevel="1">
      <c r="A55" s="449"/>
      <c r="B55" s="457" t="s">
        <v>317</v>
      </c>
      <c r="C55" s="459"/>
      <c r="D55" s="398">
        <v>23635</v>
      </c>
      <c r="E55" s="398">
        <v>23635</v>
      </c>
      <c r="F55" s="398">
        <v>22555</v>
      </c>
      <c r="G55" s="399">
        <v>1080</v>
      </c>
      <c r="H55" s="451"/>
      <c r="I55" s="398">
        <f t="shared" si="16"/>
        <v>24716</v>
      </c>
      <c r="J55" s="398">
        <f t="shared" ref="J55:K55" si="25">J54-J56-J57-J58-J59</f>
        <v>24716</v>
      </c>
      <c r="K55" s="398">
        <f t="shared" si="25"/>
        <v>23636</v>
      </c>
      <c r="L55" s="400">
        <f t="shared" si="11"/>
        <v>104.79272888494791</v>
      </c>
      <c r="M55" s="398">
        <f t="shared" si="24"/>
        <v>1081</v>
      </c>
      <c r="N55" s="399">
        <f>N54-N56-N57-N58-N59</f>
        <v>1080</v>
      </c>
      <c r="O55" s="399">
        <f t="shared" ref="O55:P55" si="26">O54-O56-O57-O58-O59</f>
        <v>367</v>
      </c>
      <c r="P55" s="399">
        <f t="shared" si="26"/>
        <v>341</v>
      </c>
      <c r="Q55" s="399"/>
      <c r="R55" s="451"/>
      <c r="S55" s="398"/>
      <c r="T55" s="398"/>
      <c r="U55" s="398"/>
      <c r="V55" s="398"/>
      <c r="W55" s="398"/>
    </row>
    <row r="56" spans="1:295" ht="20.149999999999999" hidden="1" customHeight="1" outlineLevel="1">
      <c r="A56" s="449"/>
      <c r="B56" s="457" t="s">
        <v>318</v>
      </c>
      <c r="C56" s="459"/>
      <c r="D56" s="398">
        <v>1000</v>
      </c>
      <c r="E56" s="398">
        <v>1000</v>
      </c>
      <c r="F56" s="398">
        <v>1000</v>
      </c>
      <c r="G56" s="399"/>
      <c r="H56" s="451"/>
      <c r="I56" s="398">
        <f t="shared" si="16"/>
        <v>1000</v>
      </c>
      <c r="J56" s="398">
        <f>K56+N56</f>
        <v>1000</v>
      </c>
      <c r="K56" s="398">
        <v>1000</v>
      </c>
      <c r="L56" s="400">
        <f t="shared" si="11"/>
        <v>100</v>
      </c>
      <c r="M56" s="398">
        <f t="shared" si="24"/>
        <v>0</v>
      </c>
      <c r="N56" s="399"/>
      <c r="O56" s="399"/>
      <c r="P56" s="399"/>
      <c r="Q56" s="399"/>
      <c r="R56" s="451"/>
      <c r="S56" s="398"/>
      <c r="T56" s="398"/>
      <c r="U56" s="398"/>
      <c r="V56" s="398"/>
      <c r="W56" s="398"/>
    </row>
    <row r="57" spans="1:295" ht="20.149999999999999" hidden="1" customHeight="1" outlineLevel="1">
      <c r="A57" s="449"/>
      <c r="B57" s="457" t="s">
        <v>319</v>
      </c>
      <c r="C57" s="459"/>
      <c r="D57" s="398">
        <v>3072</v>
      </c>
      <c r="E57" s="398">
        <v>3072</v>
      </c>
      <c r="F57" s="398">
        <v>3072</v>
      </c>
      <c r="G57" s="399"/>
      <c r="H57" s="451"/>
      <c r="I57" s="398">
        <f t="shared" si="16"/>
        <v>3072</v>
      </c>
      <c r="J57" s="398">
        <f>K57+N57</f>
        <v>3072</v>
      </c>
      <c r="K57" s="398">
        <v>3072</v>
      </c>
      <c r="L57" s="400">
        <f t="shared" si="11"/>
        <v>100</v>
      </c>
      <c r="M57" s="398">
        <f t="shared" si="24"/>
        <v>0</v>
      </c>
      <c r="N57" s="399"/>
      <c r="O57" s="399"/>
      <c r="P57" s="399"/>
      <c r="Q57" s="399"/>
      <c r="R57" s="451"/>
      <c r="S57" s="398"/>
      <c r="T57" s="398"/>
      <c r="U57" s="398"/>
      <c r="V57" s="398"/>
      <c r="W57" s="398"/>
    </row>
    <row r="58" spans="1:295" ht="20.149999999999999" hidden="1" customHeight="1" outlineLevel="1">
      <c r="A58" s="449"/>
      <c r="B58" s="457" t="s">
        <v>332</v>
      </c>
      <c r="C58" s="459"/>
      <c r="D58" s="398">
        <v>5000</v>
      </c>
      <c r="E58" s="398">
        <v>5000</v>
      </c>
      <c r="F58" s="398">
        <v>5000</v>
      </c>
      <c r="G58" s="399"/>
      <c r="H58" s="451"/>
      <c r="I58" s="398">
        <f t="shared" si="16"/>
        <v>5000</v>
      </c>
      <c r="J58" s="398">
        <f>K58+N58</f>
        <v>5000</v>
      </c>
      <c r="K58" s="398">
        <v>5000</v>
      </c>
      <c r="L58" s="400">
        <f t="shared" si="11"/>
        <v>100</v>
      </c>
      <c r="M58" s="398">
        <f t="shared" si="24"/>
        <v>0</v>
      </c>
      <c r="N58" s="399"/>
      <c r="O58" s="399"/>
      <c r="P58" s="399"/>
      <c r="Q58" s="399"/>
      <c r="R58" s="451"/>
      <c r="S58" s="398"/>
      <c r="T58" s="398"/>
      <c r="U58" s="398"/>
      <c r="V58" s="398"/>
      <c r="W58" s="398"/>
    </row>
    <row r="59" spans="1:295" ht="20.149999999999999" hidden="1" customHeight="1" outlineLevel="1">
      <c r="A59" s="449"/>
      <c r="B59" s="457" t="s">
        <v>320</v>
      </c>
      <c r="C59" s="459"/>
      <c r="D59" s="398">
        <v>3000</v>
      </c>
      <c r="E59" s="398">
        <v>3000</v>
      </c>
      <c r="F59" s="398">
        <v>3000</v>
      </c>
      <c r="G59" s="399"/>
      <c r="H59" s="451"/>
      <c r="I59" s="398">
        <f t="shared" si="16"/>
        <v>5000</v>
      </c>
      <c r="J59" s="398">
        <f>K59+N59</f>
        <v>5000</v>
      </c>
      <c r="K59" s="398">
        <v>5000</v>
      </c>
      <c r="L59" s="400">
        <f t="shared" si="11"/>
        <v>166.66666666666669</v>
      </c>
      <c r="M59" s="398">
        <f t="shared" si="24"/>
        <v>2000</v>
      </c>
      <c r="N59" s="399"/>
      <c r="O59" s="399"/>
      <c r="P59" s="399"/>
      <c r="Q59" s="399"/>
      <c r="R59" s="451"/>
      <c r="S59" s="398"/>
      <c r="T59" s="398"/>
      <c r="U59" s="398"/>
      <c r="V59" s="398"/>
      <c r="W59" s="398"/>
    </row>
    <row r="60" spans="1:295" ht="15" customHeight="1" collapsed="1">
      <c r="A60" s="449" t="s">
        <v>133</v>
      </c>
      <c r="B60" s="457" t="s">
        <v>412</v>
      </c>
      <c r="C60" s="449" t="s">
        <v>413</v>
      </c>
      <c r="D60" s="398">
        <v>353371</v>
      </c>
      <c r="E60" s="398">
        <v>353371</v>
      </c>
      <c r="F60" s="398">
        <v>327417</v>
      </c>
      <c r="G60" s="399">
        <v>25954</v>
      </c>
      <c r="H60" s="451"/>
      <c r="I60" s="398">
        <f t="shared" si="16"/>
        <v>342545.4</v>
      </c>
      <c r="J60" s="398">
        <f>K60+N60</f>
        <v>342545.4</v>
      </c>
      <c r="K60" s="398">
        <v>317462</v>
      </c>
      <c r="L60" s="400">
        <f t="shared" si="11"/>
        <v>96.959534782860999</v>
      </c>
      <c r="M60" s="398">
        <f t="shared" si="24"/>
        <v>-9955</v>
      </c>
      <c r="N60" s="399">
        <v>25083.4</v>
      </c>
      <c r="O60" s="399">
        <v>10398</v>
      </c>
      <c r="P60" s="399">
        <v>3113</v>
      </c>
      <c r="Q60" s="399">
        <v>11572.4</v>
      </c>
      <c r="R60" s="451"/>
      <c r="S60" s="398">
        <v>323057</v>
      </c>
      <c r="T60" s="398">
        <v>25083.4</v>
      </c>
      <c r="U60" s="398">
        <v>10398</v>
      </c>
      <c r="V60" s="398">
        <v>3113</v>
      </c>
      <c r="W60" s="398">
        <v>11572.4</v>
      </c>
    </row>
    <row r="61" spans="1:295" ht="20.149999999999999" hidden="1" customHeight="1" outlineLevel="1">
      <c r="A61" s="449"/>
      <c r="B61" s="457" t="s">
        <v>321</v>
      </c>
      <c r="C61" s="459"/>
      <c r="D61" s="398">
        <v>329126</v>
      </c>
      <c r="E61" s="398">
        <v>329126</v>
      </c>
      <c r="F61" s="398">
        <v>295218</v>
      </c>
      <c r="G61" s="399">
        <v>33908</v>
      </c>
      <c r="H61" s="451"/>
      <c r="I61" s="398">
        <f t="shared" si="16"/>
        <v>330089.40000000002</v>
      </c>
      <c r="J61" s="398">
        <f t="shared" ref="J61:P61" si="27">J60-J62-J63-J64</f>
        <v>330089.40000000002</v>
      </c>
      <c r="K61" s="398">
        <f t="shared" si="27"/>
        <v>297052</v>
      </c>
      <c r="L61" s="400">
        <f t="shared" si="11"/>
        <v>100.62123583250344</v>
      </c>
      <c r="M61" s="398">
        <f t="shared" si="24"/>
        <v>1834</v>
      </c>
      <c r="N61" s="399">
        <f t="shared" si="27"/>
        <v>33037.4</v>
      </c>
      <c r="O61" s="399">
        <f t="shared" si="27"/>
        <v>10398</v>
      </c>
      <c r="P61" s="399">
        <f t="shared" si="27"/>
        <v>11067</v>
      </c>
      <c r="Q61" s="399"/>
      <c r="R61" s="451"/>
      <c r="S61" s="398"/>
      <c r="T61" s="398"/>
      <c r="U61" s="398"/>
      <c r="V61" s="398"/>
      <c r="W61" s="398"/>
    </row>
    <row r="62" spans="1:295" s="405" customFormat="1" ht="20.149999999999999" hidden="1" customHeight="1" outlineLevel="1">
      <c r="A62" s="459"/>
      <c r="B62" s="408" t="s">
        <v>322</v>
      </c>
      <c r="C62" s="463"/>
      <c r="D62" s="398">
        <v>7500</v>
      </c>
      <c r="E62" s="398">
        <v>7500</v>
      </c>
      <c r="F62" s="398">
        <v>7500</v>
      </c>
      <c r="G62" s="399"/>
      <c r="H62" s="455"/>
      <c r="I62" s="398">
        <f t="shared" si="16"/>
        <v>3256</v>
      </c>
      <c r="J62" s="398">
        <f>K62+N62</f>
        <v>3256</v>
      </c>
      <c r="K62" s="398">
        <v>3256</v>
      </c>
      <c r="L62" s="400">
        <f t="shared" si="11"/>
        <v>43.413333333333334</v>
      </c>
      <c r="M62" s="398">
        <f t="shared" si="24"/>
        <v>-4244</v>
      </c>
      <c r="N62" s="399"/>
      <c r="O62" s="399"/>
      <c r="P62" s="399"/>
      <c r="Q62" s="399"/>
      <c r="R62" s="455"/>
      <c r="S62" s="398"/>
      <c r="T62" s="398"/>
      <c r="U62" s="398"/>
      <c r="V62" s="398"/>
      <c r="W62" s="398"/>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80"/>
      <c r="DF62" s="380"/>
      <c r="DG62" s="380"/>
      <c r="DH62" s="380"/>
      <c r="DI62" s="380"/>
      <c r="DJ62" s="380"/>
      <c r="DK62" s="380"/>
      <c r="DL62" s="380"/>
      <c r="DM62" s="380"/>
      <c r="DN62" s="380"/>
      <c r="DO62" s="380"/>
      <c r="DP62" s="380"/>
      <c r="DQ62" s="380"/>
      <c r="DR62" s="380"/>
      <c r="DS62" s="380"/>
      <c r="DT62" s="380"/>
      <c r="DU62" s="380"/>
      <c r="DV62" s="380"/>
      <c r="DW62" s="380"/>
      <c r="DX62" s="380"/>
      <c r="DY62" s="380"/>
      <c r="DZ62" s="380"/>
      <c r="EA62" s="380"/>
      <c r="EB62" s="380"/>
      <c r="EC62" s="380"/>
      <c r="ED62" s="380"/>
      <c r="EE62" s="380"/>
      <c r="EF62" s="380"/>
      <c r="EG62" s="380"/>
      <c r="EH62" s="380"/>
      <c r="EI62" s="380"/>
      <c r="EJ62" s="380"/>
      <c r="EK62" s="380"/>
      <c r="EL62" s="380"/>
      <c r="EM62" s="380"/>
      <c r="EN62" s="380"/>
      <c r="EO62" s="380"/>
      <c r="EP62" s="380"/>
      <c r="EQ62" s="380"/>
      <c r="ER62" s="380"/>
      <c r="ES62" s="380"/>
      <c r="ET62" s="380"/>
      <c r="EU62" s="380"/>
      <c r="EV62" s="380"/>
      <c r="EW62" s="380"/>
      <c r="EX62" s="380"/>
      <c r="EY62" s="380"/>
      <c r="EZ62" s="380"/>
      <c r="FA62" s="380"/>
      <c r="FB62" s="380"/>
      <c r="FC62" s="380"/>
      <c r="FD62" s="380"/>
      <c r="FE62" s="380"/>
      <c r="FF62" s="380"/>
      <c r="FG62" s="380"/>
      <c r="FH62" s="380"/>
      <c r="FI62" s="380"/>
      <c r="FJ62" s="380"/>
      <c r="FK62" s="380"/>
      <c r="FL62" s="380"/>
      <c r="FM62" s="380"/>
      <c r="FN62" s="380"/>
      <c r="FO62" s="380"/>
      <c r="FP62" s="380"/>
      <c r="FQ62" s="380"/>
      <c r="FR62" s="380"/>
      <c r="FS62" s="380"/>
      <c r="FT62" s="380"/>
      <c r="FU62" s="380"/>
      <c r="FV62" s="380"/>
      <c r="FW62" s="380"/>
      <c r="FX62" s="380"/>
      <c r="FY62" s="380"/>
      <c r="FZ62" s="380"/>
      <c r="GA62" s="380"/>
      <c r="GB62" s="380"/>
      <c r="GC62" s="380"/>
      <c r="GD62" s="380"/>
      <c r="GE62" s="380"/>
      <c r="GF62" s="380"/>
      <c r="GG62" s="380"/>
      <c r="GH62" s="380"/>
      <c r="GI62" s="380"/>
      <c r="GJ62" s="380"/>
      <c r="GK62" s="380"/>
      <c r="GL62" s="380"/>
      <c r="GM62" s="380"/>
      <c r="GN62" s="380"/>
      <c r="GO62" s="380"/>
      <c r="GP62" s="380"/>
      <c r="GQ62" s="380"/>
      <c r="GR62" s="380"/>
      <c r="GS62" s="380"/>
      <c r="GT62" s="380"/>
      <c r="GU62" s="380"/>
      <c r="GV62" s="380"/>
      <c r="GW62" s="380"/>
      <c r="GX62" s="380"/>
      <c r="GY62" s="380"/>
      <c r="GZ62" s="380"/>
      <c r="HA62" s="380"/>
      <c r="HB62" s="380"/>
      <c r="HC62" s="380"/>
      <c r="HD62" s="380"/>
      <c r="HE62" s="380"/>
      <c r="HF62" s="380"/>
      <c r="HG62" s="380"/>
      <c r="HH62" s="380"/>
      <c r="HI62" s="380"/>
      <c r="HJ62" s="380"/>
      <c r="HK62" s="380"/>
      <c r="HL62" s="380"/>
      <c r="HM62" s="380"/>
      <c r="HN62" s="380"/>
      <c r="HO62" s="380"/>
      <c r="HP62" s="380"/>
      <c r="HQ62" s="380"/>
      <c r="HR62" s="380"/>
      <c r="HS62" s="380"/>
      <c r="HT62" s="380"/>
      <c r="HU62" s="380"/>
      <c r="HV62" s="380"/>
      <c r="HW62" s="380"/>
      <c r="HX62" s="380"/>
      <c r="HY62" s="380"/>
      <c r="HZ62" s="380"/>
      <c r="IA62" s="380"/>
      <c r="IB62" s="380"/>
      <c r="IC62" s="380"/>
      <c r="ID62" s="380"/>
      <c r="IE62" s="380"/>
      <c r="IF62" s="380"/>
      <c r="IG62" s="380"/>
      <c r="IH62" s="380"/>
      <c r="II62" s="380"/>
      <c r="IJ62" s="380"/>
      <c r="IK62" s="380"/>
      <c r="IL62" s="380"/>
      <c r="IM62" s="380"/>
      <c r="IN62" s="380"/>
      <c r="IO62" s="380"/>
      <c r="IP62" s="380"/>
      <c r="IQ62" s="380"/>
      <c r="IR62" s="380"/>
      <c r="IS62" s="380"/>
      <c r="IT62" s="380"/>
      <c r="IU62" s="380"/>
      <c r="IV62" s="380"/>
      <c r="IW62" s="380"/>
      <c r="IX62" s="380"/>
      <c r="IY62" s="380"/>
      <c r="IZ62" s="380"/>
      <c r="JA62" s="380"/>
      <c r="JB62" s="380"/>
      <c r="JC62" s="380"/>
      <c r="JD62" s="380"/>
      <c r="JE62" s="380"/>
      <c r="JF62" s="380"/>
      <c r="JG62" s="380"/>
      <c r="JH62" s="380"/>
      <c r="JI62" s="380"/>
      <c r="JJ62" s="380"/>
      <c r="JK62" s="380"/>
      <c r="JL62" s="380"/>
      <c r="JM62" s="380"/>
      <c r="JN62" s="380"/>
      <c r="JO62" s="380"/>
      <c r="JP62" s="380"/>
      <c r="JQ62" s="380"/>
      <c r="JR62" s="380"/>
      <c r="JS62" s="380"/>
      <c r="JT62" s="380"/>
      <c r="JU62" s="380"/>
      <c r="JV62" s="380"/>
      <c r="JW62" s="380"/>
      <c r="JX62" s="380"/>
      <c r="JY62" s="380"/>
      <c r="JZ62" s="380"/>
      <c r="KA62" s="380"/>
      <c r="KB62" s="380"/>
      <c r="KC62" s="380"/>
      <c r="KD62" s="380"/>
      <c r="KE62" s="380"/>
      <c r="KF62" s="380"/>
      <c r="KG62" s="380"/>
      <c r="KH62" s="380"/>
      <c r="KI62" s="380"/>
    </row>
    <row r="63" spans="1:295" s="405" customFormat="1" ht="20.149999999999999" hidden="1" customHeight="1" outlineLevel="1">
      <c r="A63" s="459"/>
      <c r="B63" s="408" t="s">
        <v>134</v>
      </c>
      <c r="C63" s="463"/>
      <c r="D63" s="398">
        <v>4200</v>
      </c>
      <c r="E63" s="398">
        <v>4200</v>
      </c>
      <c r="F63" s="398">
        <v>4200</v>
      </c>
      <c r="G63" s="399"/>
      <c r="H63" s="455"/>
      <c r="I63" s="398">
        <f t="shared" si="16"/>
        <v>4200</v>
      </c>
      <c r="J63" s="398">
        <f>K63+N63</f>
        <v>4200</v>
      </c>
      <c r="K63" s="398">
        <v>4200</v>
      </c>
      <c r="L63" s="400">
        <f t="shared" si="11"/>
        <v>100</v>
      </c>
      <c r="M63" s="398">
        <f t="shared" si="24"/>
        <v>0</v>
      </c>
      <c r="N63" s="399"/>
      <c r="O63" s="399"/>
      <c r="P63" s="399"/>
      <c r="Q63" s="399"/>
      <c r="R63" s="455"/>
      <c r="S63" s="398"/>
      <c r="T63" s="398"/>
      <c r="U63" s="398"/>
      <c r="V63" s="398"/>
      <c r="W63" s="398"/>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c r="BZ63" s="380"/>
      <c r="CA63" s="380"/>
      <c r="CB63" s="380"/>
      <c r="CC63" s="380"/>
      <c r="CD63" s="380"/>
      <c r="CE63" s="380"/>
      <c r="CF63" s="380"/>
      <c r="CG63" s="380"/>
      <c r="CH63" s="380"/>
      <c r="CI63" s="380"/>
      <c r="CJ63" s="380"/>
      <c r="CK63" s="380"/>
      <c r="CL63" s="380"/>
      <c r="CM63" s="380"/>
      <c r="CN63" s="380"/>
      <c r="CO63" s="380"/>
      <c r="CP63" s="380"/>
      <c r="CQ63" s="380"/>
      <c r="CR63" s="380"/>
      <c r="CS63" s="380"/>
      <c r="CT63" s="380"/>
      <c r="CU63" s="380"/>
      <c r="CV63" s="380"/>
      <c r="CW63" s="380"/>
      <c r="CX63" s="380"/>
      <c r="CY63" s="380"/>
      <c r="CZ63" s="380"/>
      <c r="DA63" s="380"/>
      <c r="DB63" s="380"/>
      <c r="DC63" s="380"/>
      <c r="DD63" s="380"/>
      <c r="DE63" s="380"/>
      <c r="DF63" s="380"/>
      <c r="DG63" s="380"/>
      <c r="DH63" s="380"/>
      <c r="DI63" s="380"/>
      <c r="DJ63" s="380"/>
      <c r="DK63" s="380"/>
      <c r="DL63" s="380"/>
      <c r="DM63" s="380"/>
      <c r="DN63" s="380"/>
      <c r="DO63" s="380"/>
      <c r="DP63" s="380"/>
      <c r="DQ63" s="380"/>
      <c r="DR63" s="380"/>
      <c r="DS63" s="380"/>
      <c r="DT63" s="380"/>
      <c r="DU63" s="380"/>
      <c r="DV63" s="380"/>
      <c r="DW63" s="380"/>
      <c r="DX63" s="380"/>
      <c r="DY63" s="380"/>
      <c r="DZ63" s="380"/>
      <c r="EA63" s="380"/>
      <c r="EB63" s="380"/>
      <c r="EC63" s="380"/>
      <c r="ED63" s="380"/>
      <c r="EE63" s="380"/>
      <c r="EF63" s="380"/>
      <c r="EG63" s="380"/>
      <c r="EH63" s="380"/>
      <c r="EI63" s="380"/>
      <c r="EJ63" s="380"/>
      <c r="EK63" s="380"/>
      <c r="EL63" s="380"/>
      <c r="EM63" s="380"/>
      <c r="EN63" s="380"/>
      <c r="EO63" s="380"/>
      <c r="EP63" s="380"/>
      <c r="EQ63" s="380"/>
      <c r="ER63" s="380"/>
      <c r="ES63" s="380"/>
      <c r="ET63" s="380"/>
      <c r="EU63" s="380"/>
      <c r="EV63" s="380"/>
      <c r="EW63" s="380"/>
      <c r="EX63" s="380"/>
      <c r="EY63" s="380"/>
      <c r="EZ63" s="380"/>
      <c r="FA63" s="380"/>
      <c r="FB63" s="380"/>
      <c r="FC63" s="380"/>
      <c r="FD63" s="380"/>
      <c r="FE63" s="380"/>
      <c r="FF63" s="380"/>
      <c r="FG63" s="380"/>
      <c r="FH63" s="380"/>
      <c r="FI63" s="380"/>
      <c r="FJ63" s="380"/>
      <c r="FK63" s="380"/>
      <c r="FL63" s="380"/>
      <c r="FM63" s="380"/>
      <c r="FN63" s="380"/>
      <c r="FO63" s="380"/>
      <c r="FP63" s="380"/>
      <c r="FQ63" s="380"/>
      <c r="FR63" s="380"/>
      <c r="FS63" s="380"/>
      <c r="FT63" s="380"/>
      <c r="FU63" s="380"/>
      <c r="FV63" s="380"/>
      <c r="FW63" s="380"/>
      <c r="FX63" s="380"/>
      <c r="FY63" s="380"/>
      <c r="FZ63" s="380"/>
      <c r="GA63" s="380"/>
      <c r="GB63" s="380"/>
      <c r="GC63" s="380"/>
      <c r="GD63" s="380"/>
      <c r="GE63" s="380"/>
      <c r="GF63" s="380"/>
      <c r="GG63" s="380"/>
      <c r="GH63" s="380"/>
      <c r="GI63" s="380"/>
      <c r="GJ63" s="380"/>
      <c r="GK63" s="380"/>
      <c r="GL63" s="380"/>
      <c r="GM63" s="380"/>
      <c r="GN63" s="380"/>
      <c r="GO63" s="380"/>
      <c r="GP63" s="380"/>
      <c r="GQ63" s="380"/>
      <c r="GR63" s="380"/>
      <c r="GS63" s="380"/>
      <c r="GT63" s="380"/>
      <c r="GU63" s="380"/>
      <c r="GV63" s="380"/>
      <c r="GW63" s="380"/>
      <c r="GX63" s="380"/>
      <c r="GY63" s="380"/>
      <c r="GZ63" s="380"/>
      <c r="HA63" s="380"/>
      <c r="HB63" s="380"/>
      <c r="HC63" s="380"/>
      <c r="HD63" s="380"/>
      <c r="HE63" s="380"/>
      <c r="HF63" s="380"/>
      <c r="HG63" s="380"/>
      <c r="HH63" s="380"/>
      <c r="HI63" s="380"/>
      <c r="HJ63" s="380"/>
      <c r="HK63" s="380"/>
      <c r="HL63" s="380"/>
      <c r="HM63" s="380"/>
      <c r="HN63" s="380"/>
      <c r="HO63" s="380"/>
      <c r="HP63" s="380"/>
      <c r="HQ63" s="380"/>
      <c r="HR63" s="380"/>
      <c r="HS63" s="380"/>
      <c r="HT63" s="380"/>
      <c r="HU63" s="380"/>
      <c r="HV63" s="380"/>
      <c r="HW63" s="380"/>
      <c r="HX63" s="380"/>
      <c r="HY63" s="380"/>
      <c r="HZ63" s="380"/>
      <c r="IA63" s="380"/>
      <c r="IB63" s="380"/>
      <c r="IC63" s="380"/>
      <c r="ID63" s="380"/>
      <c r="IE63" s="380"/>
      <c r="IF63" s="380"/>
      <c r="IG63" s="380"/>
      <c r="IH63" s="380"/>
      <c r="II63" s="380"/>
      <c r="IJ63" s="380"/>
      <c r="IK63" s="380"/>
      <c r="IL63" s="380"/>
      <c r="IM63" s="380"/>
      <c r="IN63" s="380"/>
      <c r="IO63" s="380"/>
      <c r="IP63" s="380"/>
      <c r="IQ63" s="380"/>
      <c r="IR63" s="380"/>
      <c r="IS63" s="380"/>
      <c r="IT63" s="380"/>
      <c r="IU63" s="380"/>
      <c r="IV63" s="380"/>
      <c r="IW63" s="380"/>
      <c r="IX63" s="380"/>
      <c r="IY63" s="380"/>
      <c r="IZ63" s="380"/>
      <c r="JA63" s="380"/>
      <c r="JB63" s="380"/>
      <c r="JC63" s="380"/>
      <c r="JD63" s="380"/>
      <c r="JE63" s="380"/>
      <c r="JF63" s="380"/>
      <c r="JG63" s="380"/>
      <c r="JH63" s="380"/>
      <c r="JI63" s="380"/>
      <c r="JJ63" s="380"/>
      <c r="JK63" s="380"/>
      <c r="JL63" s="380"/>
      <c r="JM63" s="380"/>
      <c r="JN63" s="380"/>
      <c r="JO63" s="380"/>
      <c r="JP63" s="380"/>
      <c r="JQ63" s="380"/>
      <c r="JR63" s="380"/>
      <c r="JS63" s="380"/>
      <c r="JT63" s="380"/>
      <c r="JU63" s="380"/>
      <c r="JV63" s="380"/>
      <c r="JW63" s="380"/>
      <c r="JX63" s="380"/>
      <c r="JY63" s="380"/>
      <c r="JZ63" s="380"/>
      <c r="KA63" s="380"/>
      <c r="KB63" s="380"/>
      <c r="KC63" s="380"/>
      <c r="KD63" s="380"/>
      <c r="KE63" s="380"/>
      <c r="KF63" s="380"/>
      <c r="KG63" s="380"/>
      <c r="KH63" s="380"/>
      <c r="KI63" s="380"/>
    </row>
    <row r="64" spans="1:295" s="405" customFormat="1" ht="33.75" hidden="1" customHeight="1" outlineLevel="1">
      <c r="A64" s="459"/>
      <c r="B64" s="409" t="s">
        <v>453</v>
      </c>
      <c r="C64" s="463"/>
      <c r="D64" s="398">
        <v>12545</v>
      </c>
      <c r="E64" s="398">
        <v>12545</v>
      </c>
      <c r="F64" s="398">
        <v>20499</v>
      </c>
      <c r="G64" s="399">
        <v>-7954</v>
      </c>
      <c r="H64" s="455"/>
      <c r="I64" s="398">
        <f t="shared" si="16"/>
        <v>5000</v>
      </c>
      <c r="J64" s="398">
        <f>K64+N64</f>
        <v>5000</v>
      </c>
      <c r="K64" s="398">
        <v>12954</v>
      </c>
      <c r="L64" s="400">
        <f t="shared" si="11"/>
        <v>63.193326503731896</v>
      </c>
      <c r="M64" s="398">
        <f t="shared" si="24"/>
        <v>-7545</v>
      </c>
      <c r="N64" s="399">
        <f>P64+O64+Q64</f>
        <v>-7954</v>
      </c>
      <c r="O64" s="399"/>
      <c r="P64" s="399">
        <v>-7954</v>
      </c>
      <c r="Q64" s="399"/>
      <c r="R64" s="455"/>
      <c r="S64" s="398"/>
      <c r="T64" s="398"/>
      <c r="U64" s="398"/>
      <c r="V64" s="398"/>
      <c r="W64" s="398"/>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c r="CS64" s="380"/>
      <c r="CT64" s="380"/>
      <c r="CU64" s="380"/>
      <c r="CV64" s="380"/>
      <c r="CW64" s="380"/>
      <c r="CX64" s="380"/>
      <c r="CY64" s="380"/>
      <c r="CZ64" s="380"/>
      <c r="DA64" s="380"/>
      <c r="DB64" s="380"/>
      <c r="DC64" s="380"/>
      <c r="DD64" s="380"/>
      <c r="DE64" s="380"/>
      <c r="DF64" s="380"/>
      <c r="DG64" s="380"/>
      <c r="DH64" s="380"/>
      <c r="DI64" s="380"/>
      <c r="DJ64" s="380"/>
      <c r="DK64" s="380"/>
      <c r="DL64" s="380"/>
      <c r="DM64" s="380"/>
      <c r="DN64" s="380"/>
      <c r="DO64" s="380"/>
      <c r="DP64" s="380"/>
      <c r="DQ64" s="380"/>
      <c r="DR64" s="380"/>
      <c r="DS64" s="380"/>
      <c r="DT64" s="380"/>
      <c r="DU64" s="380"/>
      <c r="DV64" s="380"/>
      <c r="DW64" s="380"/>
      <c r="DX64" s="380"/>
      <c r="DY64" s="380"/>
      <c r="DZ64" s="380"/>
      <c r="EA64" s="380"/>
      <c r="EB64" s="380"/>
      <c r="EC64" s="380"/>
      <c r="ED64" s="380"/>
      <c r="EE64" s="380"/>
      <c r="EF64" s="380"/>
      <c r="EG64" s="380"/>
      <c r="EH64" s="380"/>
      <c r="EI64" s="380"/>
      <c r="EJ64" s="380"/>
      <c r="EK64" s="380"/>
      <c r="EL64" s="380"/>
      <c r="EM64" s="380"/>
      <c r="EN64" s="380"/>
      <c r="EO64" s="380"/>
      <c r="EP64" s="380"/>
      <c r="EQ64" s="380"/>
      <c r="ER64" s="380"/>
      <c r="ES64" s="380"/>
      <c r="ET64" s="380"/>
      <c r="EU64" s="380"/>
      <c r="EV64" s="380"/>
      <c r="EW64" s="380"/>
      <c r="EX64" s="380"/>
      <c r="EY64" s="380"/>
      <c r="EZ64" s="380"/>
      <c r="FA64" s="380"/>
      <c r="FB64" s="380"/>
      <c r="FC64" s="380"/>
      <c r="FD64" s="380"/>
      <c r="FE64" s="380"/>
      <c r="FF64" s="380"/>
      <c r="FG64" s="380"/>
      <c r="FH64" s="380"/>
      <c r="FI64" s="380"/>
      <c r="FJ64" s="380"/>
      <c r="FK64" s="380"/>
      <c r="FL64" s="380"/>
      <c r="FM64" s="380"/>
      <c r="FN64" s="380"/>
      <c r="FO64" s="380"/>
      <c r="FP64" s="380"/>
      <c r="FQ64" s="380"/>
      <c r="FR64" s="380"/>
      <c r="FS64" s="380"/>
      <c r="FT64" s="380"/>
      <c r="FU64" s="380"/>
      <c r="FV64" s="380"/>
      <c r="FW64" s="380"/>
      <c r="FX64" s="380"/>
      <c r="FY64" s="380"/>
      <c r="FZ64" s="380"/>
      <c r="GA64" s="380"/>
      <c r="GB64" s="380"/>
      <c r="GC64" s="380"/>
      <c r="GD64" s="380"/>
      <c r="GE64" s="380"/>
      <c r="GF64" s="380"/>
      <c r="GG64" s="380"/>
      <c r="GH64" s="380"/>
      <c r="GI64" s="380"/>
      <c r="GJ64" s="380"/>
      <c r="GK64" s="380"/>
      <c r="GL64" s="380"/>
      <c r="GM64" s="380"/>
      <c r="GN64" s="380"/>
      <c r="GO64" s="380"/>
      <c r="GP64" s="380"/>
      <c r="GQ64" s="380"/>
      <c r="GR64" s="380"/>
      <c r="GS64" s="380"/>
      <c r="GT64" s="380"/>
      <c r="GU64" s="380"/>
      <c r="GV64" s="380"/>
      <c r="GW64" s="380"/>
      <c r="GX64" s="380"/>
      <c r="GY64" s="380"/>
      <c r="GZ64" s="380"/>
      <c r="HA64" s="380"/>
      <c r="HB64" s="380"/>
      <c r="HC64" s="380"/>
      <c r="HD64" s="380"/>
      <c r="HE64" s="380"/>
      <c r="HF64" s="380"/>
      <c r="HG64" s="380"/>
      <c r="HH64" s="380"/>
      <c r="HI64" s="380"/>
      <c r="HJ64" s="380"/>
      <c r="HK64" s="380"/>
      <c r="HL64" s="380"/>
      <c r="HM64" s="380"/>
      <c r="HN64" s="380"/>
      <c r="HO64" s="380"/>
      <c r="HP64" s="380"/>
      <c r="HQ64" s="380"/>
      <c r="HR64" s="380"/>
      <c r="HS64" s="380"/>
      <c r="HT64" s="380"/>
      <c r="HU64" s="380"/>
      <c r="HV64" s="380"/>
      <c r="HW64" s="380"/>
      <c r="HX64" s="380"/>
      <c r="HY64" s="380"/>
      <c r="HZ64" s="380"/>
      <c r="IA64" s="380"/>
      <c r="IB64" s="380"/>
      <c r="IC64" s="380"/>
      <c r="ID64" s="380"/>
      <c r="IE64" s="380"/>
      <c r="IF64" s="380"/>
      <c r="IG64" s="380"/>
      <c r="IH64" s="380"/>
      <c r="II64" s="380"/>
      <c r="IJ64" s="380"/>
      <c r="IK64" s="380"/>
      <c r="IL64" s="380"/>
      <c r="IM64" s="380"/>
      <c r="IN64" s="380"/>
      <c r="IO64" s="380"/>
      <c r="IP64" s="380"/>
      <c r="IQ64" s="380"/>
      <c r="IR64" s="380"/>
      <c r="IS64" s="380"/>
      <c r="IT64" s="380"/>
      <c r="IU64" s="380"/>
      <c r="IV64" s="380"/>
      <c r="IW64" s="380"/>
      <c r="IX64" s="380"/>
      <c r="IY64" s="380"/>
      <c r="IZ64" s="380"/>
      <c r="JA64" s="380"/>
      <c r="JB64" s="380"/>
      <c r="JC64" s="380"/>
      <c r="JD64" s="380"/>
      <c r="JE64" s="380"/>
      <c r="JF64" s="380"/>
      <c r="JG64" s="380"/>
      <c r="JH64" s="380"/>
      <c r="JI64" s="380"/>
      <c r="JJ64" s="380"/>
      <c r="JK64" s="380"/>
      <c r="JL64" s="380"/>
      <c r="JM64" s="380"/>
      <c r="JN64" s="380"/>
      <c r="JO64" s="380"/>
      <c r="JP64" s="380"/>
      <c r="JQ64" s="380"/>
      <c r="JR64" s="380"/>
      <c r="JS64" s="380"/>
      <c r="JT64" s="380"/>
      <c r="JU64" s="380"/>
      <c r="JV64" s="380"/>
      <c r="JW64" s="380"/>
      <c r="JX64" s="380"/>
      <c r="JY64" s="380"/>
      <c r="JZ64" s="380"/>
      <c r="KA64" s="380"/>
      <c r="KB64" s="380"/>
      <c r="KC64" s="380"/>
      <c r="KD64" s="380"/>
      <c r="KE64" s="380"/>
      <c r="KF64" s="380"/>
      <c r="KG64" s="380"/>
      <c r="KH64" s="380"/>
      <c r="KI64" s="380"/>
    </row>
    <row r="65" spans="1:295" ht="15" customHeight="1" collapsed="1">
      <c r="A65" s="449" t="s">
        <v>135</v>
      </c>
      <c r="B65" s="450" t="s">
        <v>414</v>
      </c>
      <c r="C65" s="459"/>
      <c r="D65" s="451">
        <v>57299</v>
      </c>
      <c r="E65" s="451">
        <v>57299</v>
      </c>
      <c r="F65" s="451">
        <v>57299</v>
      </c>
      <c r="G65" s="451">
        <v>0</v>
      </c>
      <c r="H65" s="451">
        <v>0</v>
      </c>
      <c r="I65" s="451">
        <f t="shared" si="16"/>
        <v>65501</v>
      </c>
      <c r="J65" s="451">
        <f t="shared" ref="J65:R65" si="28">J66+J67</f>
        <v>65501</v>
      </c>
      <c r="K65" s="451">
        <f t="shared" si="28"/>
        <v>65501</v>
      </c>
      <c r="L65" s="461">
        <f t="shared" si="11"/>
        <v>114.31438594041781</v>
      </c>
      <c r="M65" s="451">
        <f t="shared" si="24"/>
        <v>8202</v>
      </c>
      <c r="N65" s="451">
        <f>N66+N67</f>
        <v>0</v>
      </c>
      <c r="O65" s="451">
        <f t="shared" ref="O65:P65" si="29">O66+O67</f>
        <v>0</v>
      </c>
      <c r="P65" s="451">
        <f t="shared" si="29"/>
        <v>0</v>
      </c>
      <c r="Q65" s="451"/>
      <c r="R65" s="451">
        <f t="shared" si="28"/>
        <v>0</v>
      </c>
      <c r="S65" s="398">
        <f>S66+S67</f>
        <v>65501</v>
      </c>
      <c r="T65" s="398"/>
      <c r="U65" s="398"/>
      <c r="V65" s="398"/>
      <c r="W65" s="398"/>
    </row>
    <row r="66" spans="1:295" ht="15" customHeight="1">
      <c r="A66" s="459" t="s">
        <v>67</v>
      </c>
      <c r="B66" s="457" t="s">
        <v>136</v>
      </c>
      <c r="C66" s="449" t="s">
        <v>415</v>
      </c>
      <c r="D66" s="398">
        <v>44920</v>
      </c>
      <c r="E66" s="398">
        <v>44920</v>
      </c>
      <c r="F66" s="398">
        <v>44920</v>
      </c>
      <c r="G66" s="399">
        <v>0</v>
      </c>
      <c r="H66" s="451"/>
      <c r="I66" s="398">
        <f t="shared" si="16"/>
        <v>53022</v>
      </c>
      <c r="J66" s="398">
        <f>K66+N66</f>
        <v>53022</v>
      </c>
      <c r="K66" s="398">
        <v>53022</v>
      </c>
      <c r="L66" s="400">
        <f t="shared" si="11"/>
        <v>118.03650934995548</v>
      </c>
      <c r="M66" s="398">
        <f t="shared" si="24"/>
        <v>8102</v>
      </c>
      <c r="N66" s="399">
        <v>0</v>
      </c>
      <c r="O66" s="399">
        <v>0</v>
      </c>
      <c r="P66" s="399">
        <v>0</v>
      </c>
      <c r="Q66" s="399">
        <v>0</v>
      </c>
      <c r="R66" s="451"/>
      <c r="S66" s="398">
        <v>53022</v>
      </c>
      <c r="T66" s="398"/>
      <c r="U66" s="398"/>
      <c r="V66" s="398"/>
      <c r="W66" s="398"/>
    </row>
    <row r="67" spans="1:295" ht="15" customHeight="1">
      <c r="A67" s="459" t="s">
        <v>68</v>
      </c>
      <c r="B67" s="457" t="s">
        <v>416</v>
      </c>
      <c r="C67" s="449" t="s">
        <v>417</v>
      </c>
      <c r="D67" s="398">
        <v>12379</v>
      </c>
      <c r="E67" s="398">
        <v>12379</v>
      </c>
      <c r="F67" s="398">
        <v>12379</v>
      </c>
      <c r="G67" s="399"/>
      <c r="H67" s="451"/>
      <c r="I67" s="398">
        <f t="shared" si="16"/>
        <v>12479</v>
      </c>
      <c r="J67" s="398">
        <f t="shared" ref="J67:J75" si="30">K67+N67</f>
        <v>12479</v>
      </c>
      <c r="K67" s="398">
        <v>12479</v>
      </c>
      <c r="L67" s="400">
        <f t="shared" si="11"/>
        <v>100.80781969464417</v>
      </c>
      <c r="M67" s="398">
        <f t="shared" si="24"/>
        <v>100</v>
      </c>
      <c r="N67" s="399"/>
      <c r="O67" s="399"/>
      <c r="P67" s="399"/>
      <c r="Q67" s="399">
        <v>0</v>
      </c>
      <c r="R67" s="451"/>
      <c r="S67" s="398">
        <v>12479</v>
      </c>
      <c r="T67" s="398"/>
      <c r="U67" s="398"/>
      <c r="V67" s="398"/>
      <c r="W67" s="398"/>
    </row>
    <row r="68" spans="1:295" ht="15" customHeight="1">
      <c r="A68" s="449" t="s">
        <v>137</v>
      </c>
      <c r="B68" s="457" t="s">
        <v>138</v>
      </c>
      <c r="C68" s="449" t="s">
        <v>418</v>
      </c>
      <c r="D68" s="451">
        <v>55060</v>
      </c>
      <c r="E68" s="451">
        <v>55060</v>
      </c>
      <c r="F68" s="451">
        <v>60657</v>
      </c>
      <c r="G68" s="451">
        <v>-5597</v>
      </c>
      <c r="H68" s="451">
        <v>0</v>
      </c>
      <c r="I68" s="451">
        <f t="shared" ref="I68:J68" si="31">I69+I70+I71+I72+I73+I74+I75</f>
        <v>39462</v>
      </c>
      <c r="J68" s="451">
        <f t="shared" si="31"/>
        <v>39462</v>
      </c>
      <c r="K68" s="451">
        <f>K69+K70+K71+K72+K73+K74+K75</f>
        <v>49395</v>
      </c>
      <c r="L68" s="461">
        <f t="shared" si="11"/>
        <v>81.433305306889565</v>
      </c>
      <c r="M68" s="451">
        <f t="shared" si="24"/>
        <v>-11262</v>
      </c>
      <c r="N68" s="451">
        <f>N69+N70+N71+N72+N73+N74+N75</f>
        <v>-9933</v>
      </c>
      <c r="O68" s="451">
        <f>O69+O70+O71+O72+O73+O74+O75</f>
        <v>-393</v>
      </c>
      <c r="P68" s="451">
        <f>P69+P70+P71+P72+P73+P74+P75</f>
        <v>-2682</v>
      </c>
      <c r="Q68" s="451">
        <f>Q69+Q70+Q71+Q72+Q73+Q74+Q75</f>
        <v>-6858</v>
      </c>
      <c r="R68" s="451">
        <f>R69+R70+R71+R72+R73+R74+R75</f>
        <v>0</v>
      </c>
      <c r="S68" s="397">
        <f t="shared" ref="S68:W68" si="32">S69+S70+S71+S72+S73+S74+S75</f>
        <v>40838</v>
      </c>
      <c r="T68" s="397">
        <f t="shared" si="32"/>
        <v>-12183</v>
      </c>
      <c r="U68" s="397">
        <f t="shared" si="32"/>
        <v>-393</v>
      </c>
      <c r="V68" s="397">
        <f t="shared" si="32"/>
        <v>-2682</v>
      </c>
      <c r="W68" s="397">
        <f t="shared" si="32"/>
        <v>-9108</v>
      </c>
    </row>
    <row r="69" spans="1:295" ht="20.149999999999999" hidden="1" customHeight="1" outlineLevel="1">
      <c r="A69" s="449" t="s">
        <v>62</v>
      </c>
      <c r="B69" s="457" t="s">
        <v>139</v>
      </c>
      <c r="C69" s="459"/>
      <c r="D69" s="398">
        <v>3000</v>
      </c>
      <c r="E69" s="398">
        <v>3000</v>
      </c>
      <c r="F69" s="398">
        <v>3000</v>
      </c>
      <c r="G69" s="399"/>
      <c r="H69" s="451"/>
      <c r="I69" s="398">
        <f t="shared" ref="I69:I89" si="33">J69+R69</f>
        <v>2000</v>
      </c>
      <c r="J69" s="398">
        <f t="shared" si="30"/>
        <v>2000</v>
      </c>
      <c r="K69" s="398">
        <v>2000</v>
      </c>
      <c r="L69" s="400">
        <f t="shared" si="11"/>
        <v>66.666666666666657</v>
      </c>
      <c r="M69" s="398">
        <f t="shared" si="24"/>
        <v>-1000</v>
      </c>
      <c r="N69" s="399"/>
      <c r="O69" s="399"/>
      <c r="P69" s="399"/>
      <c r="Q69" s="399"/>
      <c r="R69" s="451"/>
      <c r="S69" s="398">
        <v>3000</v>
      </c>
      <c r="T69" s="398"/>
      <c r="U69" s="398"/>
      <c r="V69" s="398"/>
      <c r="W69" s="398"/>
    </row>
    <row r="70" spans="1:295" ht="20.149999999999999" hidden="1" customHeight="1" outlineLevel="1">
      <c r="A70" s="449" t="s">
        <v>62</v>
      </c>
      <c r="B70" s="410" t="s">
        <v>191</v>
      </c>
      <c r="C70" s="459"/>
      <c r="D70" s="398">
        <v>3922</v>
      </c>
      <c r="E70" s="398">
        <v>3922</v>
      </c>
      <c r="F70" s="398">
        <v>3922</v>
      </c>
      <c r="G70" s="399"/>
      <c r="H70" s="451"/>
      <c r="I70" s="398">
        <f t="shared" si="33"/>
        <v>3642</v>
      </c>
      <c r="J70" s="398">
        <f t="shared" si="30"/>
        <v>3642</v>
      </c>
      <c r="K70" s="398">
        <v>3642</v>
      </c>
      <c r="L70" s="400">
        <f t="shared" si="11"/>
        <v>92.860785313615509</v>
      </c>
      <c r="M70" s="398">
        <f t="shared" si="24"/>
        <v>-280</v>
      </c>
      <c r="N70" s="399"/>
      <c r="O70" s="399"/>
      <c r="P70" s="399"/>
      <c r="Q70" s="399"/>
      <c r="R70" s="451"/>
      <c r="S70" s="398">
        <v>3922</v>
      </c>
      <c r="T70" s="398"/>
      <c r="U70" s="398"/>
      <c r="V70" s="398"/>
      <c r="W70" s="398"/>
    </row>
    <row r="71" spans="1:295" ht="20.149999999999999" hidden="1" customHeight="1" outlineLevel="1">
      <c r="A71" s="449" t="s">
        <v>62</v>
      </c>
      <c r="B71" s="410" t="s">
        <v>270</v>
      </c>
      <c r="C71" s="459"/>
      <c r="D71" s="398">
        <v>1301</v>
      </c>
      <c r="E71" s="398">
        <v>1301</v>
      </c>
      <c r="F71" s="398">
        <v>1301</v>
      </c>
      <c r="G71" s="399"/>
      <c r="H71" s="451"/>
      <c r="I71" s="398">
        <f t="shared" si="33"/>
        <v>1721</v>
      </c>
      <c r="J71" s="398">
        <f t="shared" si="30"/>
        <v>1721</v>
      </c>
      <c r="K71" s="398">
        <v>1721</v>
      </c>
      <c r="L71" s="400">
        <f t="shared" si="11"/>
        <v>132.28285933897001</v>
      </c>
      <c r="M71" s="398">
        <f t="shared" si="24"/>
        <v>420</v>
      </c>
      <c r="N71" s="399"/>
      <c r="O71" s="399"/>
      <c r="P71" s="399"/>
      <c r="Q71" s="399"/>
      <c r="R71" s="451"/>
      <c r="S71" s="398">
        <v>1301</v>
      </c>
      <c r="T71" s="398"/>
      <c r="U71" s="398"/>
      <c r="V71" s="398"/>
      <c r="W71" s="398"/>
    </row>
    <row r="72" spans="1:295" ht="20.149999999999999" hidden="1" customHeight="1" outlineLevel="1">
      <c r="A72" s="449" t="s">
        <v>62</v>
      </c>
      <c r="B72" s="410" t="s">
        <v>140</v>
      </c>
      <c r="C72" s="459"/>
      <c r="D72" s="398">
        <v>3500</v>
      </c>
      <c r="E72" s="398">
        <v>3500</v>
      </c>
      <c r="F72" s="398">
        <v>3500</v>
      </c>
      <c r="G72" s="399"/>
      <c r="H72" s="451"/>
      <c r="I72" s="398">
        <f t="shared" si="33"/>
        <v>2800</v>
      </c>
      <c r="J72" s="398">
        <f t="shared" si="30"/>
        <v>2800</v>
      </c>
      <c r="K72" s="398">
        <v>2800</v>
      </c>
      <c r="L72" s="400">
        <f t="shared" si="11"/>
        <v>80</v>
      </c>
      <c r="M72" s="398">
        <f t="shared" si="24"/>
        <v>-700</v>
      </c>
      <c r="N72" s="399"/>
      <c r="O72" s="399"/>
      <c r="P72" s="399"/>
      <c r="Q72" s="399"/>
      <c r="R72" s="451"/>
      <c r="S72" s="398">
        <v>2800</v>
      </c>
      <c r="T72" s="398"/>
      <c r="U72" s="398"/>
      <c r="V72" s="398"/>
      <c r="W72" s="398"/>
    </row>
    <row r="73" spans="1:295" ht="20.149999999999999" hidden="1" customHeight="1" outlineLevel="1">
      <c r="A73" s="449" t="s">
        <v>62</v>
      </c>
      <c r="B73" s="410" t="s">
        <v>141</v>
      </c>
      <c r="C73" s="459"/>
      <c r="D73" s="398">
        <v>46698</v>
      </c>
      <c r="E73" s="398">
        <v>46698</v>
      </c>
      <c r="F73" s="398">
        <v>46698</v>
      </c>
      <c r="G73" s="399"/>
      <c r="H73" s="451"/>
      <c r="I73" s="398">
        <f t="shared" si="33"/>
        <v>36996</v>
      </c>
      <c r="J73" s="398">
        <f t="shared" si="30"/>
        <v>36996</v>
      </c>
      <c r="K73" s="398">
        <f>39396-2400</f>
        <v>36996</v>
      </c>
      <c r="L73" s="400">
        <f t="shared" si="11"/>
        <v>79.223949633817298</v>
      </c>
      <c r="M73" s="398">
        <f t="shared" si="24"/>
        <v>-9702</v>
      </c>
      <c r="N73" s="399"/>
      <c r="O73" s="399"/>
      <c r="P73" s="399"/>
      <c r="Q73" s="399"/>
      <c r="R73" s="451"/>
      <c r="S73" s="398">
        <v>27579</v>
      </c>
      <c r="T73" s="398"/>
      <c r="U73" s="398"/>
      <c r="V73" s="398"/>
      <c r="W73" s="398"/>
    </row>
    <row r="74" spans="1:295" s="405" customFormat="1" ht="36" hidden="1" customHeight="1" outlineLevel="1" collapsed="1">
      <c r="A74" s="449" t="s">
        <v>62</v>
      </c>
      <c r="B74" s="410" t="s">
        <v>333</v>
      </c>
      <c r="C74" s="453" t="s">
        <v>419</v>
      </c>
      <c r="D74" s="398">
        <v>-32608</v>
      </c>
      <c r="E74" s="398">
        <v>-32608</v>
      </c>
      <c r="F74" s="398"/>
      <c r="G74" s="399">
        <v>-32608</v>
      </c>
      <c r="H74" s="451"/>
      <c r="I74" s="398">
        <f t="shared" si="33"/>
        <v>-32608</v>
      </c>
      <c r="J74" s="398">
        <f t="shared" si="30"/>
        <v>-32608</v>
      </c>
      <c r="K74" s="398"/>
      <c r="L74" s="400">
        <f t="shared" si="11"/>
        <v>0</v>
      </c>
      <c r="M74" s="398">
        <f t="shared" si="24"/>
        <v>0</v>
      </c>
      <c r="N74" s="399">
        <v>-32608</v>
      </c>
      <c r="O74" s="399">
        <v>-27819</v>
      </c>
      <c r="P74" s="399">
        <v>-4789</v>
      </c>
      <c r="Q74" s="399"/>
      <c r="R74" s="451"/>
      <c r="S74" s="398"/>
      <c r="T74" s="398">
        <v>-32608</v>
      </c>
      <c r="U74" s="398">
        <v>-27819</v>
      </c>
      <c r="V74" s="398">
        <v>-4789</v>
      </c>
      <c r="W74" s="398">
        <v>0</v>
      </c>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80"/>
      <c r="CJ74" s="380"/>
      <c r="CK74" s="380"/>
      <c r="CL74" s="380"/>
      <c r="CM74" s="380"/>
      <c r="CN74" s="380"/>
      <c r="CO74" s="380"/>
      <c r="CP74" s="380"/>
      <c r="CQ74" s="380"/>
      <c r="CR74" s="380"/>
      <c r="CS74" s="380"/>
      <c r="CT74" s="380"/>
      <c r="CU74" s="380"/>
      <c r="CV74" s="380"/>
      <c r="CW74" s="380"/>
      <c r="CX74" s="380"/>
      <c r="CY74" s="380"/>
      <c r="CZ74" s="380"/>
      <c r="DA74" s="380"/>
      <c r="DB74" s="380"/>
      <c r="DC74" s="380"/>
      <c r="DD74" s="380"/>
      <c r="DE74" s="380"/>
      <c r="DF74" s="380"/>
      <c r="DG74" s="380"/>
      <c r="DH74" s="380"/>
      <c r="DI74" s="380"/>
      <c r="DJ74" s="380"/>
      <c r="DK74" s="380"/>
      <c r="DL74" s="380"/>
      <c r="DM74" s="380"/>
      <c r="DN74" s="380"/>
      <c r="DO74" s="380"/>
      <c r="DP74" s="380"/>
      <c r="DQ74" s="380"/>
      <c r="DR74" s="380"/>
      <c r="DS74" s="380"/>
      <c r="DT74" s="380"/>
      <c r="DU74" s="380"/>
      <c r="DV74" s="380"/>
      <c r="DW74" s="380"/>
      <c r="DX74" s="380"/>
      <c r="DY74" s="380"/>
      <c r="DZ74" s="380"/>
      <c r="EA74" s="380"/>
      <c r="EB74" s="380"/>
      <c r="EC74" s="380"/>
      <c r="ED74" s="380"/>
      <c r="EE74" s="380"/>
      <c r="EF74" s="380"/>
      <c r="EG74" s="380"/>
      <c r="EH74" s="380"/>
      <c r="EI74" s="380"/>
      <c r="EJ74" s="380"/>
      <c r="EK74" s="380"/>
      <c r="EL74" s="380"/>
      <c r="EM74" s="380"/>
      <c r="EN74" s="380"/>
      <c r="EO74" s="380"/>
      <c r="EP74" s="380"/>
      <c r="EQ74" s="380"/>
      <c r="ER74" s="380"/>
      <c r="ES74" s="380"/>
      <c r="ET74" s="380"/>
      <c r="EU74" s="380"/>
      <c r="EV74" s="380"/>
      <c r="EW74" s="380"/>
      <c r="EX74" s="380"/>
      <c r="EY74" s="380"/>
      <c r="EZ74" s="380"/>
      <c r="FA74" s="380"/>
      <c r="FB74" s="380"/>
      <c r="FC74" s="380"/>
      <c r="FD74" s="380"/>
      <c r="FE74" s="380"/>
      <c r="FF74" s="380"/>
      <c r="FG74" s="380"/>
      <c r="FH74" s="380"/>
      <c r="FI74" s="380"/>
      <c r="FJ74" s="380"/>
      <c r="FK74" s="380"/>
      <c r="FL74" s="380"/>
      <c r="FM74" s="380"/>
      <c r="FN74" s="380"/>
      <c r="FO74" s="380"/>
      <c r="FP74" s="380"/>
      <c r="FQ74" s="380"/>
      <c r="FR74" s="380"/>
      <c r="FS74" s="380"/>
      <c r="FT74" s="380"/>
      <c r="FU74" s="380"/>
      <c r="FV74" s="380"/>
      <c r="FW74" s="380"/>
      <c r="FX74" s="380"/>
      <c r="FY74" s="380"/>
      <c r="FZ74" s="380"/>
      <c r="GA74" s="380"/>
      <c r="GB74" s="380"/>
      <c r="GC74" s="380"/>
      <c r="GD74" s="380"/>
      <c r="GE74" s="380"/>
      <c r="GF74" s="380"/>
      <c r="GG74" s="380"/>
      <c r="GH74" s="380"/>
      <c r="GI74" s="380"/>
      <c r="GJ74" s="380"/>
      <c r="GK74" s="380"/>
      <c r="GL74" s="380"/>
      <c r="GM74" s="380"/>
      <c r="GN74" s="380"/>
      <c r="GO74" s="380"/>
      <c r="GP74" s="380"/>
      <c r="GQ74" s="380"/>
      <c r="GR74" s="380"/>
      <c r="GS74" s="380"/>
      <c r="GT74" s="380"/>
      <c r="GU74" s="380"/>
      <c r="GV74" s="380"/>
      <c r="GW74" s="380"/>
      <c r="GX74" s="380"/>
      <c r="GY74" s="380"/>
      <c r="GZ74" s="380"/>
      <c r="HA74" s="380"/>
      <c r="HB74" s="380"/>
      <c r="HC74" s="380"/>
      <c r="HD74" s="380"/>
      <c r="HE74" s="380"/>
      <c r="HF74" s="380"/>
      <c r="HG74" s="380"/>
      <c r="HH74" s="380"/>
      <c r="HI74" s="380"/>
      <c r="HJ74" s="380"/>
      <c r="HK74" s="380"/>
      <c r="HL74" s="380"/>
      <c r="HM74" s="380"/>
      <c r="HN74" s="380"/>
      <c r="HO74" s="380"/>
      <c r="HP74" s="380"/>
      <c r="HQ74" s="380"/>
      <c r="HR74" s="380"/>
      <c r="HS74" s="380"/>
      <c r="HT74" s="380"/>
      <c r="HU74" s="380"/>
      <c r="HV74" s="380"/>
      <c r="HW74" s="380"/>
      <c r="HX74" s="380"/>
      <c r="HY74" s="380"/>
      <c r="HZ74" s="380"/>
      <c r="IA74" s="380"/>
      <c r="IB74" s="380"/>
      <c r="IC74" s="380"/>
      <c r="ID74" s="380"/>
      <c r="IE74" s="380"/>
      <c r="IF74" s="380"/>
      <c r="IG74" s="380"/>
      <c r="IH74" s="380"/>
      <c r="II74" s="380"/>
      <c r="IJ74" s="380"/>
      <c r="IK74" s="380"/>
      <c r="IL74" s="380"/>
      <c r="IM74" s="380"/>
      <c r="IN74" s="380"/>
      <c r="IO74" s="380"/>
      <c r="IP74" s="380"/>
      <c r="IQ74" s="380"/>
      <c r="IR74" s="380"/>
      <c r="IS74" s="380"/>
      <c r="IT74" s="380"/>
      <c r="IU74" s="380"/>
      <c r="IV74" s="380"/>
      <c r="IW74" s="380"/>
      <c r="IX74" s="380"/>
      <c r="IY74" s="380"/>
      <c r="IZ74" s="380"/>
      <c r="JA74" s="380"/>
      <c r="JB74" s="380"/>
      <c r="JC74" s="380"/>
      <c r="JD74" s="380"/>
      <c r="JE74" s="380"/>
      <c r="JF74" s="380"/>
      <c r="JG74" s="380"/>
      <c r="JH74" s="380"/>
      <c r="JI74" s="380"/>
      <c r="JJ74" s="380"/>
      <c r="JK74" s="380"/>
      <c r="JL74" s="380"/>
      <c r="JM74" s="380"/>
      <c r="JN74" s="380"/>
      <c r="JO74" s="380"/>
      <c r="JP74" s="380"/>
      <c r="JQ74" s="380"/>
      <c r="JR74" s="380"/>
      <c r="JS74" s="380"/>
      <c r="JT74" s="380"/>
      <c r="JU74" s="380"/>
      <c r="JV74" s="380"/>
      <c r="JW74" s="380"/>
      <c r="JX74" s="380"/>
      <c r="JY74" s="380"/>
      <c r="JZ74" s="380"/>
      <c r="KA74" s="380"/>
      <c r="KB74" s="380"/>
      <c r="KC74" s="380"/>
      <c r="KD74" s="380"/>
      <c r="KE74" s="380"/>
      <c r="KF74" s="380"/>
      <c r="KG74" s="380"/>
      <c r="KH74" s="380"/>
      <c r="KI74" s="380"/>
    </row>
    <row r="75" spans="1:295" s="405" customFormat="1" ht="56.25" hidden="1" customHeight="1" outlineLevel="1">
      <c r="A75" s="449" t="s">
        <v>62</v>
      </c>
      <c r="B75" s="409" t="s">
        <v>334</v>
      </c>
      <c r="C75" s="463">
        <v>436</v>
      </c>
      <c r="D75" s="398">
        <v>29247</v>
      </c>
      <c r="E75" s="398">
        <v>29247</v>
      </c>
      <c r="F75" s="398">
        <v>2236</v>
      </c>
      <c r="G75" s="399">
        <v>27011</v>
      </c>
      <c r="H75" s="451"/>
      <c r="I75" s="398">
        <f t="shared" si="33"/>
        <v>24911</v>
      </c>
      <c r="J75" s="398">
        <f t="shared" si="30"/>
        <v>24911</v>
      </c>
      <c r="K75" s="398">
        <v>2236</v>
      </c>
      <c r="L75" s="400">
        <f t="shared" si="11"/>
        <v>100</v>
      </c>
      <c r="M75" s="398">
        <f t="shared" si="24"/>
        <v>0</v>
      </c>
      <c r="N75" s="399">
        <v>22675</v>
      </c>
      <c r="O75" s="399">
        <v>27426</v>
      </c>
      <c r="P75" s="399">
        <v>2107</v>
      </c>
      <c r="Q75" s="399">
        <v>-6858</v>
      </c>
      <c r="R75" s="451"/>
      <c r="S75" s="398">
        <v>2236</v>
      </c>
      <c r="T75" s="398">
        <v>20425</v>
      </c>
      <c r="U75" s="398">
        <v>27426</v>
      </c>
      <c r="V75" s="398">
        <v>2107</v>
      </c>
      <c r="W75" s="398">
        <v>-9108</v>
      </c>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0"/>
      <c r="BM75" s="380"/>
      <c r="BN75" s="380"/>
      <c r="BO75" s="380"/>
      <c r="BP75" s="380"/>
      <c r="BQ75" s="380"/>
      <c r="BR75" s="380"/>
      <c r="BS75" s="380"/>
      <c r="BT75" s="380"/>
      <c r="BU75" s="380"/>
      <c r="BV75" s="380"/>
      <c r="BW75" s="380"/>
      <c r="BX75" s="380"/>
      <c r="BY75" s="380"/>
      <c r="BZ75" s="380"/>
      <c r="CA75" s="380"/>
      <c r="CB75" s="380"/>
      <c r="CC75" s="380"/>
      <c r="CD75" s="380"/>
      <c r="CE75" s="380"/>
      <c r="CF75" s="380"/>
      <c r="CG75" s="380"/>
      <c r="CH75" s="380"/>
      <c r="CI75" s="380"/>
      <c r="CJ75" s="380"/>
      <c r="CK75" s="380"/>
      <c r="CL75" s="380"/>
      <c r="CM75" s="380"/>
      <c r="CN75" s="380"/>
      <c r="CO75" s="380"/>
      <c r="CP75" s="380"/>
      <c r="CQ75" s="380"/>
      <c r="CR75" s="380"/>
      <c r="CS75" s="380"/>
      <c r="CT75" s="380"/>
      <c r="CU75" s="380"/>
      <c r="CV75" s="380"/>
      <c r="CW75" s="380"/>
      <c r="CX75" s="380"/>
      <c r="CY75" s="380"/>
      <c r="CZ75" s="380"/>
      <c r="DA75" s="380"/>
      <c r="DB75" s="380"/>
      <c r="DC75" s="380"/>
      <c r="DD75" s="380"/>
      <c r="DE75" s="380"/>
      <c r="DF75" s="380"/>
      <c r="DG75" s="380"/>
      <c r="DH75" s="380"/>
      <c r="DI75" s="380"/>
      <c r="DJ75" s="380"/>
      <c r="DK75" s="380"/>
      <c r="DL75" s="380"/>
      <c r="DM75" s="380"/>
      <c r="DN75" s="380"/>
      <c r="DO75" s="380"/>
      <c r="DP75" s="380"/>
      <c r="DQ75" s="380"/>
      <c r="DR75" s="380"/>
      <c r="DS75" s="380"/>
      <c r="DT75" s="380"/>
      <c r="DU75" s="380"/>
      <c r="DV75" s="380"/>
      <c r="DW75" s="380"/>
      <c r="DX75" s="380"/>
      <c r="DY75" s="380"/>
      <c r="DZ75" s="380"/>
      <c r="EA75" s="380"/>
      <c r="EB75" s="380"/>
      <c r="EC75" s="380"/>
      <c r="ED75" s="380"/>
      <c r="EE75" s="380"/>
      <c r="EF75" s="380"/>
      <c r="EG75" s="380"/>
      <c r="EH75" s="380"/>
      <c r="EI75" s="380"/>
      <c r="EJ75" s="380"/>
      <c r="EK75" s="380"/>
      <c r="EL75" s="380"/>
      <c r="EM75" s="380"/>
      <c r="EN75" s="380"/>
      <c r="EO75" s="380"/>
      <c r="EP75" s="380"/>
      <c r="EQ75" s="380"/>
      <c r="ER75" s="380"/>
      <c r="ES75" s="380"/>
      <c r="ET75" s="380"/>
      <c r="EU75" s="380"/>
      <c r="EV75" s="380"/>
      <c r="EW75" s="380"/>
      <c r="EX75" s="380"/>
      <c r="EY75" s="380"/>
      <c r="EZ75" s="380"/>
      <c r="FA75" s="380"/>
      <c r="FB75" s="380"/>
      <c r="FC75" s="380"/>
      <c r="FD75" s="380"/>
      <c r="FE75" s="380"/>
      <c r="FF75" s="380"/>
      <c r="FG75" s="380"/>
      <c r="FH75" s="380"/>
      <c r="FI75" s="380"/>
      <c r="FJ75" s="380"/>
      <c r="FK75" s="380"/>
      <c r="FL75" s="380"/>
      <c r="FM75" s="380"/>
      <c r="FN75" s="380"/>
      <c r="FO75" s="380"/>
      <c r="FP75" s="380"/>
      <c r="FQ75" s="380"/>
      <c r="FR75" s="380"/>
      <c r="FS75" s="380"/>
      <c r="FT75" s="380"/>
      <c r="FU75" s="380"/>
      <c r="FV75" s="380"/>
      <c r="FW75" s="380"/>
      <c r="FX75" s="380"/>
      <c r="FY75" s="380"/>
      <c r="FZ75" s="380"/>
      <c r="GA75" s="380"/>
      <c r="GB75" s="380"/>
      <c r="GC75" s="380"/>
      <c r="GD75" s="380"/>
      <c r="GE75" s="380"/>
      <c r="GF75" s="380"/>
      <c r="GG75" s="380"/>
      <c r="GH75" s="380"/>
      <c r="GI75" s="380"/>
      <c r="GJ75" s="380"/>
      <c r="GK75" s="380"/>
      <c r="GL75" s="380"/>
      <c r="GM75" s="380"/>
      <c r="GN75" s="380"/>
      <c r="GO75" s="380"/>
      <c r="GP75" s="380"/>
      <c r="GQ75" s="380"/>
      <c r="GR75" s="380"/>
      <c r="GS75" s="380"/>
      <c r="GT75" s="380"/>
      <c r="GU75" s="380"/>
      <c r="GV75" s="380"/>
      <c r="GW75" s="380"/>
      <c r="GX75" s="380"/>
      <c r="GY75" s="380"/>
      <c r="GZ75" s="380"/>
      <c r="HA75" s="380"/>
      <c r="HB75" s="380"/>
      <c r="HC75" s="380"/>
      <c r="HD75" s="380"/>
      <c r="HE75" s="380"/>
      <c r="HF75" s="380"/>
      <c r="HG75" s="380"/>
      <c r="HH75" s="380"/>
      <c r="HI75" s="380"/>
      <c r="HJ75" s="380"/>
      <c r="HK75" s="380"/>
      <c r="HL75" s="380"/>
      <c r="HM75" s="380"/>
      <c r="HN75" s="380"/>
      <c r="HO75" s="380"/>
      <c r="HP75" s="380"/>
      <c r="HQ75" s="380"/>
      <c r="HR75" s="380"/>
      <c r="HS75" s="380"/>
      <c r="HT75" s="380"/>
      <c r="HU75" s="380"/>
      <c r="HV75" s="380"/>
      <c r="HW75" s="380"/>
      <c r="HX75" s="380"/>
      <c r="HY75" s="380"/>
      <c r="HZ75" s="380"/>
      <c r="IA75" s="380"/>
      <c r="IB75" s="380"/>
      <c r="IC75" s="380"/>
      <c r="ID75" s="380"/>
      <c r="IE75" s="380"/>
      <c r="IF75" s="380"/>
      <c r="IG75" s="380"/>
      <c r="IH75" s="380"/>
      <c r="II75" s="380"/>
      <c r="IJ75" s="380"/>
      <c r="IK75" s="380"/>
      <c r="IL75" s="380"/>
      <c r="IM75" s="380"/>
      <c r="IN75" s="380"/>
      <c r="IO75" s="380"/>
      <c r="IP75" s="380"/>
      <c r="IQ75" s="380"/>
      <c r="IR75" s="380"/>
      <c r="IS75" s="380"/>
      <c r="IT75" s="380"/>
      <c r="IU75" s="380"/>
      <c r="IV75" s="380"/>
      <c r="IW75" s="380"/>
      <c r="IX75" s="380"/>
      <c r="IY75" s="380"/>
      <c r="IZ75" s="380"/>
      <c r="JA75" s="380"/>
      <c r="JB75" s="380"/>
      <c r="JC75" s="380"/>
      <c r="JD75" s="380"/>
      <c r="JE75" s="380"/>
      <c r="JF75" s="380"/>
      <c r="JG75" s="380"/>
      <c r="JH75" s="380"/>
      <c r="JI75" s="380"/>
      <c r="JJ75" s="380"/>
      <c r="JK75" s="380"/>
      <c r="JL75" s="380"/>
      <c r="JM75" s="380"/>
      <c r="JN75" s="380"/>
      <c r="JO75" s="380"/>
      <c r="JP75" s="380"/>
      <c r="JQ75" s="380"/>
      <c r="JR75" s="380"/>
      <c r="JS75" s="380"/>
      <c r="JT75" s="380"/>
      <c r="JU75" s="380"/>
      <c r="JV75" s="380"/>
      <c r="JW75" s="380"/>
      <c r="JX75" s="380"/>
      <c r="JY75" s="380"/>
      <c r="JZ75" s="380"/>
      <c r="KA75" s="380"/>
      <c r="KB75" s="380"/>
      <c r="KC75" s="380"/>
      <c r="KD75" s="380"/>
      <c r="KE75" s="380"/>
      <c r="KF75" s="380"/>
      <c r="KG75" s="380"/>
      <c r="KH75" s="380"/>
      <c r="KI75" s="380"/>
    </row>
    <row r="76" spans="1:295" s="390" customFormat="1" ht="20.149999999999999" customHeight="1" collapsed="1">
      <c r="A76" s="447" t="s">
        <v>97</v>
      </c>
      <c r="B76" s="448" t="s">
        <v>420</v>
      </c>
      <c r="C76" s="392"/>
      <c r="D76" s="393">
        <v>1300</v>
      </c>
      <c r="E76" s="393">
        <v>1300</v>
      </c>
      <c r="F76" s="393">
        <v>1300</v>
      </c>
      <c r="G76" s="394"/>
      <c r="H76" s="473"/>
      <c r="I76" s="393">
        <f t="shared" si="33"/>
        <v>2000</v>
      </c>
      <c r="J76" s="393">
        <f>K76+N76</f>
        <v>2000</v>
      </c>
      <c r="K76" s="393">
        <v>2000</v>
      </c>
      <c r="L76" s="391">
        <f t="shared" si="11"/>
        <v>153.84615384615387</v>
      </c>
      <c r="M76" s="393">
        <f t="shared" si="24"/>
        <v>700</v>
      </c>
      <c r="N76" s="394"/>
      <c r="O76" s="394"/>
      <c r="P76" s="394"/>
      <c r="Q76" s="394"/>
      <c r="R76" s="473"/>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c r="BN76" s="380"/>
      <c r="BO76" s="380"/>
      <c r="BP76" s="380"/>
      <c r="BQ76" s="380"/>
      <c r="BR76" s="380"/>
      <c r="BS76" s="380"/>
      <c r="BT76" s="380"/>
      <c r="BU76" s="380"/>
      <c r="BV76" s="380"/>
      <c r="BW76" s="380"/>
      <c r="BX76" s="380"/>
      <c r="BY76" s="380"/>
      <c r="BZ76" s="380"/>
      <c r="CA76" s="380"/>
      <c r="CB76" s="380"/>
      <c r="CC76" s="380"/>
      <c r="CD76" s="380"/>
      <c r="CE76" s="380"/>
      <c r="CF76" s="380"/>
      <c r="CG76" s="380"/>
      <c r="CH76" s="380"/>
      <c r="CI76" s="380"/>
      <c r="CJ76" s="380"/>
      <c r="CK76" s="380"/>
      <c r="CL76" s="380"/>
      <c r="CM76" s="380"/>
      <c r="CN76" s="380"/>
      <c r="CO76" s="380"/>
      <c r="CP76" s="380"/>
      <c r="CQ76" s="380"/>
      <c r="CR76" s="380"/>
      <c r="CS76" s="380"/>
      <c r="CT76" s="380"/>
      <c r="CU76" s="380"/>
      <c r="CV76" s="380"/>
      <c r="CW76" s="380"/>
      <c r="CX76" s="380"/>
      <c r="CY76" s="380"/>
      <c r="CZ76" s="380"/>
      <c r="DA76" s="380"/>
      <c r="DB76" s="380"/>
      <c r="DC76" s="380"/>
      <c r="DD76" s="380"/>
      <c r="DE76" s="380"/>
      <c r="DF76" s="380"/>
      <c r="DG76" s="380"/>
      <c r="DH76" s="380"/>
      <c r="DI76" s="380"/>
      <c r="DJ76" s="380"/>
      <c r="DK76" s="380"/>
      <c r="DL76" s="380"/>
      <c r="DM76" s="380"/>
      <c r="DN76" s="380"/>
      <c r="DO76" s="380"/>
      <c r="DP76" s="380"/>
      <c r="DQ76" s="380"/>
      <c r="DR76" s="380"/>
      <c r="DS76" s="380"/>
      <c r="DT76" s="380"/>
      <c r="DU76" s="380"/>
      <c r="DV76" s="380"/>
      <c r="DW76" s="380"/>
      <c r="DX76" s="380"/>
      <c r="DY76" s="380"/>
      <c r="DZ76" s="380"/>
      <c r="EA76" s="380"/>
      <c r="EB76" s="380"/>
      <c r="EC76" s="380"/>
      <c r="ED76" s="380"/>
      <c r="EE76" s="380"/>
      <c r="EF76" s="380"/>
      <c r="EG76" s="380"/>
      <c r="EH76" s="380"/>
      <c r="EI76" s="380"/>
      <c r="EJ76" s="380"/>
      <c r="EK76" s="380"/>
      <c r="EL76" s="380"/>
      <c r="EM76" s="380"/>
      <c r="EN76" s="380"/>
      <c r="EO76" s="380"/>
      <c r="EP76" s="380"/>
      <c r="EQ76" s="380"/>
      <c r="ER76" s="380"/>
      <c r="ES76" s="380"/>
      <c r="ET76" s="380"/>
      <c r="EU76" s="380"/>
      <c r="EV76" s="380"/>
      <c r="EW76" s="380"/>
      <c r="EX76" s="380"/>
      <c r="EY76" s="380"/>
      <c r="EZ76" s="380"/>
      <c r="FA76" s="380"/>
      <c r="FB76" s="380"/>
      <c r="FC76" s="380"/>
      <c r="FD76" s="380"/>
      <c r="FE76" s="380"/>
      <c r="FF76" s="380"/>
      <c r="FG76" s="380"/>
      <c r="FH76" s="380"/>
      <c r="FI76" s="380"/>
      <c r="FJ76" s="380"/>
      <c r="FK76" s="380"/>
      <c r="FL76" s="380"/>
      <c r="FM76" s="380"/>
      <c r="FN76" s="380"/>
      <c r="FO76" s="380"/>
      <c r="FP76" s="380"/>
      <c r="FQ76" s="380"/>
      <c r="FR76" s="380"/>
      <c r="FS76" s="380"/>
      <c r="FT76" s="380"/>
      <c r="FU76" s="380"/>
      <c r="FV76" s="380"/>
      <c r="FW76" s="380"/>
      <c r="FX76" s="380"/>
      <c r="FY76" s="380"/>
      <c r="FZ76" s="380"/>
      <c r="GA76" s="380"/>
      <c r="GB76" s="380"/>
      <c r="GC76" s="380"/>
      <c r="GD76" s="380"/>
      <c r="GE76" s="380"/>
      <c r="GF76" s="380"/>
      <c r="GG76" s="380"/>
      <c r="GH76" s="380"/>
      <c r="GI76" s="380"/>
      <c r="GJ76" s="380"/>
      <c r="GK76" s="380"/>
      <c r="GL76" s="380"/>
      <c r="GM76" s="380"/>
      <c r="GN76" s="380"/>
      <c r="GO76" s="380"/>
      <c r="GP76" s="380"/>
      <c r="GQ76" s="380"/>
      <c r="GR76" s="380"/>
      <c r="GS76" s="380"/>
      <c r="GT76" s="380"/>
      <c r="GU76" s="380"/>
      <c r="GV76" s="380"/>
      <c r="GW76" s="380"/>
      <c r="GX76" s="380"/>
      <c r="GY76" s="380"/>
      <c r="GZ76" s="380"/>
      <c r="HA76" s="380"/>
      <c r="HB76" s="380"/>
      <c r="HC76" s="380"/>
      <c r="HD76" s="380"/>
      <c r="HE76" s="380"/>
      <c r="HF76" s="380"/>
      <c r="HG76" s="380"/>
      <c r="HH76" s="380"/>
      <c r="HI76" s="380"/>
      <c r="HJ76" s="380"/>
      <c r="HK76" s="380"/>
      <c r="HL76" s="380"/>
      <c r="HM76" s="380"/>
      <c r="HN76" s="380"/>
      <c r="HO76" s="380"/>
      <c r="HP76" s="380"/>
      <c r="HQ76" s="380"/>
      <c r="HR76" s="380"/>
      <c r="HS76" s="380"/>
      <c r="HT76" s="380"/>
      <c r="HU76" s="380"/>
      <c r="HV76" s="380"/>
      <c r="HW76" s="380"/>
      <c r="HX76" s="380"/>
      <c r="HY76" s="380"/>
      <c r="HZ76" s="380"/>
      <c r="IA76" s="380"/>
      <c r="IB76" s="380"/>
      <c r="IC76" s="380"/>
      <c r="ID76" s="380"/>
      <c r="IE76" s="380"/>
      <c r="IF76" s="380"/>
      <c r="IG76" s="380"/>
      <c r="IH76" s="380"/>
      <c r="II76" s="380"/>
      <c r="IJ76" s="380"/>
      <c r="IK76" s="380"/>
      <c r="IL76" s="380"/>
      <c r="IM76" s="380"/>
      <c r="IN76" s="380"/>
      <c r="IO76" s="380"/>
      <c r="IP76" s="380"/>
      <c r="IQ76" s="380"/>
      <c r="IR76" s="380"/>
      <c r="IS76" s="380"/>
      <c r="IT76" s="380"/>
      <c r="IU76" s="380"/>
      <c r="IV76" s="380"/>
      <c r="IW76" s="380"/>
      <c r="IX76" s="380"/>
      <c r="IY76" s="380"/>
      <c r="IZ76" s="380"/>
      <c r="JA76" s="380"/>
      <c r="JB76" s="380"/>
      <c r="JC76" s="380"/>
      <c r="JD76" s="380"/>
      <c r="JE76" s="380"/>
      <c r="JF76" s="380"/>
      <c r="JG76" s="380"/>
      <c r="JH76" s="380"/>
      <c r="JI76" s="380"/>
      <c r="JJ76" s="380"/>
      <c r="JK76" s="380"/>
      <c r="JL76" s="380"/>
      <c r="JM76" s="380"/>
      <c r="JN76" s="380"/>
      <c r="JO76" s="380"/>
      <c r="JP76" s="380"/>
      <c r="JQ76" s="380"/>
      <c r="JR76" s="380"/>
      <c r="JS76" s="380"/>
      <c r="JT76" s="380"/>
      <c r="JU76" s="380"/>
      <c r="JV76" s="380"/>
      <c r="JW76" s="380"/>
      <c r="JX76" s="380"/>
      <c r="JY76" s="380"/>
      <c r="JZ76" s="380"/>
      <c r="KA76" s="380"/>
      <c r="KB76" s="380"/>
      <c r="KC76" s="380"/>
      <c r="KD76" s="380"/>
      <c r="KE76" s="380"/>
      <c r="KF76" s="380"/>
      <c r="KG76" s="380"/>
      <c r="KH76" s="380"/>
      <c r="KI76" s="380"/>
    </row>
    <row r="77" spans="1:295" s="390" customFormat="1" ht="20.149999999999999" customHeight="1">
      <c r="A77" s="443" t="s">
        <v>98</v>
      </c>
      <c r="B77" s="446" t="s">
        <v>421</v>
      </c>
      <c r="C77" s="447" t="s">
        <v>422</v>
      </c>
      <c r="D77" s="393">
        <v>1000</v>
      </c>
      <c r="E77" s="393">
        <v>1000</v>
      </c>
      <c r="F77" s="393">
        <v>1000</v>
      </c>
      <c r="G77" s="394"/>
      <c r="H77" s="444"/>
      <c r="I77" s="393">
        <f t="shared" si="33"/>
        <v>1000</v>
      </c>
      <c r="J77" s="393">
        <f>K77+N77</f>
        <v>1000</v>
      </c>
      <c r="K77" s="393">
        <v>1000</v>
      </c>
      <c r="L77" s="391">
        <f t="shared" si="11"/>
        <v>100</v>
      </c>
      <c r="M77" s="393">
        <f t="shared" si="24"/>
        <v>0</v>
      </c>
      <c r="N77" s="394"/>
      <c r="O77" s="394"/>
      <c r="P77" s="394"/>
      <c r="Q77" s="394"/>
      <c r="R77" s="444"/>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0"/>
      <c r="CD77" s="380"/>
      <c r="CE77" s="380"/>
      <c r="CF77" s="380"/>
      <c r="CG77" s="380"/>
      <c r="CH77" s="380"/>
      <c r="CI77" s="380"/>
      <c r="CJ77" s="380"/>
      <c r="CK77" s="380"/>
      <c r="CL77" s="380"/>
      <c r="CM77" s="380"/>
      <c r="CN77" s="380"/>
      <c r="CO77" s="380"/>
      <c r="CP77" s="380"/>
      <c r="CQ77" s="380"/>
      <c r="CR77" s="380"/>
      <c r="CS77" s="380"/>
      <c r="CT77" s="380"/>
      <c r="CU77" s="380"/>
      <c r="CV77" s="380"/>
      <c r="CW77" s="380"/>
      <c r="CX77" s="380"/>
      <c r="CY77" s="380"/>
      <c r="CZ77" s="380"/>
      <c r="DA77" s="380"/>
      <c r="DB77" s="380"/>
      <c r="DC77" s="380"/>
      <c r="DD77" s="380"/>
      <c r="DE77" s="380"/>
      <c r="DF77" s="380"/>
      <c r="DG77" s="380"/>
      <c r="DH77" s="380"/>
      <c r="DI77" s="380"/>
      <c r="DJ77" s="380"/>
      <c r="DK77" s="380"/>
      <c r="DL77" s="380"/>
      <c r="DM77" s="380"/>
      <c r="DN77" s="380"/>
      <c r="DO77" s="380"/>
      <c r="DP77" s="380"/>
      <c r="DQ77" s="380"/>
      <c r="DR77" s="380"/>
      <c r="DS77" s="380"/>
      <c r="DT77" s="380"/>
      <c r="DU77" s="380"/>
      <c r="DV77" s="380"/>
      <c r="DW77" s="380"/>
      <c r="DX77" s="380"/>
      <c r="DY77" s="380"/>
      <c r="DZ77" s="380"/>
      <c r="EA77" s="380"/>
      <c r="EB77" s="380"/>
      <c r="EC77" s="380"/>
      <c r="ED77" s="380"/>
      <c r="EE77" s="380"/>
      <c r="EF77" s="380"/>
      <c r="EG77" s="380"/>
      <c r="EH77" s="380"/>
      <c r="EI77" s="380"/>
      <c r="EJ77" s="380"/>
      <c r="EK77" s="380"/>
      <c r="EL77" s="380"/>
      <c r="EM77" s="380"/>
      <c r="EN77" s="380"/>
      <c r="EO77" s="380"/>
      <c r="EP77" s="380"/>
      <c r="EQ77" s="380"/>
      <c r="ER77" s="380"/>
      <c r="ES77" s="380"/>
      <c r="ET77" s="380"/>
      <c r="EU77" s="380"/>
      <c r="EV77" s="380"/>
      <c r="EW77" s="380"/>
      <c r="EX77" s="380"/>
      <c r="EY77" s="380"/>
      <c r="EZ77" s="380"/>
      <c r="FA77" s="380"/>
      <c r="FB77" s="380"/>
      <c r="FC77" s="380"/>
      <c r="FD77" s="380"/>
      <c r="FE77" s="380"/>
      <c r="FF77" s="380"/>
      <c r="FG77" s="380"/>
      <c r="FH77" s="380"/>
      <c r="FI77" s="380"/>
      <c r="FJ77" s="380"/>
      <c r="FK77" s="380"/>
      <c r="FL77" s="380"/>
      <c r="FM77" s="380"/>
      <c r="FN77" s="380"/>
      <c r="FO77" s="380"/>
      <c r="FP77" s="380"/>
      <c r="FQ77" s="380"/>
      <c r="FR77" s="380"/>
      <c r="FS77" s="380"/>
      <c r="FT77" s="380"/>
      <c r="FU77" s="380"/>
      <c r="FV77" s="380"/>
      <c r="FW77" s="380"/>
      <c r="FX77" s="380"/>
      <c r="FY77" s="380"/>
      <c r="FZ77" s="380"/>
      <c r="GA77" s="380"/>
      <c r="GB77" s="380"/>
      <c r="GC77" s="380"/>
      <c r="GD77" s="380"/>
      <c r="GE77" s="380"/>
      <c r="GF77" s="380"/>
      <c r="GG77" s="380"/>
      <c r="GH77" s="380"/>
      <c r="GI77" s="380"/>
      <c r="GJ77" s="380"/>
      <c r="GK77" s="380"/>
      <c r="GL77" s="380"/>
      <c r="GM77" s="380"/>
      <c r="GN77" s="380"/>
      <c r="GO77" s="380"/>
      <c r="GP77" s="380"/>
      <c r="GQ77" s="380"/>
      <c r="GR77" s="380"/>
      <c r="GS77" s="380"/>
      <c r="GT77" s="380"/>
      <c r="GU77" s="380"/>
      <c r="GV77" s="380"/>
      <c r="GW77" s="380"/>
      <c r="GX77" s="380"/>
      <c r="GY77" s="380"/>
      <c r="GZ77" s="380"/>
      <c r="HA77" s="380"/>
      <c r="HB77" s="380"/>
      <c r="HC77" s="380"/>
      <c r="HD77" s="380"/>
      <c r="HE77" s="380"/>
      <c r="HF77" s="380"/>
      <c r="HG77" s="380"/>
      <c r="HH77" s="380"/>
      <c r="HI77" s="380"/>
      <c r="HJ77" s="380"/>
      <c r="HK77" s="380"/>
      <c r="HL77" s="380"/>
      <c r="HM77" s="380"/>
      <c r="HN77" s="380"/>
      <c r="HO77" s="380"/>
      <c r="HP77" s="380"/>
      <c r="HQ77" s="380"/>
      <c r="HR77" s="380"/>
      <c r="HS77" s="380"/>
      <c r="HT77" s="380"/>
      <c r="HU77" s="380"/>
      <c r="HV77" s="380"/>
      <c r="HW77" s="380"/>
      <c r="HX77" s="380"/>
      <c r="HY77" s="380"/>
      <c r="HZ77" s="380"/>
      <c r="IA77" s="380"/>
      <c r="IB77" s="380"/>
      <c r="IC77" s="380"/>
      <c r="ID77" s="380"/>
      <c r="IE77" s="380"/>
      <c r="IF77" s="380"/>
      <c r="IG77" s="380"/>
      <c r="IH77" s="380"/>
      <c r="II77" s="380"/>
      <c r="IJ77" s="380"/>
      <c r="IK77" s="380"/>
      <c r="IL77" s="380"/>
      <c r="IM77" s="380"/>
      <c r="IN77" s="380"/>
      <c r="IO77" s="380"/>
      <c r="IP77" s="380"/>
      <c r="IQ77" s="380"/>
      <c r="IR77" s="380"/>
      <c r="IS77" s="380"/>
      <c r="IT77" s="380"/>
      <c r="IU77" s="380"/>
      <c r="IV77" s="380"/>
      <c r="IW77" s="380"/>
      <c r="IX77" s="380"/>
      <c r="IY77" s="380"/>
      <c r="IZ77" s="380"/>
      <c r="JA77" s="380"/>
      <c r="JB77" s="380"/>
      <c r="JC77" s="380"/>
      <c r="JD77" s="380"/>
      <c r="JE77" s="380"/>
      <c r="JF77" s="380"/>
      <c r="JG77" s="380"/>
      <c r="JH77" s="380"/>
      <c r="JI77" s="380"/>
      <c r="JJ77" s="380"/>
      <c r="JK77" s="380"/>
      <c r="JL77" s="380"/>
      <c r="JM77" s="380"/>
      <c r="JN77" s="380"/>
      <c r="JO77" s="380"/>
      <c r="JP77" s="380"/>
      <c r="JQ77" s="380"/>
      <c r="JR77" s="380"/>
      <c r="JS77" s="380"/>
      <c r="JT77" s="380"/>
      <c r="JU77" s="380"/>
      <c r="JV77" s="380"/>
      <c r="JW77" s="380"/>
      <c r="JX77" s="380"/>
      <c r="JY77" s="380"/>
      <c r="JZ77" s="380"/>
      <c r="KA77" s="380"/>
      <c r="KB77" s="380"/>
      <c r="KC77" s="380"/>
      <c r="KD77" s="380"/>
      <c r="KE77" s="380"/>
      <c r="KF77" s="380"/>
      <c r="KG77" s="380"/>
      <c r="KH77" s="380"/>
      <c r="KI77" s="380"/>
    </row>
    <row r="78" spans="1:295" s="390" customFormat="1" ht="20.149999999999999" customHeight="1">
      <c r="A78" s="443" t="s">
        <v>142</v>
      </c>
      <c r="B78" s="446" t="s">
        <v>143</v>
      </c>
      <c r="C78" s="447" t="s">
        <v>424</v>
      </c>
      <c r="D78" s="393">
        <v>66931</v>
      </c>
      <c r="E78" s="393">
        <v>66931</v>
      </c>
      <c r="F78" s="393">
        <v>66931</v>
      </c>
      <c r="G78" s="394"/>
      <c r="H78" s="444"/>
      <c r="I78" s="393">
        <f>J78+R78</f>
        <v>56785</v>
      </c>
      <c r="J78" s="393">
        <f>K78+N78</f>
        <v>56785</v>
      </c>
      <c r="K78" s="393">
        <v>56785</v>
      </c>
      <c r="L78" s="391">
        <f>IF(F78=0,0,K78/F78*100)</f>
        <v>84.841105018601255</v>
      </c>
      <c r="M78" s="393">
        <f>K78-F78</f>
        <v>-10146</v>
      </c>
      <c r="N78" s="394"/>
      <c r="O78" s="394"/>
      <c r="P78" s="394"/>
      <c r="Q78" s="394"/>
      <c r="R78" s="444"/>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0"/>
      <c r="CJ78" s="380"/>
      <c r="CK78" s="380"/>
      <c r="CL78" s="380"/>
      <c r="CM78" s="380"/>
      <c r="CN78" s="380"/>
      <c r="CO78" s="380"/>
      <c r="CP78" s="380"/>
      <c r="CQ78" s="380"/>
      <c r="CR78" s="380"/>
      <c r="CS78" s="380"/>
      <c r="CT78" s="380"/>
      <c r="CU78" s="380"/>
      <c r="CV78" s="380"/>
      <c r="CW78" s="380"/>
      <c r="CX78" s="380"/>
      <c r="CY78" s="380"/>
      <c r="CZ78" s="380"/>
      <c r="DA78" s="380"/>
      <c r="DB78" s="380"/>
      <c r="DC78" s="380"/>
      <c r="DD78" s="380"/>
      <c r="DE78" s="380"/>
      <c r="DF78" s="380"/>
      <c r="DG78" s="380"/>
      <c r="DH78" s="380"/>
      <c r="DI78" s="380"/>
      <c r="DJ78" s="380"/>
      <c r="DK78" s="380"/>
      <c r="DL78" s="380"/>
      <c r="DM78" s="380"/>
      <c r="DN78" s="380"/>
      <c r="DO78" s="380"/>
      <c r="DP78" s="380"/>
      <c r="DQ78" s="380"/>
      <c r="DR78" s="380"/>
      <c r="DS78" s="380"/>
      <c r="DT78" s="380"/>
      <c r="DU78" s="380"/>
      <c r="DV78" s="380"/>
      <c r="DW78" s="380"/>
      <c r="DX78" s="380"/>
      <c r="DY78" s="380"/>
      <c r="DZ78" s="380"/>
      <c r="EA78" s="380"/>
      <c r="EB78" s="380"/>
      <c r="EC78" s="380"/>
      <c r="ED78" s="380"/>
      <c r="EE78" s="380"/>
      <c r="EF78" s="380"/>
      <c r="EG78" s="380"/>
      <c r="EH78" s="380"/>
      <c r="EI78" s="380"/>
      <c r="EJ78" s="380"/>
      <c r="EK78" s="380"/>
      <c r="EL78" s="380"/>
      <c r="EM78" s="380"/>
      <c r="EN78" s="380"/>
      <c r="EO78" s="380"/>
      <c r="EP78" s="380"/>
      <c r="EQ78" s="380"/>
      <c r="ER78" s="380"/>
      <c r="ES78" s="380"/>
      <c r="ET78" s="380"/>
      <c r="EU78" s="380"/>
      <c r="EV78" s="380"/>
      <c r="EW78" s="380"/>
      <c r="EX78" s="380"/>
      <c r="EY78" s="380"/>
      <c r="EZ78" s="380"/>
      <c r="FA78" s="380"/>
      <c r="FB78" s="380"/>
      <c r="FC78" s="380"/>
      <c r="FD78" s="380"/>
      <c r="FE78" s="380"/>
      <c r="FF78" s="380"/>
      <c r="FG78" s="380"/>
      <c r="FH78" s="380"/>
      <c r="FI78" s="380"/>
      <c r="FJ78" s="380"/>
      <c r="FK78" s="380"/>
      <c r="FL78" s="380"/>
      <c r="FM78" s="380"/>
      <c r="FN78" s="380"/>
      <c r="FO78" s="380"/>
      <c r="FP78" s="380"/>
      <c r="FQ78" s="380"/>
      <c r="FR78" s="380"/>
      <c r="FS78" s="380"/>
      <c r="FT78" s="380"/>
      <c r="FU78" s="380"/>
      <c r="FV78" s="380"/>
      <c r="FW78" s="380"/>
      <c r="FX78" s="380"/>
      <c r="FY78" s="380"/>
      <c r="FZ78" s="380"/>
      <c r="GA78" s="380"/>
      <c r="GB78" s="380"/>
      <c r="GC78" s="380"/>
      <c r="GD78" s="380"/>
      <c r="GE78" s="380"/>
      <c r="GF78" s="380"/>
      <c r="GG78" s="380"/>
      <c r="GH78" s="380"/>
      <c r="GI78" s="380"/>
      <c r="GJ78" s="380"/>
      <c r="GK78" s="380"/>
      <c r="GL78" s="380"/>
      <c r="GM78" s="380"/>
      <c r="GN78" s="380"/>
      <c r="GO78" s="380"/>
      <c r="GP78" s="380"/>
      <c r="GQ78" s="380"/>
      <c r="GR78" s="380"/>
      <c r="GS78" s="380"/>
      <c r="GT78" s="380"/>
      <c r="GU78" s="380"/>
      <c r="GV78" s="380"/>
      <c r="GW78" s="380"/>
      <c r="GX78" s="380"/>
      <c r="GY78" s="380"/>
      <c r="GZ78" s="380"/>
      <c r="HA78" s="380"/>
      <c r="HB78" s="380"/>
      <c r="HC78" s="380"/>
      <c r="HD78" s="380"/>
      <c r="HE78" s="380"/>
      <c r="HF78" s="380"/>
      <c r="HG78" s="380"/>
      <c r="HH78" s="380"/>
      <c r="HI78" s="380"/>
      <c r="HJ78" s="380"/>
      <c r="HK78" s="380"/>
      <c r="HL78" s="380"/>
      <c r="HM78" s="380"/>
      <c r="HN78" s="380"/>
      <c r="HO78" s="380"/>
      <c r="HP78" s="380"/>
      <c r="HQ78" s="380"/>
      <c r="HR78" s="380"/>
      <c r="HS78" s="380"/>
      <c r="HT78" s="380"/>
      <c r="HU78" s="380"/>
      <c r="HV78" s="380"/>
      <c r="HW78" s="380"/>
      <c r="HX78" s="380"/>
      <c r="HY78" s="380"/>
      <c r="HZ78" s="380"/>
      <c r="IA78" s="380"/>
      <c r="IB78" s="380"/>
      <c r="IC78" s="380"/>
      <c r="ID78" s="380"/>
      <c r="IE78" s="380"/>
      <c r="IF78" s="380"/>
      <c r="IG78" s="380"/>
      <c r="IH78" s="380"/>
      <c r="II78" s="380"/>
      <c r="IJ78" s="380"/>
      <c r="IK78" s="380"/>
      <c r="IL78" s="380"/>
      <c r="IM78" s="380"/>
      <c r="IN78" s="380"/>
      <c r="IO78" s="380"/>
      <c r="IP78" s="380"/>
      <c r="IQ78" s="380"/>
      <c r="IR78" s="380"/>
      <c r="IS78" s="380"/>
      <c r="IT78" s="380"/>
      <c r="IU78" s="380"/>
      <c r="IV78" s="380"/>
      <c r="IW78" s="380"/>
      <c r="IX78" s="380"/>
      <c r="IY78" s="380"/>
      <c r="IZ78" s="380"/>
      <c r="JA78" s="380"/>
      <c r="JB78" s="380"/>
      <c r="JC78" s="380"/>
      <c r="JD78" s="380"/>
      <c r="JE78" s="380"/>
      <c r="JF78" s="380"/>
      <c r="JG78" s="380"/>
      <c r="JH78" s="380"/>
      <c r="JI78" s="380"/>
      <c r="JJ78" s="380"/>
      <c r="JK78" s="380"/>
      <c r="JL78" s="380"/>
      <c r="JM78" s="380"/>
      <c r="JN78" s="380"/>
      <c r="JO78" s="380"/>
      <c r="JP78" s="380"/>
      <c r="JQ78" s="380"/>
      <c r="JR78" s="380"/>
      <c r="JS78" s="380"/>
      <c r="JT78" s="380"/>
      <c r="JU78" s="380"/>
      <c r="JV78" s="380"/>
      <c r="JW78" s="380"/>
      <c r="JX78" s="380"/>
      <c r="JY78" s="380"/>
      <c r="JZ78" s="380"/>
      <c r="KA78" s="380"/>
      <c r="KB78" s="380"/>
      <c r="KC78" s="380"/>
      <c r="KD78" s="380"/>
      <c r="KE78" s="380"/>
      <c r="KF78" s="380"/>
      <c r="KG78" s="380"/>
      <c r="KH78" s="380"/>
      <c r="KI78" s="380"/>
    </row>
    <row r="79" spans="1:295" ht="53.25" customHeight="1">
      <c r="A79" s="459"/>
      <c r="B79" s="460" t="s">
        <v>454</v>
      </c>
      <c r="C79" s="449"/>
      <c r="D79" s="398">
        <v>18000</v>
      </c>
      <c r="E79" s="398">
        <v>18000</v>
      </c>
      <c r="F79" s="398">
        <v>18000</v>
      </c>
      <c r="G79" s="399"/>
      <c r="H79" s="451"/>
      <c r="I79" s="398">
        <f>J79+R79</f>
        <v>6908</v>
      </c>
      <c r="J79" s="398">
        <f>K79+N79</f>
        <v>6908</v>
      </c>
      <c r="K79" s="398">
        <v>6908</v>
      </c>
      <c r="L79" s="400">
        <f>IF(F79=0,0,K79/F79*100)</f>
        <v>38.37777777777778</v>
      </c>
      <c r="M79" s="398">
        <f>K79-F79</f>
        <v>-11092</v>
      </c>
      <c r="N79" s="399"/>
      <c r="O79" s="399"/>
      <c r="P79" s="399"/>
      <c r="Q79" s="399"/>
      <c r="R79" s="451"/>
    </row>
    <row r="80" spans="1:295" s="405" customFormat="1" ht="20.149999999999999" hidden="1" customHeight="1" outlineLevel="1">
      <c r="A80" s="463"/>
      <c r="B80" s="465" t="s">
        <v>324</v>
      </c>
      <c r="C80" s="463"/>
      <c r="D80" s="411">
        <v>2.0013431688412338</v>
      </c>
      <c r="E80" s="399">
        <v>0</v>
      </c>
      <c r="F80" s="399"/>
      <c r="G80" s="399"/>
      <c r="H80" s="455"/>
      <c r="I80" s="411">
        <f>I78/I13*100</f>
        <v>1.99631505237018</v>
      </c>
      <c r="J80" s="399">
        <f>K80+N80</f>
        <v>0</v>
      </c>
      <c r="K80" s="399"/>
      <c r="L80" s="400">
        <f>IF(F80=0,0,K80/F80*100)</f>
        <v>0</v>
      </c>
      <c r="M80" s="399">
        <f>K80-F80</f>
        <v>0</v>
      </c>
      <c r="N80" s="399"/>
      <c r="O80" s="399"/>
      <c r="P80" s="399"/>
      <c r="Q80" s="399"/>
      <c r="R80" s="455"/>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380"/>
      <c r="BV80" s="380"/>
      <c r="BW80" s="380"/>
      <c r="BX80" s="380"/>
      <c r="BY80" s="380"/>
      <c r="BZ80" s="380"/>
      <c r="CA80" s="380"/>
      <c r="CB80" s="380"/>
      <c r="CC80" s="380"/>
      <c r="CD80" s="380"/>
      <c r="CE80" s="380"/>
      <c r="CF80" s="380"/>
      <c r="CG80" s="380"/>
      <c r="CH80" s="380"/>
      <c r="CI80" s="380"/>
      <c r="CJ80" s="380"/>
      <c r="CK80" s="380"/>
      <c r="CL80" s="380"/>
      <c r="CM80" s="380"/>
      <c r="CN80" s="380"/>
      <c r="CO80" s="380"/>
      <c r="CP80" s="380"/>
      <c r="CQ80" s="380"/>
      <c r="CR80" s="380"/>
      <c r="CS80" s="380"/>
      <c r="CT80" s="380"/>
      <c r="CU80" s="380"/>
      <c r="CV80" s="380"/>
      <c r="CW80" s="380"/>
      <c r="CX80" s="380"/>
      <c r="CY80" s="380"/>
      <c r="CZ80" s="380"/>
      <c r="DA80" s="380"/>
      <c r="DB80" s="380"/>
      <c r="DC80" s="380"/>
      <c r="DD80" s="380"/>
      <c r="DE80" s="380"/>
      <c r="DF80" s="380"/>
      <c r="DG80" s="380"/>
      <c r="DH80" s="380"/>
      <c r="DI80" s="380"/>
      <c r="DJ80" s="380"/>
      <c r="DK80" s="380"/>
      <c r="DL80" s="380"/>
      <c r="DM80" s="380"/>
      <c r="DN80" s="380"/>
      <c r="DO80" s="380"/>
      <c r="DP80" s="380"/>
      <c r="DQ80" s="380"/>
      <c r="DR80" s="380"/>
      <c r="DS80" s="380"/>
      <c r="DT80" s="380"/>
      <c r="DU80" s="380"/>
      <c r="DV80" s="380"/>
      <c r="DW80" s="380"/>
      <c r="DX80" s="380"/>
      <c r="DY80" s="380"/>
      <c r="DZ80" s="380"/>
      <c r="EA80" s="380"/>
      <c r="EB80" s="380"/>
      <c r="EC80" s="380"/>
      <c r="ED80" s="380"/>
      <c r="EE80" s="380"/>
      <c r="EF80" s="380"/>
      <c r="EG80" s="380"/>
      <c r="EH80" s="380"/>
      <c r="EI80" s="380"/>
      <c r="EJ80" s="380"/>
      <c r="EK80" s="380"/>
      <c r="EL80" s="380"/>
      <c r="EM80" s="380"/>
      <c r="EN80" s="380"/>
      <c r="EO80" s="380"/>
      <c r="EP80" s="380"/>
      <c r="EQ80" s="380"/>
      <c r="ER80" s="380"/>
      <c r="ES80" s="380"/>
      <c r="ET80" s="380"/>
      <c r="EU80" s="380"/>
      <c r="EV80" s="380"/>
      <c r="EW80" s="380"/>
      <c r="EX80" s="380"/>
      <c r="EY80" s="380"/>
      <c r="EZ80" s="380"/>
      <c r="FA80" s="380"/>
      <c r="FB80" s="380"/>
      <c r="FC80" s="380"/>
      <c r="FD80" s="380"/>
      <c r="FE80" s="380"/>
      <c r="FF80" s="380"/>
      <c r="FG80" s="380"/>
      <c r="FH80" s="380"/>
      <c r="FI80" s="380"/>
      <c r="FJ80" s="380"/>
      <c r="FK80" s="380"/>
      <c r="FL80" s="380"/>
      <c r="FM80" s="380"/>
      <c r="FN80" s="380"/>
      <c r="FO80" s="380"/>
      <c r="FP80" s="380"/>
      <c r="FQ80" s="380"/>
      <c r="FR80" s="380"/>
      <c r="FS80" s="380"/>
      <c r="FT80" s="380"/>
      <c r="FU80" s="380"/>
      <c r="FV80" s="380"/>
      <c r="FW80" s="380"/>
      <c r="FX80" s="380"/>
      <c r="FY80" s="380"/>
      <c r="FZ80" s="380"/>
      <c r="GA80" s="380"/>
      <c r="GB80" s="380"/>
      <c r="GC80" s="380"/>
      <c r="GD80" s="380"/>
      <c r="GE80" s="380"/>
      <c r="GF80" s="380"/>
      <c r="GG80" s="380"/>
      <c r="GH80" s="380"/>
      <c r="GI80" s="380"/>
      <c r="GJ80" s="380"/>
      <c r="GK80" s="380"/>
      <c r="GL80" s="380"/>
      <c r="GM80" s="380"/>
      <c r="GN80" s="380"/>
      <c r="GO80" s="380"/>
      <c r="GP80" s="380"/>
      <c r="GQ80" s="380"/>
      <c r="GR80" s="380"/>
      <c r="GS80" s="380"/>
      <c r="GT80" s="380"/>
      <c r="GU80" s="380"/>
      <c r="GV80" s="380"/>
      <c r="GW80" s="380"/>
      <c r="GX80" s="380"/>
      <c r="GY80" s="380"/>
      <c r="GZ80" s="380"/>
      <c r="HA80" s="380"/>
      <c r="HB80" s="380"/>
      <c r="HC80" s="380"/>
      <c r="HD80" s="380"/>
      <c r="HE80" s="380"/>
      <c r="HF80" s="380"/>
      <c r="HG80" s="380"/>
      <c r="HH80" s="380"/>
      <c r="HI80" s="380"/>
      <c r="HJ80" s="380"/>
      <c r="HK80" s="380"/>
      <c r="HL80" s="380"/>
      <c r="HM80" s="380"/>
      <c r="HN80" s="380"/>
      <c r="HO80" s="380"/>
      <c r="HP80" s="380"/>
      <c r="HQ80" s="380"/>
      <c r="HR80" s="380"/>
      <c r="HS80" s="380"/>
      <c r="HT80" s="380"/>
      <c r="HU80" s="380"/>
      <c r="HV80" s="380"/>
      <c r="HW80" s="380"/>
      <c r="HX80" s="380"/>
      <c r="HY80" s="380"/>
      <c r="HZ80" s="380"/>
      <c r="IA80" s="380"/>
      <c r="IB80" s="380"/>
      <c r="IC80" s="380"/>
      <c r="ID80" s="380"/>
      <c r="IE80" s="380"/>
      <c r="IF80" s="380"/>
      <c r="IG80" s="380"/>
      <c r="IH80" s="380"/>
      <c r="II80" s="380"/>
      <c r="IJ80" s="380"/>
      <c r="IK80" s="380"/>
      <c r="IL80" s="380"/>
      <c r="IM80" s="380"/>
      <c r="IN80" s="380"/>
      <c r="IO80" s="380"/>
      <c r="IP80" s="380"/>
      <c r="IQ80" s="380"/>
      <c r="IR80" s="380"/>
      <c r="IS80" s="380"/>
      <c r="IT80" s="380"/>
      <c r="IU80" s="380"/>
      <c r="IV80" s="380"/>
      <c r="IW80" s="380"/>
      <c r="IX80" s="380"/>
      <c r="IY80" s="380"/>
      <c r="IZ80" s="380"/>
      <c r="JA80" s="380"/>
      <c r="JB80" s="380"/>
      <c r="JC80" s="380"/>
      <c r="JD80" s="380"/>
      <c r="JE80" s="380"/>
      <c r="JF80" s="380"/>
      <c r="JG80" s="380"/>
      <c r="JH80" s="380"/>
      <c r="JI80" s="380"/>
      <c r="JJ80" s="380"/>
      <c r="JK80" s="380"/>
      <c r="JL80" s="380"/>
      <c r="JM80" s="380"/>
      <c r="JN80" s="380"/>
      <c r="JO80" s="380"/>
      <c r="JP80" s="380"/>
      <c r="JQ80" s="380"/>
      <c r="JR80" s="380"/>
      <c r="JS80" s="380"/>
      <c r="JT80" s="380"/>
      <c r="JU80" s="380"/>
      <c r="JV80" s="380"/>
      <c r="JW80" s="380"/>
      <c r="JX80" s="380"/>
      <c r="JY80" s="380"/>
      <c r="JZ80" s="380"/>
      <c r="KA80" s="380"/>
      <c r="KB80" s="380"/>
      <c r="KC80" s="380"/>
      <c r="KD80" s="380"/>
      <c r="KE80" s="380"/>
      <c r="KF80" s="380"/>
      <c r="KG80" s="380"/>
      <c r="KH80" s="380"/>
      <c r="KI80" s="380"/>
    </row>
    <row r="81" spans="1:295" s="390" customFormat="1" ht="29.25" customHeight="1" collapsed="1">
      <c r="A81" s="447" t="s">
        <v>323</v>
      </c>
      <c r="B81" s="412" t="s">
        <v>494</v>
      </c>
      <c r="C81" s="443"/>
      <c r="D81" s="444"/>
      <c r="E81" s="444"/>
      <c r="F81" s="444"/>
      <c r="G81" s="444"/>
      <c r="H81" s="444"/>
      <c r="I81" s="444">
        <f>I82+I87+I89</f>
        <v>338492</v>
      </c>
      <c r="J81" s="444">
        <f>J82+J87+J89</f>
        <v>338492</v>
      </c>
      <c r="K81" s="444">
        <f>K82+K87+K89</f>
        <v>465214</v>
      </c>
      <c r="L81" s="444">
        <f t="shared" ref="L81:R81" si="34">L82+L87</f>
        <v>334.03318181818179</v>
      </c>
      <c r="M81" s="444">
        <f t="shared" si="34"/>
        <v>-580508</v>
      </c>
      <c r="N81" s="444">
        <f t="shared" si="34"/>
        <v>-126722</v>
      </c>
      <c r="O81" s="444">
        <f t="shared" si="34"/>
        <v>-54971</v>
      </c>
      <c r="P81" s="444">
        <f t="shared" si="34"/>
        <v>-46690</v>
      </c>
      <c r="Q81" s="444">
        <f t="shared" si="34"/>
        <v>-25061</v>
      </c>
      <c r="R81" s="444">
        <f t="shared" si="34"/>
        <v>0</v>
      </c>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c r="DO81" s="380"/>
      <c r="DP81" s="380"/>
      <c r="DQ81" s="380"/>
      <c r="DR81" s="380"/>
      <c r="DS81" s="380"/>
      <c r="DT81" s="380"/>
      <c r="DU81" s="380"/>
      <c r="DV81" s="380"/>
      <c r="DW81" s="380"/>
      <c r="DX81" s="380"/>
      <c r="DY81" s="380"/>
      <c r="DZ81" s="380"/>
      <c r="EA81" s="380"/>
      <c r="EB81" s="380"/>
      <c r="EC81" s="380"/>
      <c r="ED81" s="380"/>
      <c r="EE81" s="380"/>
      <c r="EF81" s="380"/>
      <c r="EG81" s="380"/>
      <c r="EH81" s="380"/>
      <c r="EI81" s="380"/>
      <c r="EJ81" s="380"/>
      <c r="EK81" s="380"/>
      <c r="EL81" s="380"/>
      <c r="EM81" s="380"/>
      <c r="EN81" s="380"/>
      <c r="EO81" s="380"/>
      <c r="EP81" s="380"/>
      <c r="EQ81" s="380"/>
      <c r="ER81" s="380"/>
      <c r="ES81" s="380"/>
      <c r="ET81" s="380"/>
      <c r="EU81" s="380"/>
      <c r="EV81" s="380"/>
      <c r="EW81" s="380"/>
      <c r="EX81" s="380"/>
      <c r="EY81" s="380"/>
      <c r="EZ81" s="380"/>
      <c r="FA81" s="380"/>
      <c r="FB81" s="380"/>
      <c r="FC81" s="380"/>
      <c r="FD81" s="380"/>
      <c r="FE81" s="380"/>
      <c r="FF81" s="380"/>
      <c r="FG81" s="380"/>
      <c r="FH81" s="380"/>
      <c r="FI81" s="380"/>
      <c r="FJ81" s="380"/>
      <c r="FK81" s="380"/>
      <c r="FL81" s="380"/>
      <c r="FM81" s="380"/>
      <c r="FN81" s="380"/>
      <c r="FO81" s="380"/>
      <c r="FP81" s="380"/>
      <c r="FQ81" s="380"/>
      <c r="FR81" s="380"/>
      <c r="FS81" s="380"/>
      <c r="FT81" s="380"/>
      <c r="FU81" s="380"/>
      <c r="FV81" s="380"/>
      <c r="FW81" s="380"/>
      <c r="FX81" s="380"/>
      <c r="FY81" s="380"/>
      <c r="FZ81" s="380"/>
      <c r="GA81" s="380"/>
      <c r="GB81" s="380"/>
      <c r="GC81" s="380"/>
      <c r="GD81" s="380"/>
      <c r="GE81" s="380"/>
      <c r="GF81" s="380"/>
      <c r="GG81" s="380"/>
      <c r="GH81" s="380"/>
      <c r="GI81" s="380"/>
      <c r="GJ81" s="380"/>
      <c r="GK81" s="380"/>
      <c r="GL81" s="380"/>
      <c r="GM81" s="380"/>
      <c r="GN81" s="380"/>
      <c r="GO81" s="380"/>
      <c r="GP81" s="380"/>
      <c r="GQ81" s="380"/>
      <c r="GR81" s="380"/>
      <c r="GS81" s="380"/>
      <c r="GT81" s="380"/>
      <c r="GU81" s="380"/>
      <c r="GV81" s="380"/>
      <c r="GW81" s="380"/>
      <c r="GX81" s="380"/>
      <c r="GY81" s="380"/>
      <c r="GZ81" s="380"/>
      <c r="HA81" s="380"/>
      <c r="HB81" s="380"/>
      <c r="HC81" s="380"/>
      <c r="HD81" s="380"/>
      <c r="HE81" s="380"/>
      <c r="HF81" s="380"/>
      <c r="HG81" s="380"/>
      <c r="HH81" s="380"/>
      <c r="HI81" s="380"/>
      <c r="HJ81" s="380"/>
      <c r="HK81" s="380"/>
      <c r="HL81" s="380"/>
      <c r="HM81" s="380"/>
      <c r="HN81" s="380"/>
      <c r="HO81" s="380"/>
      <c r="HP81" s="380"/>
      <c r="HQ81" s="380"/>
      <c r="HR81" s="380"/>
      <c r="HS81" s="380"/>
      <c r="HT81" s="380"/>
      <c r="HU81" s="380"/>
      <c r="HV81" s="380"/>
      <c r="HW81" s="380"/>
      <c r="HX81" s="380"/>
      <c r="HY81" s="380"/>
      <c r="HZ81" s="380"/>
      <c r="IA81" s="380"/>
      <c r="IB81" s="380"/>
      <c r="IC81" s="380"/>
      <c r="ID81" s="380"/>
      <c r="IE81" s="380"/>
      <c r="IF81" s="380"/>
      <c r="IG81" s="380"/>
      <c r="IH81" s="380"/>
      <c r="II81" s="380"/>
      <c r="IJ81" s="380"/>
      <c r="IK81" s="380"/>
      <c r="IL81" s="380"/>
      <c r="IM81" s="380"/>
      <c r="IN81" s="380"/>
      <c r="IO81" s="380"/>
      <c r="IP81" s="380"/>
      <c r="IQ81" s="380"/>
      <c r="IR81" s="380"/>
      <c r="IS81" s="380"/>
      <c r="IT81" s="380"/>
      <c r="IU81" s="380"/>
      <c r="IV81" s="380"/>
      <c r="IW81" s="380"/>
      <c r="IX81" s="380"/>
      <c r="IY81" s="380"/>
      <c r="IZ81" s="380"/>
      <c r="JA81" s="380"/>
      <c r="JB81" s="380"/>
      <c r="JC81" s="380"/>
      <c r="JD81" s="380"/>
      <c r="JE81" s="380"/>
      <c r="JF81" s="380"/>
      <c r="JG81" s="380"/>
      <c r="JH81" s="380"/>
      <c r="JI81" s="380"/>
      <c r="JJ81" s="380"/>
      <c r="JK81" s="380"/>
      <c r="JL81" s="380"/>
      <c r="JM81" s="380"/>
      <c r="JN81" s="380"/>
      <c r="JO81" s="380"/>
      <c r="JP81" s="380"/>
      <c r="JQ81" s="380"/>
      <c r="JR81" s="380"/>
      <c r="JS81" s="380"/>
      <c r="JT81" s="380"/>
      <c r="JU81" s="380"/>
      <c r="JV81" s="380"/>
      <c r="JW81" s="380"/>
      <c r="JX81" s="380"/>
      <c r="JY81" s="380"/>
      <c r="JZ81" s="380"/>
      <c r="KA81" s="380"/>
      <c r="KB81" s="380"/>
      <c r="KC81" s="380"/>
      <c r="KD81" s="380"/>
      <c r="KE81" s="380"/>
      <c r="KF81" s="380"/>
      <c r="KG81" s="380"/>
      <c r="KH81" s="380"/>
      <c r="KI81" s="380"/>
    </row>
    <row r="82" spans="1:295" s="390" customFormat="1" ht="29.25" hidden="1" customHeight="1" outlineLevel="1">
      <c r="A82" s="447">
        <v>1</v>
      </c>
      <c r="B82" s="412" t="s">
        <v>388</v>
      </c>
      <c r="C82" s="443"/>
      <c r="D82" s="444">
        <v>0</v>
      </c>
      <c r="E82" s="444">
        <v>0</v>
      </c>
      <c r="F82" s="444">
        <v>124318</v>
      </c>
      <c r="G82" s="444">
        <v>-124318</v>
      </c>
      <c r="H82" s="444">
        <v>0</v>
      </c>
      <c r="I82" s="444">
        <f>I83+I84+I85</f>
        <v>0</v>
      </c>
      <c r="J82" s="444">
        <f t="shared" ref="J82" si="35">J83+J84+J85</f>
        <v>0</v>
      </c>
      <c r="K82" s="444">
        <f>K83+K84+K85+K86</f>
        <v>126722</v>
      </c>
      <c r="L82" s="444">
        <f t="shared" ref="L82:R82" si="36">L83+L84+L85+L86</f>
        <v>300</v>
      </c>
      <c r="M82" s="444">
        <f t="shared" si="36"/>
        <v>0</v>
      </c>
      <c r="N82" s="444">
        <f t="shared" si="36"/>
        <v>-126722</v>
      </c>
      <c r="O82" s="444">
        <f t="shared" si="36"/>
        <v>-54971</v>
      </c>
      <c r="P82" s="444">
        <f t="shared" si="36"/>
        <v>-46690</v>
      </c>
      <c r="Q82" s="444">
        <f t="shared" si="36"/>
        <v>-25061</v>
      </c>
      <c r="R82" s="444">
        <f t="shared" si="36"/>
        <v>0</v>
      </c>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c r="CK82" s="380"/>
      <c r="CL82" s="380"/>
      <c r="CM82" s="380"/>
      <c r="CN82" s="380"/>
      <c r="CO82" s="380"/>
      <c r="CP82" s="380"/>
      <c r="CQ82" s="380"/>
      <c r="CR82" s="380"/>
      <c r="CS82" s="380"/>
      <c r="CT82" s="380"/>
      <c r="CU82" s="380"/>
      <c r="CV82" s="380"/>
      <c r="CW82" s="380"/>
      <c r="CX82" s="380"/>
      <c r="CY82" s="380"/>
      <c r="CZ82" s="380"/>
      <c r="DA82" s="380"/>
      <c r="DB82" s="380"/>
      <c r="DC82" s="380"/>
      <c r="DD82" s="380"/>
      <c r="DE82" s="380"/>
      <c r="DF82" s="380"/>
      <c r="DG82" s="380"/>
      <c r="DH82" s="380"/>
      <c r="DI82" s="380"/>
      <c r="DJ82" s="380"/>
      <c r="DK82" s="380"/>
      <c r="DL82" s="380"/>
      <c r="DM82" s="380"/>
      <c r="DN82" s="380"/>
      <c r="DO82" s="380"/>
      <c r="DP82" s="380"/>
      <c r="DQ82" s="380"/>
      <c r="DR82" s="380"/>
      <c r="DS82" s="380"/>
      <c r="DT82" s="380"/>
      <c r="DU82" s="380"/>
      <c r="DV82" s="380"/>
      <c r="DW82" s="380"/>
      <c r="DX82" s="380"/>
      <c r="DY82" s="380"/>
      <c r="DZ82" s="380"/>
      <c r="EA82" s="380"/>
      <c r="EB82" s="380"/>
      <c r="EC82" s="380"/>
      <c r="ED82" s="380"/>
      <c r="EE82" s="380"/>
      <c r="EF82" s="380"/>
      <c r="EG82" s="380"/>
      <c r="EH82" s="380"/>
      <c r="EI82" s="380"/>
      <c r="EJ82" s="380"/>
      <c r="EK82" s="380"/>
      <c r="EL82" s="380"/>
      <c r="EM82" s="380"/>
      <c r="EN82" s="380"/>
      <c r="EO82" s="380"/>
      <c r="EP82" s="380"/>
      <c r="EQ82" s="380"/>
      <c r="ER82" s="380"/>
      <c r="ES82" s="380"/>
      <c r="ET82" s="380"/>
      <c r="EU82" s="380"/>
      <c r="EV82" s="380"/>
      <c r="EW82" s="380"/>
      <c r="EX82" s="380"/>
      <c r="EY82" s="380"/>
      <c r="EZ82" s="380"/>
      <c r="FA82" s="380"/>
      <c r="FB82" s="380"/>
      <c r="FC82" s="380"/>
      <c r="FD82" s="380"/>
      <c r="FE82" s="380"/>
      <c r="FF82" s="380"/>
      <c r="FG82" s="380"/>
      <c r="FH82" s="380"/>
      <c r="FI82" s="380"/>
      <c r="FJ82" s="380"/>
      <c r="FK82" s="380"/>
      <c r="FL82" s="380"/>
      <c r="FM82" s="380"/>
      <c r="FN82" s="380"/>
      <c r="FO82" s="380"/>
      <c r="FP82" s="380"/>
      <c r="FQ82" s="380"/>
      <c r="FR82" s="380"/>
      <c r="FS82" s="380"/>
      <c r="FT82" s="380"/>
      <c r="FU82" s="380"/>
      <c r="FV82" s="380"/>
      <c r="FW82" s="380"/>
      <c r="FX82" s="380"/>
      <c r="FY82" s="380"/>
      <c r="FZ82" s="380"/>
      <c r="GA82" s="380"/>
      <c r="GB82" s="380"/>
      <c r="GC82" s="380"/>
      <c r="GD82" s="380"/>
      <c r="GE82" s="380"/>
      <c r="GF82" s="380"/>
      <c r="GG82" s="380"/>
      <c r="GH82" s="380"/>
      <c r="GI82" s="380"/>
      <c r="GJ82" s="380"/>
      <c r="GK82" s="380"/>
      <c r="GL82" s="380"/>
      <c r="GM82" s="380"/>
      <c r="GN82" s="380"/>
      <c r="GO82" s="380"/>
      <c r="GP82" s="380"/>
      <c r="GQ82" s="380"/>
      <c r="GR82" s="380"/>
      <c r="GS82" s="380"/>
      <c r="GT82" s="380"/>
      <c r="GU82" s="380"/>
      <c r="GV82" s="380"/>
      <c r="GW82" s="380"/>
      <c r="GX82" s="380"/>
      <c r="GY82" s="380"/>
      <c r="GZ82" s="380"/>
      <c r="HA82" s="380"/>
      <c r="HB82" s="380"/>
      <c r="HC82" s="380"/>
      <c r="HD82" s="380"/>
      <c r="HE82" s="380"/>
      <c r="HF82" s="380"/>
      <c r="HG82" s="380"/>
      <c r="HH82" s="380"/>
      <c r="HI82" s="380"/>
      <c r="HJ82" s="380"/>
      <c r="HK82" s="380"/>
      <c r="HL82" s="380"/>
      <c r="HM82" s="380"/>
      <c r="HN82" s="380"/>
      <c r="HO82" s="380"/>
      <c r="HP82" s="380"/>
      <c r="HQ82" s="380"/>
      <c r="HR82" s="380"/>
      <c r="HS82" s="380"/>
      <c r="HT82" s="380"/>
      <c r="HU82" s="380"/>
      <c r="HV82" s="380"/>
      <c r="HW82" s="380"/>
      <c r="HX82" s="380"/>
      <c r="HY82" s="380"/>
      <c r="HZ82" s="380"/>
      <c r="IA82" s="380"/>
      <c r="IB82" s="380"/>
      <c r="IC82" s="380"/>
      <c r="ID82" s="380"/>
      <c r="IE82" s="380"/>
      <c r="IF82" s="380"/>
      <c r="IG82" s="380"/>
      <c r="IH82" s="380"/>
      <c r="II82" s="380"/>
      <c r="IJ82" s="380"/>
      <c r="IK82" s="380"/>
      <c r="IL82" s="380"/>
      <c r="IM82" s="380"/>
      <c r="IN82" s="380"/>
      <c r="IO82" s="380"/>
      <c r="IP82" s="380"/>
      <c r="IQ82" s="380"/>
      <c r="IR82" s="380"/>
      <c r="IS82" s="380"/>
      <c r="IT82" s="380"/>
      <c r="IU82" s="380"/>
      <c r="IV82" s="380"/>
      <c r="IW82" s="380"/>
      <c r="IX82" s="380"/>
      <c r="IY82" s="380"/>
      <c r="IZ82" s="380"/>
      <c r="JA82" s="380"/>
      <c r="JB82" s="380"/>
      <c r="JC82" s="380"/>
      <c r="JD82" s="380"/>
      <c r="JE82" s="380"/>
      <c r="JF82" s="380"/>
      <c r="JG82" s="380"/>
      <c r="JH82" s="380"/>
      <c r="JI82" s="380"/>
      <c r="JJ82" s="380"/>
      <c r="JK82" s="380"/>
      <c r="JL82" s="380"/>
      <c r="JM82" s="380"/>
      <c r="JN82" s="380"/>
      <c r="JO82" s="380"/>
      <c r="JP82" s="380"/>
      <c r="JQ82" s="380"/>
      <c r="JR82" s="380"/>
      <c r="JS82" s="380"/>
      <c r="JT82" s="380"/>
      <c r="JU82" s="380"/>
      <c r="JV82" s="380"/>
      <c r="JW82" s="380"/>
      <c r="JX82" s="380"/>
      <c r="JY82" s="380"/>
      <c r="JZ82" s="380"/>
      <c r="KA82" s="380"/>
      <c r="KB82" s="380"/>
      <c r="KC82" s="380"/>
      <c r="KD82" s="380"/>
      <c r="KE82" s="380"/>
      <c r="KF82" s="380"/>
      <c r="KG82" s="380"/>
      <c r="KH82" s="380"/>
      <c r="KI82" s="380"/>
    </row>
    <row r="83" spans="1:295" ht="27.65" hidden="1" customHeight="1" outlineLevel="1">
      <c r="A83" s="413" t="s">
        <v>62</v>
      </c>
      <c r="B83" s="414" t="s">
        <v>423</v>
      </c>
      <c r="C83" s="459">
        <v>436</v>
      </c>
      <c r="D83" s="398">
        <v>0</v>
      </c>
      <c r="E83" s="398">
        <v>0</v>
      </c>
      <c r="F83" s="398">
        <v>54971</v>
      </c>
      <c r="G83" s="399">
        <v>-54971</v>
      </c>
      <c r="H83" s="451"/>
      <c r="I83" s="398">
        <f t="shared" si="33"/>
        <v>0</v>
      </c>
      <c r="J83" s="398">
        <f>K83+N83</f>
        <v>0</v>
      </c>
      <c r="K83" s="398">
        <v>54971</v>
      </c>
      <c r="L83" s="400">
        <f t="shared" ref="L83:L90" si="37">IF(F83=0,0,K83/F83*100)</f>
        <v>100</v>
      </c>
      <c r="M83" s="398">
        <f t="shared" ref="M83:M90" si="38">K83-F83</f>
        <v>0</v>
      </c>
      <c r="N83" s="399">
        <v>-54971</v>
      </c>
      <c r="O83" s="399">
        <v>-54971</v>
      </c>
      <c r="P83" s="399">
        <v>0</v>
      </c>
      <c r="Q83" s="399"/>
      <c r="R83" s="451"/>
    </row>
    <row r="84" spans="1:295" ht="27.65" hidden="1" customHeight="1" outlineLevel="1">
      <c r="A84" s="413" t="s">
        <v>62</v>
      </c>
      <c r="B84" s="414" t="s">
        <v>516</v>
      </c>
      <c r="C84" s="459">
        <v>436</v>
      </c>
      <c r="D84" s="398">
        <v>0</v>
      </c>
      <c r="E84" s="398">
        <v>0</v>
      </c>
      <c r="F84" s="398">
        <v>46690</v>
      </c>
      <c r="G84" s="399">
        <v>-46690</v>
      </c>
      <c r="H84" s="451"/>
      <c r="I84" s="398">
        <f t="shared" si="33"/>
        <v>0</v>
      </c>
      <c r="J84" s="398">
        <f>K84+N84</f>
        <v>0</v>
      </c>
      <c r="K84" s="398">
        <v>46690</v>
      </c>
      <c r="L84" s="400">
        <f t="shared" si="37"/>
        <v>100</v>
      </c>
      <c r="M84" s="398">
        <f t="shared" si="38"/>
        <v>0</v>
      </c>
      <c r="N84" s="399">
        <v>-46690</v>
      </c>
      <c r="O84" s="399"/>
      <c r="P84" s="399">
        <v>-46690</v>
      </c>
      <c r="Q84" s="399"/>
      <c r="R84" s="451"/>
    </row>
    <row r="85" spans="1:295" ht="27.65" hidden="1" customHeight="1" outlineLevel="1">
      <c r="A85" s="413" t="s">
        <v>62</v>
      </c>
      <c r="B85" s="414" t="s">
        <v>517</v>
      </c>
      <c r="C85" s="459">
        <v>436</v>
      </c>
      <c r="D85" s="398">
        <v>0</v>
      </c>
      <c r="E85" s="398">
        <v>0</v>
      </c>
      <c r="F85" s="398">
        <v>22657</v>
      </c>
      <c r="G85" s="399">
        <v>-22657</v>
      </c>
      <c r="H85" s="451"/>
      <c r="I85" s="398">
        <f t="shared" si="33"/>
        <v>0</v>
      </c>
      <c r="J85" s="398">
        <f>K85+N85</f>
        <v>0</v>
      </c>
      <c r="K85" s="398">
        <v>22657</v>
      </c>
      <c r="L85" s="400">
        <f t="shared" si="37"/>
        <v>100</v>
      </c>
      <c r="M85" s="398">
        <f t="shared" si="38"/>
        <v>0</v>
      </c>
      <c r="N85" s="399">
        <v>-22657</v>
      </c>
      <c r="O85" s="399"/>
      <c r="P85" s="399"/>
      <c r="Q85" s="399">
        <v>-22657</v>
      </c>
      <c r="R85" s="451"/>
    </row>
    <row r="86" spans="1:295" ht="30" hidden="1" customHeight="1" outlineLevel="1">
      <c r="A86" s="413" t="s">
        <v>62</v>
      </c>
      <c r="B86" s="414" t="s">
        <v>518</v>
      </c>
      <c r="C86" s="459">
        <v>436</v>
      </c>
      <c r="D86" s="398"/>
      <c r="E86" s="398"/>
      <c r="F86" s="398"/>
      <c r="G86" s="399"/>
      <c r="H86" s="451"/>
      <c r="I86" s="398">
        <f t="shared" si="33"/>
        <v>0</v>
      </c>
      <c r="J86" s="398">
        <f>K86+N86</f>
        <v>0</v>
      </c>
      <c r="K86" s="398">
        <v>2404</v>
      </c>
      <c r="L86" s="400">
        <f t="shared" si="37"/>
        <v>0</v>
      </c>
      <c r="M86" s="398"/>
      <c r="N86" s="399">
        <v>-2404</v>
      </c>
      <c r="O86" s="399"/>
      <c r="P86" s="399"/>
      <c r="Q86" s="399">
        <v>-2404</v>
      </c>
      <c r="R86" s="451"/>
    </row>
    <row r="87" spans="1:295" s="390" customFormat="1" ht="68.25" customHeight="1" collapsed="1">
      <c r="A87" s="415" t="s">
        <v>9</v>
      </c>
      <c r="B87" s="416" t="s">
        <v>519</v>
      </c>
      <c r="C87" s="443"/>
      <c r="D87" s="393">
        <v>880000</v>
      </c>
      <c r="E87" s="393">
        <v>880000</v>
      </c>
      <c r="F87" s="393">
        <v>880000</v>
      </c>
      <c r="G87" s="394"/>
      <c r="H87" s="444"/>
      <c r="I87" s="393">
        <f t="shared" si="33"/>
        <v>299492</v>
      </c>
      <c r="J87" s="393">
        <f t="shared" ref="J87:J89" si="39">K87+N87</f>
        <v>299492</v>
      </c>
      <c r="K87" s="393">
        <v>299492</v>
      </c>
      <c r="L87" s="391">
        <f t="shared" si="37"/>
        <v>34.033181818181816</v>
      </c>
      <c r="M87" s="393">
        <f t="shared" si="38"/>
        <v>-580508</v>
      </c>
      <c r="N87" s="394"/>
      <c r="O87" s="394"/>
      <c r="P87" s="394"/>
      <c r="Q87" s="394"/>
      <c r="R87" s="444"/>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c r="BJ87" s="380"/>
      <c r="BK87" s="380"/>
      <c r="BL87" s="380"/>
      <c r="BM87" s="380"/>
      <c r="BN87" s="380"/>
      <c r="BO87" s="380"/>
      <c r="BP87" s="380"/>
      <c r="BQ87" s="380"/>
      <c r="BR87" s="380"/>
      <c r="BS87" s="380"/>
      <c r="BT87" s="380"/>
      <c r="BU87" s="380"/>
      <c r="BV87" s="380"/>
      <c r="BW87" s="380"/>
      <c r="BX87" s="380"/>
      <c r="BY87" s="380"/>
      <c r="BZ87" s="380"/>
      <c r="CA87" s="380"/>
      <c r="CB87" s="380"/>
      <c r="CC87" s="380"/>
      <c r="CD87" s="380"/>
      <c r="CE87" s="380"/>
      <c r="CF87" s="380"/>
      <c r="CG87" s="380"/>
      <c r="CH87" s="380"/>
      <c r="CI87" s="380"/>
      <c r="CJ87" s="380"/>
      <c r="CK87" s="380"/>
      <c r="CL87" s="380"/>
      <c r="CM87" s="380"/>
      <c r="CN87" s="380"/>
      <c r="CO87" s="380"/>
      <c r="CP87" s="380"/>
      <c r="CQ87" s="380"/>
      <c r="CR87" s="380"/>
      <c r="CS87" s="380"/>
      <c r="CT87" s="380"/>
      <c r="CU87" s="380"/>
      <c r="CV87" s="380"/>
      <c r="CW87" s="380"/>
      <c r="CX87" s="380"/>
      <c r="CY87" s="380"/>
      <c r="CZ87" s="380"/>
      <c r="DA87" s="380"/>
      <c r="DB87" s="380"/>
      <c r="DC87" s="380"/>
      <c r="DD87" s="380"/>
      <c r="DE87" s="380"/>
      <c r="DF87" s="380"/>
      <c r="DG87" s="380"/>
      <c r="DH87" s="380"/>
      <c r="DI87" s="380"/>
      <c r="DJ87" s="380"/>
      <c r="DK87" s="380"/>
      <c r="DL87" s="380"/>
      <c r="DM87" s="380"/>
      <c r="DN87" s="380"/>
      <c r="DO87" s="380"/>
      <c r="DP87" s="380"/>
      <c r="DQ87" s="380"/>
      <c r="DR87" s="380"/>
      <c r="DS87" s="380"/>
      <c r="DT87" s="380"/>
      <c r="DU87" s="380"/>
      <c r="DV87" s="380"/>
      <c r="DW87" s="380"/>
      <c r="DX87" s="380"/>
      <c r="DY87" s="380"/>
      <c r="DZ87" s="380"/>
      <c r="EA87" s="380"/>
      <c r="EB87" s="380"/>
      <c r="EC87" s="380"/>
      <c r="ED87" s="380"/>
      <c r="EE87" s="380"/>
      <c r="EF87" s="380"/>
      <c r="EG87" s="380"/>
      <c r="EH87" s="380"/>
      <c r="EI87" s="380"/>
      <c r="EJ87" s="380"/>
      <c r="EK87" s="380"/>
      <c r="EL87" s="380"/>
      <c r="EM87" s="380"/>
      <c r="EN87" s="380"/>
      <c r="EO87" s="380"/>
      <c r="EP87" s="380"/>
      <c r="EQ87" s="380"/>
      <c r="ER87" s="380"/>
      <c r="ES87" s="380"/>
      <c r="ET87" s="380"/>
      <c r="EU87" s="380"/>
      <c r="EV87" s="380"/>
      <c r="EW87" s="380"/>
      <c r="EX87" s="380"/>
      <c r="EY87" s="380"/>
      <c r="EZ87" s="380"/>
      <c r="FA87" s="380"/>
      <c r="FB87" s="380"/>
      <c r="FC87" s="380"/>
      <c r="FD87" s="380"/>
      <c r="FE87" s="380"/>
      <c r="FF87" s="380"/>
      <c r="FG87" s="380"/>
      <c r="FH87" s="380"/>
      <c r="FI87" s="380"/>
      <c r="FJ87" s="380"/>
      <c r="FK87" s="380"/>
      <c r="FL87" s="380"/>
      <c r="FM87" s="380"/>
      <c r="FN87" s="380"/>
      <c r="FO87" s="380"/>
      <c r="FP87" s="380"/>
      <c r="FQ87" s="380"/>
      <c r="FR87" s="380"/>
      <c r="FS87" s="380"/>
      <c r="FT87" s="380"/>
      <c r="FU87" s="380"/>
      <c r="FV87" s="380"/>
      <c r="FW87" s="380"/>
      <c r="FX87" s="380"/>
      <c r="FY87" s="380"/>
      <c r="FZ87" s="380"/>
      <c r="GA87" s="380"/>
      <c r="GB87" s="380"/>
      <c r="GC87" s="380"/>
      <c r="GD87" s="380"/>
      <c r="GE87" s="380"/>
      <c r="GF87" s="380"/>
      <c r="GG87" s="380"/>
      <c r="GH87" s="380"/>
      <c r="GI87" s="380"/>
      <c r="GJ87" s="380"/>
      <c r="GK87" s="380"/>
      <c r="GL87" s="380"/>
      <c r="GM87" s="380"/>
      <c r="GN87" s="380"/>
      <c r="GO87" s="380"/>
      <c r="GP87" s="380"/>
      <c r="GQ87" s="380"/>
      <c r="GR87" s="380"/>
      <c r="GS87" s="380"/>
      <c r="GT87" s="380"/>
      <c r="GU87" s="380"/>
      <c r="GV87" s="380"/>
      <c r="GW87" s="380"/>
      <c r="GX87" s="380"/>
      <c r="GY87" s="380"/>
      <c r="GZ87" s="380"/>
      <c r="HA87" s="380"/>
      <c r="HB87" s="380"/>
      <c r="HC87" s="380"/>
      <c r="HD87" s="380"/>
      <c r="HE87" s="380"/>
      <c r="HF87" s="380"/>
      <c r="HG87" s="380"/>
      <c r="HH87" s="380"/>
      <c r="HI87" s="380"/>
      <c r="HJ87" s="380"/>
      <c r="HK87" s="380"/>
      <c r="HL87" s="380"/>
      <c r="HM87" s="380"/>
      <c r="HN87" s="380"/>
      <c r="HO87" s="380"/>
      <c r="HP87" s="380"/>
      <c r="HQ87" s="380"/>
      <c r="HR87" s="380"/>
      <c r="HS87" s="380"/>
      <c r="HT87" s="380"/>
      <c r="HU87" s="380"/>
      <c r="HV87" s="380"/>
      <c r="HW87" s="380"/>
      <c r="HX87" s="380"/>
      <c r="HY87" s="380"/>
      <c r="HZ87" s="380"/>
      <c r="IA87" s="380"/>
      <c r="IB87" s="380"/>
      <c r="IC87" s="380"/>
      <c r="ID87" s="380"/>
      <c r="IE87" s="380"/>
      <c r="IF87" s="380"/>
      <c r="IG87" s="380"/>
      <c r="IH87" s="380"/>
      <c r="II87" s="380"/>
      <c r="IJ87" s="380"/>
      <c r="IK87" s="380"/>
      <c r="IL87" s="380"/>
      <c r="IM87" s="380"/>
      <c r="IN87" s="380"/>
      <c r="IO87" s="380"/>
      <c r="IP87" s="380"/>
      <c r="IQ87" s="380"/>
      <c r="IR87" s="380"/>
      <c r="IS87" s="380"/>
      <c r="IT87" s="380"/>
      <c r="IU87" s="380"/>
      <c r="IV87" s="380"/>
      <c r="IW87" s="380"/>
      <c r="IX87" s="380"/>
      <c r="IY87" s="380"/>
      <c r="IZ87" s="380"/>
      <c r="JA87" s="380"/>
      <c r="JB87" s="380"/>
      <c r="JC87" s="380"/>
      <c r="JD87" s="380"/>
      <c r="JE87" s="380"/>
      <c r="JF87" s="380"/>
      <c r="JG87" s="380"/>
      <c r="JH87" s="380"/>
      <c r="JI87" s="380"/>
      <c r="JJ87" s="380"/>
      <c r="JK87" s="380"/>
      <c r="JL87" s="380"/>
      <c r="JM87" s="380"/>
      <c r="JN87" s="380"/>
      <c r="JO87" s="380"/>
      <c r="JP87" s="380"/>
      <c r="JQ87" s="380"/>
      <c r="JR87" s="380"/>
      <c r="JS87" s="380"/>
      <c r="JT87" s="380"/>
      <c r="JU87" s="380"/>
      <c r="JV87" s="380"/>
      <c r="JW87" s="380"/>
      <c r="JX87" s="380"/>
      <c r="JY87" s="380"/>
      <c r="JZ87" s="380"/>
      <c r="KA87" s="380"/>
      <c r="KB87" s="380"/>
      <c r="KC87" s="380"/>
      <c r="KD87" s="380"/>
      <c r="KE87" s="380"/>
      <c r="KF87" s="380"/>
      <c r="KG87" s="380"/>
      <c r="KH87" s="380"/>
      <c r="KI87" s="380"/>
    </row>
    <row r="88" spans="1:295" s="405" customFormat="1" ht="57.75" customHeight="1">
      <c r="A88" s="417"/>
      <c r="B88" s="418" t="s">
        <v>561</v>
      </c>
      <c r="C88" s="463"/>
      <c r="D88" s="402"/>
      <c r="E88" s="419"/>
      <c r="F88" s="419"/>
      <c r="G88" s="420"/>
      <c r="H88" s="466"/>
      <c r="I88" s="402">
        <f t="shared" si="33"/>
        <v>161000</v>
      </c>
      <c r="J88" s="402">
        <f t="shared" si="39"/>
        <v>161000</v>
      </c>
      <c r="K88" s="421">
        <v>161000</v>
      </c>
      <c r="L88" s="422"/>
      <c r="M88" s="419"/>
      <c r="N88" s="420"/>
      <c r="O88" s="420"/>
      <c r="P88" s="420"/>
      <c r="Q88" s="420"/>
      <c r="R88" s="466"/>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23"/>
      <c r="BF88" s="423"/>
      <c r="BG88" s="423"/>
      <c r="BH88" s="423"/>
      <c r="BI88" s="423"/>
      <c r="BJ88" s="423"/>
      <c r="BK88" s="423"/>
      <c r="BL88" s="423"/>
      <c r="BM88" s="423"/>
      <c r="BN88" s="423"/>
      <c r="BO88" s="423"/>
      <c r="BP88" s="423"/>
      <c r="BQ88" s="423"/>
      <c r="BR88" s="423"/>
      <c r="BS88" s="423"/>
      <c r="BT88" s="423"/>
      <c r="BU88" s="423"/>
      <c r="BV88" s="423"/>
      <c r="BW88" s="423"/>
      <c r="BX88" s="423"/>
      <c r="BY88" s="423"/>
      <c r="BZ88" s="423"/>
      <c r="CA88" s="423"/>
      <c r="CB88" s="423"/>
      <c r="CC88" s="423"/>
      <c r="CD88" s="423"/>
      <c r="CE88" s="423"/>
      <c r="CF88" s="423"/>
      <c r="CG88" s="423"/>
      <c r="CH88" s="423"/>
      <c r="CI88" s="423"/>
      <c r="CJ88" s="423"/>
      <c r="CK88" s="423"/>
      <c r="CL88" s="423"/>
      <c r="CM88" s="423"/>
      <c r="CN88" s="423"/>
      <c r="CO88" s="423"/>
      <c r="CP88" s="423"/>
      <c r="CQ88" s="423"/>
      <c r="CR88" s="423"/>
      <c r="CS88" s="423"/>
      <c r="CT88" s="423"/>
      <c r="CU88" s="423"/>
      <c r="CV88" s="423"/>
      <c r="CW88" s="423"/>
      <c r="CX88" s="423"/>
      <c r="CY88" s="423"/>
      <c r="CZ88" s="423"/>
      <c r="DA88" s="423"/>
      <c r="DB88" s="423"/>
      <c r="DC88" s="423"/>
      <c r="DD88" s="423"/>
      <c r="DE88" s="423"/>
      <c r="DF88" s="423"/>
      <c r="DG88" s="423"/>
      <c r="DH88" s="423"/>
      <c r="DI88" s="423"/>
      <c r="DJ88" s="423"/>
      <c r="DK88" s="423"/>
      <c r="DL88" s="423"/>
      <c r="DM88" s="423"/>
      <c r="DN88" s="423"/>
      <c r="DO88" s="423"/>
      <c r="DP88" s="423"/>
      <c r="DQ88" s="423"/>
      <c r="DR88" s="423"/>
      <c r="DS88" s="423"/>
      <c r="DT88" s="423"/>
      <c r="DU88" s="423"/>
      <c r="DV88" s="423"/>
      <c r="DW88" s="423"/>
      <c r="DX88" s="423"/>
      <c r="DY88" s="423"/>
      <c r="DZ88" s="423"/>
      <c r="EA88" s="423"/>
      <c r="EB88" s="423"/>
      <c r="EC88" s="423"/>
      <c r="ED88" s="423"/>
      <c r="EE88" s="423"/>
      <c r="EF88" s="423"/>
      <c r="EG88" s="423"/>
      <c r="EH88" s="423"/>
      <c r="EI88" s="423"/>
      <c r="EJ88" s="423"/>
      <c r="EK88" s="423"/>
      <c r="EL88" s="423"/>
      <c r="EM88" s="423"/>
      <c r="EN88" s="423"/>
      <c r="EO88" s="423"/>
      <c r="EP88" s="423"/>
      <c r="EQ88" s="423"/>
      <c r="ER88" s="423"/>
      <c r="ES88" s="423"/>
      <c r="ET88" s="423"/>
      <c r="EU88" s="423"/>
      <c r="EV88" s="423"/>
      <c r="EW88" s="423"/>
      <c r="EX88" s="423"/>
      <c r="EY88" s="423"/>
      <c r="EZ88" s="423"/>
      <c r="FA88" s="423"/>
      <c r="FB88" s="423"/>
      <c r="FC88" s="423"/>
      <c r="FD88" s="423"/>
      <c r="FE88" s="423"/>
      <c r="FF88" s="423"/>
      <c r="FG88" s="423"/>
      <c r="FH88" s="423"/>
      <c r="FI88" s="423"/>
      <c r="FJ88" s="423"/>
      <c r="FK88" s="423"/>
      <c r="FL88" s="423"/>
      <c r="FM88" s="423"/>
      <c r="FN88" s="423"/>
      <c r="FO88" s="423"/>
      <c r="FP88" s="423"/>
      <c r="FQ88" s="423"/>
      <c r="FR88" s="423"/>
      <c r="FS88" s="423"/>
      <c r="FT88" s="423"/>
      <c r="FU88" s="423"/>
      <c r="FV88" s="423"/>
      <c r="FW88" s="423"/>
      <c r="FX88" s="423"/>
      <c r="FY88" s="423"/>
      <c r="FZ88" s="423"/>
      <c r="GA88" s="423"/>
      <c r="GB88" s="423"/>
      <c r="GC88" s="423"/>
      <c r="GD88" s="423"/>
      <c r="GE88" s="423"/>
      <c r="GF88" s="423"/>
      <c r="GG88" s="423"/>
      <c r="GH88" s="423"/>
      <c r="GI88" s="423"/>
      <c r="GJ88" s="423"/>
      <c r="GK88" s="423"/>
      <c r="GL88" s="423"/>
      <c r="GM88" s="423"/>
      <c r="GN88" s="423"/>
      <c r="GO88" s="423"/>
      <c r="GP88" s="423"/>
      <c r="GQ88" s="423"/>
      <c r="GR88" s="423"/>
      <c r="GS88" s="423"/>
      <c r="GT88" s="423"/>
      <c r="GU88" s="423"/>
      <c r="GV88" s="423"/>
      <c r="GW88" s="423"/>
      <c r="GX88" s="423"/>
      <c r="GY88" s="423"/>
      <c r="GZ88" s="423"/>
      <c r="HA88" s="423"/>
      <c r="HB88" s="423"/>
      <c r="HC88" s="423"/>
      <c r="HD88" s="423"/>
      <c r="HE88" s="423"/>
      <c r="HF88" s="423"/>
      <c r="HG88" s="423"/>
      <c r="HH88" s="423"/>
      <c r="HI88" s="423"/>
      <c r="HJ88" s="423"/>
      <c r="HK88" s="423"/>
      <c r="HL88" s="423"/>
      <c r="HM88" s="423"/>
      <c r="HN88" s="423"/>
      <c r="HO88" s="423"/>
      <c r="HP88" s="423"/>
      <c r="HQ88" s="423"/>
      <c r="HR88" s="423"/>
      <c r="HS88" s="423"/>
      <c r="HT88" s="423"/>
      <c r="HU88" s="423"/>
      <c r="HV88" s="423"/>
      <c r="HW88" s="423"/>
      <c r="HX88" s="423"/>
      <c r="HY88" s="423"/>
      <c r="HZ88" s="423"/>
      <c r="IA88" s="423"/>
      <c r="IB88" s="423"/>
      <c r="IC88" s="423"/>
      <c r="ID88" s="423"/>
      <c r="IE88" s="423"/>
      <c r="IF88" s="423"/>
      <c r="IG88" s="423"/>
      <c r="IH88" s="423"/>
      <c r="II88" s="423"/>
      <c r="IJ88" s="423"/>
      <c r="IK88" s="423"/>
      <c r="IL88" s="423"/>
      <c r="IM88" s="423"/>
      <c r="IN88" s="423"/>
      <c r="IO88" s="423"/>
      <c r="IP88" s="423"/>
      <c r="IQ88" s="423"/>
      <c r="IR88" s="423"/>
      <c r="IS88" s="423"/>
      <c r="IT88" s="423"/>
      <c r="IU88" s="423"/>
      <c r="IV88" s="423"/>
      <c r="IW88" s="423"/>
      <c r="IX88" s="423"/>
      <c r="IY88" s="423"/>
      <c r="IZ88" s="423"/>
      <c r="JA88" s="423"/>
      <c r="JB88" s="423"/>
      <c r="JC88" s="423"/>
      <c r="JD88" s="423"/>
      <c r="JE88" s="423"/>
      <c r="JF88" s="423"/>
      <c r="JG88" s="423"/>
      <c r="JH88" s="423"/>
      <c r="JI88" s="423"/>
      <c r="JJ88" s="423"/>
      <c r="JK88" s="423"/>
      <c r="JL88" s="423"/>
      <c r="JM88" s="423"/>
      <c r="JN88" s="423"/>
      <c r="JO88" s="423"/>
      <c r="JP88" s="423"/>
      <c r="JQ88" s="423"/>
      <c r="JR88" s="423"/>
      <c r="JS88" s="423"/>
      <c r="JT88" s="423"/>
      <c r="JU88" s="423"/>
      <c r="JV88" s="423"/>
      <c r="JW88" s="423"/>
      <c r="JX88" s="423"/>
      <c r="JY88" s="423"/>
      <c r="JZ88" s="423"/>
      <c r="KA88" s="423"/>
      <c r="KB88" s="423"/>
      <c r="KC88" s="423"/>
      <c r="KD88" s="423"/>
      <c r="KE88" s="423"/>
      <c r="KF88" s="423"/>
      <c r="KG88" s="423"/>
      <c r="KH88" s="423"/>
      <c r="KI88" s="423"/>
    </row>
    <row r="89" spans="1:295" s="390" customFormat="1" ht="29.25" customHeight="1">
      <c r="A89" s="415" t="s">
        <v>25</v>
      </c>
      <c r="B89" s="416" t="s">
        <v>562</v>
      </c>
      <c r="C89" s="443"/>
      <c r="D89" s="393"/>
      <c r="E89" s="424"/>
      <c r="F89" s="424"/>
      <c r="G89" s="425"/>
      <c r="H89" s="467"/>
      <c r="I89" s="393">
        <f t="shared" si="33"/>
        <v>39000</v>
      </c>
      <c r="J89" s="393">
        <f t="shared" si="39"/>
        <v>39000</v>
      </c>
      <c r="K89" s="424">
        <v>39000</v>
      </c>
      <c r="L89" s="426"/>
      <c r="M89" s="424"/>
      <c r="N89" s="425"/>
      <c r="O89" s="425"/>
      <c r="P89" s="425"/>
      <c r="Q89" s="425"/>
      <c r="R89" s="467"/>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0"/>
      <c r="BA89" s="380"/>
      <c r="BB89" s="380"/>
      <c r="BC89" s="380"/>
      <c r="BD89" s="380"/>
      <c r="BE89" s="380"/>
      <c r="BF89" s="380"/>
      <c r="BG89" s="380"/>
      <c r="BH89" s="380"/>
      <c r="BI89" s="380"/>
      <c r="BJ89" s="380"/>
      <c r="BK89" s="380"/>
      <c r="BL89" s="380"/>
      <c r="BM89" s="380"/>
      <c r="BN89" s="380"/>
      <c r="BO89" s="380"/>
      <c r="BP89" s="380"/>
      <c r="BQ89" s="380"/>
      <c r="BR89" s="380"/>
      <c r="BS89" s="380"/>
      <c r="BT89" s="380"/>
      <c r="BU89" s="380"/>
      <c r="BV89" s="380"/>
      <c r="BW89" s="380"/>
      <c r="BX89" s="380"/>
      <c r="BY89" s="380"/>
      <c r="BZ89" s="380"/>
      <c r="CA89" s="380"/>
      <c r="CB89" s="380"/>
      <c r="CC89" s="380"/>
      <c r="CD89" s="380"/>
      <c r="CE89" s="380"/>
      <c r="CF89" s="380"/>
      <c r="CG89" s="380"/>
      <c r="CH89" s="380"/>
      <c r="CI89" s="380"/>
      <c r="CJ89" s="380"/>
      <c r="CK89" s="380"/>
      <c r="CL89" s="380"/>
      <c r="CM89" s="380"/>
      <c r="CN89" s="380"/>
      <c r="CO89" s="380"/>
      <c r="CP89" s="380"/>
      <c r="CQ89" s="380"/>
      <c r="CR89" s="380"/>
      <c r="CS89" s="380"/>
      <c r="CT89" s="380"/>
      <c r="CU89" s="380"/>
      <c r="CV89" s="380"/>
      <c r="CW89" s="380"/>
      <c r="CX89" s="380"/>
      <c r="CY89" s="380"/>
      <c r="CZ89" s="380"/>
      <c r="DA89" s="380"/>
      <c r="DB89" s="380"/>
      <c r="DC89" s="380"/>
      <c r="DD89" s="380"/>
      <c r="DE89" s="380"/>
      <c r="DF89" s="380"/>
      <c r="DG89" s="380"/>
      <c r="DH89" s="380"/>
      <c r="DI89" s="380"/>
      <c r="DJ89" s="380"/>
      <c r="DK89" s="380"/>
      <c r="DL89" s="380"/>
      <c r="DM89" s="380"/>
      <c r="DN89" s="380"/>
      <c r="DO89" s="380"/>
      <c r="DP89" s="380"/>
      <c r="DQ89" s="380"/>
      <c r="DR89" s="380"/>
      <c r="DS89" s="380"/>
      <c r="DT89" s="380"/>
      <c r="DU89" s="380"/>
      <c r="DV89" s="380"/>
      <c r="DW89" s="380"/>
      <c r="DX89" s="380"/>
      <c r="DY89" s="380"/>
      <c r="DZ89" s="380"/>
      <c r="EA89" s="380"/>
      <c r="EB89" s="380"/>
      <c r="EC89" s="380"/>
      <c r="ED89" s="380"/>
      <c r="EE89" s="380"/>
      <c r="EF89" s="380"/>
      <c r="EG89" s="380"/>
      <c r="EH89" s="380"/>
      <c r="EI89" s="380"/>
      <c r="EJ89" s="380"/>
      <c r="EK89" s="380"/>
      <c r="EL89" s="380"/>
      <c r="EM89" s="380"/>
      <c r="EN89" s="380"/>
      <c r="EO89" s="380"/>
      <c r="EP89" s="380"/>
      <c r="EQ89" s="380"/>
      <c r="ER89" s="380"/>
      <c r="ES89" s="380"/>
      <c r="ET89" s="380"/>
      <c r="EU89" s="380"/>
      <c r="EV89" s="380"/>
      <c r="EW89" s="380"/>
      <c r="EX89" s="380"/>
      <c r="EY89" s="380"/>
      <c r="EZ89" s="380"/>
      <c r="FA89" s="380"/>
      <c r="FB89" s="380"/>
      <c r="FC89" s="380"/>
      <c r="FD89" s="380"/>
      <c r="FE89" s="380"/>
      <c r="FF89" s="380"/>
      <c r="FG89" s="380"/>
      <c r="FH89" s="380"/>
      <c r="FI89" s="380"/>
      <c r="FJ89" s="380"/>
      <c r="FK89" s="380"/>
      <c r="FL89" s="380"/>
      <c r="FM89" s="380"/>
      <c r="FN89" s="380"/>
      <c r="FO89" s="380"/>
      <c r="FP89" s="380"/>
      <c r="FQ89" s="380"/>
      <c r="FR89" s="380"/>
      <c r="FS89" s="380"/>
      <c r="FT89" s="380"/>
      <c r="FU89" s="380"/>
      <c r="FV89" s="380"/>
      <c r="FW89" s="380"/>
      <c r="FX89" s="380"/>
      <c r="FY89" s="380"/>
      <c r="FZ89" s="380"/>
      <c r="GA89" s="380"/>
      <c r="GB89" s="380"/>
      <c r="GC89" s="380"/>
      <c r="GD89" s="380"/>
      <c r="GE89" s="380"/>
      <c r="GF89" s="380"/>
      <c r="GG89" s="380"/>
      <c r="GH89" s="380"/>
      <c r="GI89" s="380"/>
      <c r="GJ89" s="380"/>
      <c r="GK89" s="380"/>
      <c r="GL89" s="380"/>
      <c r="GM89" s="380"/>
      <c r="GN89" s="380"/>
      <c r="GO89" s="380"/>
      <c r="GP89" s="380"/>
      <c r="GQ89" s="380"/>
      <c r="GR89" s="380"/>
      <c r="GS89" s="380"/>
      <c r="GT89" s="380"/>
      <c r="GU89" s="380"/>
      <c r="GV89" s="380"/>
      <c r="GW89" s="380"/>
      <c r="GX89" s="380"/>
      <c r="GY89" s="380"/>
      <c r="GZ89" s="380"/>
      <c r="HA89" s="380"/>
      <c r="HB89" s="380"/>
      <c r="HC89" s="380"/>
      <c r="HD89" s="380"/>
      <c r="HE89" s="380"/>
      <c r="HF89" s="380"/>
      <c r="HG89" s="380"/>
      <c r="HH89" s="380"/>
      <c r="HI89" s="380"/>
      <c r="HJ89" s="380"/>
      <c r="HK89" s="380"/>
      <c r="HL89" s="380"/>
      <c r="HM89" s="380"/>
      <c r="HN89" s="380"/>
      <c r="HO89" s="380"/>
      <c r="HP89" s="380"/>
      <c r="HQ89" s="380"/>
      <c r="HR89" s="380"/>
      <c r="HS89" s="380"/>
      <c r="HT89" s="380"/>
      <c r="HU89" s="380"/>
      <c r="HV89" s="380"/>
      <c r="HW89" s="380"/>
      <c r="HX89" s="380"/>
      <c r="HY89" s="380"/>
      <c r="HZ89" s="380"/>
      <c r="IA89" s="380"/>
      <c r="IB89" s="380"/>
      <c r="IC89" s="380"/>
      <c r="ID89" s="380"/>
      <c r="IE89" s="380"/>
      <c r="IF89" s="380"/>
      <c r="IG89" s="380"/>
      <c r="IH89" s="380"/>
      <c r="II89" s="380"/>
      <c r="IJ89" s="380"/>
      <c r="IK89" s="380"/>
      <c r="IL89" s="380"/>
      <c r="IM89" s="380"/>
      <c r="IN89" s="380"/>
      <c r="IO89" s="380"/>
      <c r="IP89" s="380"/>
      <c r="IQ89" s="380"/>
      <c r="IR89" s="380"/>
      <c r="IS89" s="380"/>
      <c r="IT89" s="380"/>
      <c r="IU89" s="380"/>
      <c r="IV89" s="380"/>
      <c r="IW89" s="380"/>
      <c r="IX89" s="380"/>
      <c r="IY89" s="380"/>
      <c r="IZ89" s="380"/>
      <c r="JA89" s="380"/>
      <c r="JB89" s="380"/>
      <c r="JC89" s="380"/>
      <c r="JD89" s="380"/>
      <c r="JE89" s="380"/>
      <c r="JF89" s="380"/>
      <c r="JG89" s="380"/>
      <c r="JH89" s="380"/>
      <c r="JI89" s="380"/>
      <c r="JJ89" s="380"/>
      <c r="JK89" s="380"/>
      <c r="JL89" s="380"/>
      <c r="JM89" s="380"/>
      <c r="JN89" s="380"/>
      <c r="JO89" s="380"/>
      <c r="JP89" s="380"/>
      <c r="JQ89" s="380"/>
      <c r="JR89" s="380"/>
      <c r="JS89" s="380"/>
      <c r="JT89" s="380"/>
      <c r="JU89" s="380"/>
      <c r="JV89" s="380"/>
      <c r="JW89" s="380"/>
      <c r="JX89" s="380"/>
      <c r="JY89" s="380"/>
      <c r="JZ89" s="380"/>
      <c r="KA89" s="380"/>
      <c r="KB89" s="380"/>
      <c r="KC89" s="380"/>
      <c r="KD89" s="380"/>
      <c r="KE89" s="380"/>
      <c r="KF89" s="380"/>
      <c r="KG89" s="380"/>
      <c r="KH89" s="380"/>
      <c r="KI89" s="380"/>
    </row>
    <row r="90" spans="1:295" s="390" customFormat="1" ht="27.75" customHeight="1">
      <c r="A90" s="443" t="s">
        <v>93</v>
      </c>
      <c r="B90" s="442" t="s">
        <v>462</v>
      </c>
      <c r="C90" s="447"/>
      <c r="D90" s="393">
        <v>16100</v>
      </c>
      <c r="E90" s="427">
        <v>16100</v>
      </c>
      <c r="F90" s="427">
        <v>16100</v>
      </c>
      <c r="G90" s="428"/>
      <c r="H90" s="468"/>
      <c r="I90" s="393">
        <f>J90+R90</f>
        <v>83900</v>
      </c>
      <c r="J90" s="427">
        <f>K90+N90</f>
        <v>83900</v>
      </c>
      <c r="K90" s="427">
        <v>83900</v>
      </c>
      <c r="L90" s="429">
        <f t="shared" si="37"/>
        <v>521.11801242236027</v>
      </c>
      <c r="M90" s="427">
        <f t="shared" si="38"/>
        <v>67800</v>
      </c>
      <c r="N90" s="428"/>
      <c r="O90" s="428"/>
      <c r="P90" s="428"/>
      <c r="Q90" s="428"/>
      <c r="R90" s="468"/>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0"/>
      <c r="AY90" s="380"/>
      <c r="AZ90" s="380"/>
      <c r="BA90" s="380"/>
      <c r="BB90" s="380"/>
      <c r="BC90" s="380"/>
      <c r="BD90" s="380"/>
      <c r="BE90" s="380"/>
      <c r="BF90" s="380"/>
      <c r="BG90" s="380"/>
      <c r="BH90" s="380"/>
      <c r="BI90" s="380"/>
      <c r="BJ90" s="380"/>
      <c r="BK90" s="380"/>
      <c r="BL90" s="380"/>
      <c r="BM90" s="380"/>
      <c r="BN90" s="380"/>
      <c r="BO90" s="380"/>
      <c r="BP90" s="380"/>
      <c r="BQ90" s="380"/>
      <c r="BR90" s="380"/>
      <c r="BS90" s="380"/>
      <c r="BT90" s="380"/>
      <c r="BU90" s="380"/>
      <c r="BV90" s="380"/>
      <c r="BW90" s="380"/>
      <c r="BX90" s="380"/>
      <c r="BY90" s="380"/>
      <c r="BZ90" s="380"/>
      <c r="CA90" s="380"/>
      <c r="CB90" s="380"/>
      <c r="CC90" s="380"/>
      <c r="CD90" s="380"/>
      <c r="CE90" s="380"/>
      <c r="CF90" s="380"/>
      <c r="CG90" s="380"/>
      <c r="CH90" s="380"/>
      <c r="CI90" s="380"/>
      <c r="CJ90" s="380"/>
      <c r="CK90" s="380"/>
      <c r="CL90" s="380"/>
      <c r="CM90" s="380"/>
      <c r="CN90" s="380"/>
      <c r="CO90" s="380"/>
      <c r="CP90" s="380"/>
      <c r="CQ90" s="380"/>
      <c r="CR90" s="380"/>
      <c r="CS90" s="380"/>
      <c r="CT90" s="380"/>
      <c r="CU90" s="380"/>
      <c r="CV90" s="380"/>
      <c r="CW90" s="380"/>
      <c r="CX90" s="380"/>
      <c r="CY90" s="380"/>
      <c r="CZ90" s="380"/>
      <c r="DA90" s="380"/>
      <c r="DB90" s="380"/>
      <c r="DC90" s="380"/>
      <c r="DD90" s="380"/>
      <c r="DE90" s="380"/>
      <c r="DF90" s="380"/>
      <c r="DG90" s="380"/>
      <c r="DH90" s="380"/>
      <c r="DI90" s="380"/>
      <c r="DJ90" s="380"/>
      <c r="DK90" s="380"/>
      <c r="DL90" s="380"/>
      <c r="DM90" s="380"/>
      <c r="DN90" s="380"/>
      <c r="DO90" s="380"/>
      <c r="DP90" s="380"/>
      <c r="DQ90" s="380"/>
      <c r="DR90" s="380"/>
      <c r="DS90" s="380"/>
      <c r="DT90" s="380"/>
      <c r="DU90" s="380"/>
      <c r="DV90" s="380"/>
      <c r="DW90" s="380"/>
      <c r="DX90" s="380"/>
      <c r="DY90" s="380"/>
      <c r="DZ90" s="380"/>
      <c r="EA90" s="380"/>
      <c r="EB90" s="380"/>
      <c r="EC90" s="380"/>
      <c r="ED90" s="380"/>
      <c r="EE90" s="380"/>
      <c r="EF90" s="380"/>
      <c r="EG90" s="380"/>
      <c r="EH90" s="380"/>
      <c r="EI90" s="380"/>
      <c r="EJ90" s="380"/>
      <c r="EK90" s="380"/>
      <c r="EL90" s="380"/>
      <c r="EM90" s="380"/>
      <c r="EN90" s="380"/>
      <c r="EO90" s="380"/>
      <c r="EP90" s="380"/>
      <c r="EQ90" s="380"/>
      <c r="ER90" s="380"/>
      <c r="ES90" s="380"/>
      <c r="ET90" s="380"/>
      <c r="EU90" s="380"/>
      <c r="EV90" s="380"/>
      <c r="EW90" s="380"/>
      <c r="EX90" s="380"/>
      <c r="EY90" s="380"/>
      <c r="EZ90" s="380"/>
      <c r="FA90" s="380"/>
      <c r="FB90" s="380"/>
      <c r="FC90" s="380"/>
      <c r="FD90" s="380"/>
      <c r="FE90" s="380"/>
      <c r="FF90" s="380"/>
      <c r="FG90" s="380"/>
      <c r="FH90" s="380"/>
      <c r="FI90" s="380"/>
      <c r="FJ90" s="380"/>
      <c r="FK90" s="380"/>
      <c r="FL90" s="380"/>
      <c r="FM90" s="380"/>
      <c r="FN90" s="380"/>
      <c r="FO90" s="380"/>
      <c r="FP90" s="380"/>
      <c r="FQ90" s="380"/>
      <c r="FR90" s="380"/>
      <c r="FS90" s="380"/>
      <c r="FT90" s="380"/>
      <c r="FU90" s="380"/>
      <c r="FV90" s="380"/>
      <c r="FW90" s="380"/>
      <c r="FX90" s="380"/>
      <c r="FY90" s="380"/>
      <c r="FZ90" s="380"/>
      <c r="GA90" s="380"/>
      <c r="GB90" s="380"/>
      <c r="GC90" s="380"/>
      <c r="GD90" s="380"/>
      <c r="GE90" s="380"/>
      <c r="GF90" s="380"/>
      <c r="GG90" s="380"/>
      <c r="GH90" s="380"/>
      <c r="GI90" s="380"/>
      <c r="GJ90" s="380"/>
      <c r="GK90" s="380"/>
      <c r="GL90" s="380"/>
      <c r="GM90" s="380"/>
      <c r="GN90" s="380"/>
      <c r="GO90" s="380"/>
      <c r="GP90" s="380"/>
      <c r="GQ90" s="380"/>
      <c r="GR90" s="380"/>
      <c r="GS90" s="380"/>
      <c r="GT90" s="380"/>
      <c r="GU90" s="380"/>
      <c r="GV90" s="380"/>
      <c r="GW90" s="380"/>
      <c r="GX90" s="380"/>
      <c r="GY90" s="380"/>
      <c r="GZ90" s="380"/>
      <c r="HA90" s="380"/>
      <c r="HB90" s="380"/>
      <c r="HC90" s="380"/>
      <c r="HD90" s="380"/>
      <c r="HE90" s="380"/>
      <c r="HF90" s="380"/>
      <c r="HG90" s="380"/>
      <c r="HH90" s="380"/>
      <c r="HI90" s="380"/>
      <c r="HJ90" s="380"/>
      <c r="HK90" s="380"/>
      <c r="HL90" s="380"/>
      <c r="HM90" s="380"/>
      <c r="HN90" s="380"/>
      <c r="HO90" s="380"/>
      <c r="HP90" s="380"/>
      <c r="HQ90" s="380"/>
      <c r="HR90" s="380"/>
      <c r="HS90" s="380"/>
      <c r="HT90" s="380"/>
      <c r="HU90" s="380"/>
      <c r="HV90" s="380"/>
      <c r="HW90" s="380"/>
      <c r="HX90" s="380"/>
      <c r="HY90" s="380"/>
      <c r="HZ90" s="380"/>
      <c r="IA90" s="380"/>
      <c r="IB90" s="380"/>
      <c r="IC90" s="380"/>
      <c r="ID90" s="380"/>
      <c r="IE90" s="380"/>
      <c r="IF90" s="380"/>
      <c r="IG90" s="380"/>
      <c r="IH90" s="380"/>
      <c r="II90" s="380"/>
      <c r="IJ90" s="380"/>
      <c r="IK90" s="380"/>
      <c r="IL90" s="380"/>
      <c r="IM90" s="380"/>
      <c r="IN90" s="380"/>
      <c r="IO90" s="380"/>
      <c r="IP90" s="380"/>
      <c r="IQ90" s="380"/>
      <c r="IR90" s="380"/>
      <c r="IS90" s="380"/>
      <c r="IT90" s="380"/>
      <c r="IU90" s="380"/>
      <c r="IV90" s="380"/>
      <c r="IW90" s="380"/>
      <c r="IX90" s="380"/>
      <c r="IY90" s="380"/>
      <c r="IZ90" s="380"/>
      <c r="JA90" s="380"/>
      <c r="JB90" s="380"/>
      <c r="JC90" s="380"/>
      <c r="JD90" s="380"/>
      <c r="JE90" s="380"/>
      <c r="JF90" s="380"/>
      <c r="JG90" s="380"/>
      <c r="JH90" s="380"/>
      <c r="JI90" s="380"/>
      <c r="JJ90" s="380"/>
      <c r="JK90" s="380"/>
      <c r="JL90" s="380"/>
      <c r="JM90" s="380"/>
      <c r="JN90" s="380"/>
      <c r="JO90" s="380"/>
      <c r="JP90" s="380"/>
      <c r="JQ90" s="380"/>
      <c r="JR90" s="380"/>
      <c r="JS90" s="380"/>
      <c r="JT90" s="380"/>
      <c r="JU90" s="380"/>
      <c r="JV90" s="380"/>
      <c r="JW90" s="380"/>
      <c r="JX90" s="380"/>
      <c r="JY90" s="380"/>
      <c r="JZ90" s="380"/>
      <c r="KA90" s="380"/>
      <c r="KB90" s="380"/>
      <c r="KC90" s="380"/>
      <c r="KD90" s="380"/>
      <c r="KE90" s="380"/>
      <c r="KF90" s="380"/>
      <c r="KG90" s="380"/>
      <c r="KH90" s="380"/>
      <c r="KI90" s="380"/>
    </row>
    <row r="91" spans="1:295" s="405" customFormat="1" ht="15" customHeight="1">
      <c r="A91" s="547"/>
      <c r="B91" s="547"/>
      <c r="C91" s="547"/>
      <c r="D91" s="547"/>
      <c r="E91" s="547"/>
      <c r="F91" s="547"/>
      <c r="G91" s="547"/>
      <c r="H91" s="547"/>
      <c r="I91" s="547"/>
      <c r="J91" s="547"/>
      <c r="K91" s="547"/>
      <c r="L91" s="547"/>
      <c r="M91" s="547"/>
      <c r="N91" s="547"/>
      <c r="O91" s="547"/>
      <c r="P91" s="547"/>
      <c r="Q91" s="547"/>
      <c r="R91" s="547"/>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c r="CG91" s="380"/>
      <c r="CH91" s="380"/>
      <c r="CI91" s="380"/>
      <c r="CJ91" s="380"/>
      <c r="CK91" s="380"/>
      <c r="CL91" s="380"/>
      <c r="CM91" s="380"/>
      <c r="CN91" s="380"/>
      <c r="CO91" s="380"/>
      <c r="CP91" s="380"/>
      <c r="CQ91" s="380"/>
      <c r="CR91" s="380"/>
      <c r="CS91" s="380"/>
      <c r="CT91" s="380"/>
      <c r="CU91" s="380"/>
      <c r="CV91" s="380"/>
      <c r="CW91" s="380"/>
      <c r="CX91" s="380"/>
      <c r="CY91" s="380"/>
      <c r="CZ91" s="380"/>
      <c r="DA91" s="380"/>
      <c r="DB91" s="380"/>
      <c r="DC91" s="380"/>
      <c r="DD91" s="380"/>
      <c r="DE91" s="380"/>
      <c r="DF91" s="380"/>
      <c r="DG91" s="380"/>
      <c r="DH91" s="380"/>
      <c r="DI91" s="380"/>
      <c r="DJ91" s="380"/>
      <c r="DK91" s="380"/>
      <c r="DL91" s="380"/>
      <c r="DM91" s="380"/>
      <c r="DN91" s="380"/>
      <c r="DO91" s="380"/>
      <c r="DP91" s="380"/>
      <c r="DQ91" s="380"/>
      <c r="DR91" s="380"/>
      <c r="DS91" s="380"/>
      <c r="DT91" s="380"/>
      <c r="DU91" s="380"/>
      <c r="DV91" s="380"/>
      <c r="DW91" s="380"/>
      <c r="DX91" s="380"/>
      <c r="DY91" s="380"/>
      <c r="DZ91" s="380"/>
      <c r="EA91" s="380"/>
      <c r="EB91" s="380"/>
      <c r="EC91" s="380"/>
      <c r="ED91" s="380"/>
      <c r="EE91" s="380"/>
      <c r="EF91" s="380"/>
      <c r="EG91" s="380"/>
      <c r="EH91" s="380"/>
      <c r="EI91" s="380"/>
      <c r="EJ91" s="380"/>
      <c r="EK91" s="380"/>
      <c r="EL91" s="380"/>
      <c r="EM91" s="380"/>
      <c r="EN91" s="380"/>
      <c r="EO91" s="380"/>
      <c r="EP91" s="380"/>
      <c r="EQ91" s="380"/>
      <c r="ER91" s="380"/>
      <c r="ES91" s="380"/>
      <c r="ET91" s="380"/>
      <c r="EU91" s="380"/>
      <c r="EV91" s="380"/>
      <c r="EW91" s="380"/>
      <c r="EX91" s="380"/>
      <c r="EY91" s="380"/>
      <c r="EZ91" s="380"/>
      <c r="FA91" s="380"/>
      <c r="FB91" s="380"/>
      <c r="FC91" s="380"/>
      <c r="FD91" s="380"/>
      <c r="FE91" s="380"/>
      <c r="FF91" s="380"/>
      <c r="FG91" s="380"/>
      <c r="FH91" s="380"/>
      <c r="FI91" s="380"/>
      <c r="FJ91" s="380"/>
      <c r="FK91" s="380"/>
      <c r="FL91" s="380"/>
      <c r="FM91" s="380"/>
      <c r="FN91" s="380"/>
      <c r="FO91" s="380"/>
      <c r="FP91" s="380"/>
      <c r="FQ91" s="380"/>
      <c r="FR91" s="380"/>
      <c r="FS91" s="380"/>
      <c r="FT91" s="380"/>
      <c r="FU91" s="380"/>
      <c r="FV91" s="380"/>
      <c r="FW91" s="380"/>
      <c r="FX91" s="380"/>
      <c r="FY91" s="380"/>
      <c r="FZ91" s="380"/>
      <c r="GA91" s="380"/>
      <c r="GB91" s="380"/>
      <c r="GC91" s="380"/>
      <c r="GD91" s="380"/>
      <c r="GE91" s="380"/>
      <c r="GF91" s="380"/>
      <c r="GG91" s="380"/>
      <c r="GH91" s="380"/>
      <c r="GI91" s="380"/>
      <c r="GJ91" s="380"/>
      <c r="GK91" s="380"/>
      <c r="GL91" s="380"/>
      <c r="GM91" s="380"/>
      <c r="GN91" s="380"/>
      <c r="GO91" s="380"/>
      <c r="GP91" s="380"/>
      <c r="GQ91" s="380"/>
      <c r="GR91" s="380"/>
      <c r="GS91" s="380"/>
      <c r="GT91" s="380"/>
      <c r="GU91" s="380"/>
      <c r="GV91" s="380"/>
      <c r="GW91" s="380"/>
      <c r="GX91" s="380"/>
      <c r="GY91" s="380"/>
      <c r="GZ91" s="380"/>
      <c r="HA91" s="380"/>
      <c r="HB91" s="380"/>
      <c r="HC91" s="380"/>
      <c r="HD91" s="380"/>
      <c r="HE91" s="380"/>
      <c r="HF91" s="380"/>
      <c r="HG91" s="380"/>
      <c r="HH91" s="380"/>
      <c r="HI91" s="380"/>
      <c r="HJ91" s="380"/>
      <c r="HK91" s="380"/>
      <c r="HL91" s="380"/>
      <c r="HM91" s="380"/>
      <c r="HN91" s="380"/>
      <c r="HO91" s="380"/>
      <c r="HP91" s="380"/>
      <c r="HQ91" s="380"/>
      <c r="HR91" s="380"/>
      <c r="HS91" s="380"/>
      <c r="HT91" s="380"/>
      <c r="HU91" s="380"/>
      <c r="HV91" s="380"/>
      <c r="HW91" s="380"/>
      <c r="HX91" s="380"/>
      <c r="HY91" s="380"/>
      <c r="HZ91" s="380"/>
      <c r="IA91" s="380"/>
      <c r="IB91" s="380"/>
      <c r="IC91" s="380"/>
      <c r="ID91" s="380"/>
      <c r="IE91" s="380"/>
      <c r="IF91" s="380"/>
      <c r="IG91" s="380"/>
      <c r="IH91" s="380"/>
      <c r="II91" s="380"/>
      <c r="IJ91" s="380"/>
      <c r="IK91" s="380"/>
      <c r="IL91" s="380"/>
      <c r="IM91" s="380"/>
      <c r="IN91" s="380"/>
      <c r="IO91" s="380"/>
      <c r="IP91" s="380"/>
      <c r="IQ91" s="380"/>
      <c r="IR91" s="380"/>
      <c r="IS91" s="380"/>
      <c r="IT91" s="380"/>
      <c r="IU91" s="380"/>
      <c r="IV91" s="380"/>
      <c r="IW91" s="380"/>
      <c r="IX91" s="380"/>
      <c r="IY91" s="380"/>
      <c r="IZ91" s="380"/>
      <c r="JA91" s="380"/>
      <c r="JB91" s="380"/>
      <c r="JC91" s="380"/>
      <c r="JD91" s="380"/>
      <c r="JE91" s="380"/>
      <c r="JF91" s="380"/>
      <c r="JG91" s="380"/>
      <c r="JH91" s="380"/>
      <c r="JI91" s="380"/>
      <c r="JJ91" s="380"/>
      <c r="JK91" s="380"/>
      <c r="JL91" s="380"/>
      <c r="JM91" s="380"/>
      <c r="JN91" s="380"/>
      <c r="JO91" s="380"/>
      <c r="JP91" s="380"/>
      <c r="JQ91" s="380"/>
      <c r="JR91" s="380"/>
      <c r="JS91" s="380"/>
      <c r="JT91" s="380"/>
      <c r="JU91" s="380"/>
      <c r="JV91" s="380"/>
      <c r="JW91" s="380"/>
      <c r="JX91" s="380"/>
      <c r="JY91" s="380"/>
      <c r="JZ91" s="380"/>
      <c r="KA91" s="380"/>
      <c r="KB91" s="380"/>
      <c r="KC91" s="380"/>
      <c r="KD91" s="380"/>
      <c r="KE91" s="380"/>
      <c r="KF91" s="380"/>
      <c r="KG91" s="380"/>
      <c r="KH91" s="380"/>
      <c r="KI91" s="380"/>
    </row>
    <row r="92" spans="1:295" ht="15" customHeight="1">
      <c r="A92" s="430"/>
      <c r="B92" s="542"/>
      <c r="C92" s="542"/>
      <c r="D92" s="542"/>
      <c r="E92" s="542"/>
      <c r="F92" s="542"/>
      <c r="G92" s="542"/>
      <c r="H92" s="542"/>
      <c r="I92" s="542"/>
      <c r="J92" s="542"/>
      <c r="K92" s="542"/>
      <c r="L92" s="542"/>
      <c r="M92" s="542"/>
      <c r="N92" s="542"/>
      <c r="O92" s="542"/>
      <c r="P92" s="542"/>
      <c r="Q92" s="542"/>
      <c r="R92" s="542"/>
    </row>
    <row r="93" spans="1:295" ht="15" customHeight="1">
      <c r="A93" s="431"/>
    </row>
    <row r="94" spans="1:295" ht="28.5" customHeight="1">
      <c r="B94" s="542"/>
      <c r="C94" s="542"/>
      <c r="D94" s="542"/>
      <c r="E94" s="542"/>
      <c r="F94" s="542"/>
      <c r="G94" s="542"/>
      <c r="H94" s="542"/>
      <c r="I94" s="542"/>
      <c r="J94" s="542"/>
      <c r="K94" s="542"/>
      <c r="L94" s="542"/>
      <c r="M94" s="542"/>
      <c r="N94" s="542"/>
      <c r="O94" s="542"/>
      <c r="P94" s="542"/>
      <c r="Q94" s="542"/>
      <c r="R94" s="542"/>
    </row>
    <row r="95" spans="1:295" ht="17.25" customHeight="1">
      <c r="B95" s="543"/>
      <c r="C95" s="543"/>
      <c r="D95" s="543"/>
      <c r="E95" s="543"/>
      <c r="F95" s="543"/>
      <c r="G95" s="543"/>
      <c r="H95" s="543"/>
      <c r="I95" s="543"/>
      <c r="J95" s="543"/>
      <c r="K95" s="543"/>
      <c r="L95" s="543"/>
      <c r="M95" s="543"/>
      <c r="N95" s="543"/>
      <c r="O95" s="543"/>
      <c r="P95" s="543"/>
      <c r="Q95" s="543"/>
      <c r="R95" s="543"/>
    </row>
    <row r="96" spans="1:295" s="405" customFormat="1" ht="20.149999999999999" customHeight="1">
      <c r="A96" s="432"/>
      <c r="B96" s="433"/>
      <c r="C96" s="434"/>
      <c r="E96" s="435"/>
      <c r="F96" s="435"/>
      <c r="G96" s="435"/>
      <c r="J96" s="435"/>
      <c r="K96" s="435"/>
      <c r="L96" s="435"/>
      <c r="M96" s="435"/>
      <c r="N96" s="435"/>
      <c r="O96" s="435"/>
      <c r="P96" s="435"/>
      <c r="Q96" s="435"/>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CU96" s="380"/>
      <c r="CV96" s="380"/>
      <c r="CW96" s="380"/>
      <c r="CX96" s="380"/>
      <c r="CY96" s="380"/>
      <c r="CZ96" s="380"/>
      <c r="DA96" s="380"/>
      <c r="DB96" s="380"/>
      <c r="DC96" s="380"/>
      <c r="DD96" s="380"/>
      <c r="DE96" s="380"/>
      <c r="DF96" s="380"/>
      <c r="DG96" s="380"/>
      <c r="DH96" s="380"/>
      <c r="DI96" s="380"/>
      <c r="DJ96" s="380"/>
      <c r="DK96" s="380"/>
      <c r="DL96" s="380"/>
      <c r="DM96" s="380"/>
      <c r="DN96" s="380"/>
      <c r="DO96" s="380"/>
      <c r="DP96" s="380"/>
      <c r="DQ96" s="380"/>
      <c r="DR96" s="380"/>
      <c r="DS96" s="380"/>
      <c r="DT96" s="380"/>
      <c r="DU96" s="380"/>
      <c r="DV96" s="380"/>
      <c r="DW96" s="380"/>
      <c r="DX96" s="380"/>
      <c r="DY96" s="380"/>
      <c r="DZ96" s="380"/>
      <c r="EA96" s="380"/>
      <c r="EB96" s="380"/>
      <c r="EC96" s="380"/>
      <c r="ED96" s="380"/>
      <c r="EE96" s="380"/>
      <c r="EF96" s="380"/>
      <c r="EG96" s="380"/>
      <c r="EH96" s="380"/>
      <c r="EI96" s="380"/>
      <c r="EJ96" s="380"/>
      <c r="EK96" s="380"/>
      <c r="EL96" s="380"/>
      <c r="EM96" s="380"/>
      <c r="EN96" s="380"/>
      <c r="EO96" s="380"/>
      <c r="EP96" s="380"/>
      <c r="EQ96" s="380"/>
      <c r="ER96" s="380"/>
      <c r="ES96" s="380"/>
      <c r="ET96" s="380"/>
      <c r="EU96" s="380"/>
      <c r="EV96" s="380"/>
      <c r="EW96" s="380"/>
      <c r="EX96" s="380"/>
      <c r="EY96" s="380"/>
      <c r="EZ96" s="380"/>
      <c r="FA96" s="380"/>
      <c r="FB96" s="380"/>
      <c r="FC96" s="380"/>
      <c r="FD96" s="380"/>
      <c r="FE96" s="380"/>
      <c r="FF96" s="380"/>
      <c r="FG96" s="380"/>
      <c r="FH96" s="380"/>
      <c r="FI96" s="380"/>
      <c r="FJ96" s="380"/>
      <c r="FK96" s="380"/>
      <c r="FL96" s="380"/>
      <c r="FM96" s="380"/>
      <c r="FN96" s="380"/>
      <c r="FO96" s="380"/>
      <c r="FP96" s="380"/>
      <c r="FQ96" s="380"/>
      <c r="FR96" s="380"/>
      <c r="FS96" s="380"/>
      <c r="FT96" s="380"/>
      <c r="FU96" s="380"/>
      <c r="FV96" s="380"/>
      <c r="FW96" s="380"/>
      <c r="FX96" s="380"/>
      <c r="FY96" s="380"/>
      <c r="FZ96" s="380"/>
      <c r="GA96" s="380"/>
      <c r="GB96" s="380"/>
      <c r="GC96" s="380"/>
      <c r="GD96" s="380"/>
      <c r="GE96" s="380"/>
      <c r="GF96" s="380"/>
      <c r="GG96" s="380"/>
      <c r="GH96" s="380"/>
      <c r="GI96" s="380"/>
      <c r="GJ96" s="380"/>
      <c r="GK96" s="380"/>
      <c r="GL96" s="380"/>
      <c r="GM96" s="380"/>
      <c r="GN96" s="380"/>
      <c r="GO96" s="380"/>
      <c r="GP96" s="380"/>
      <c r="GQ96" s="380"/>
      <c r="GR96" s="380"/>
      <c r="GS96" s="380"/>
      <c r="GT96" s="380"/>
      <c r="GU96" s="380"/>
      <c r="GV96" s="380"/>
      <c r="GW96" s="380"/>
      <c r="GX96" s="380"/>
      <c r="GY96" s="380"/>
      <c r="GZ96" s="380"/>
      <c r="HA96" s="380"/>
      <c r="HB96" s="380"/>
      <c r="HC96" s="380"/>
      <c r="HD96" s="380"/>
      <c r="HE96" s="380"/>
      <c r="HF96" s="380"/>
      <c r="HG96" s="380"/>
      <c r="HH96" s="380"/>
      <c r="HI96" s="380"/>
      <c r="HJ96" s="380"/>
      <c r="HK96" s="380"/>
      <c r="HL96" s="380"/>
      <c r="HM96" s="380"/>
      <c r="HN96" s="380"/>
      <c r="HO96" s="380"/>
      <c r="HP96" s="380"/>
      <c r="HQ96" s="380"/>
      <c r="HR96" s="380"/>
      <c r="HS96" s="380"/>
      <c r="HT96" s="380"/>
      <c r="HU96" s="380"/>
      <c r="HV96" s="380"/>
      <c r="HW96" s="380"/>
      <c r="HX96" s="380"/>
      <c r="HY96" s="380"/>
      <c r="HZ96" s="380"/>
      <c r="IA96" s="380"/>
      <c r="IB96" s="380"/>
      <c r="IC96" s="380"/>
      <c r="ID96" s="380"/>
      <c r="IE96" s="380"/>
      <c r="IF96" s="380"/>
      <c r="IG96" s="380"/>
      <c r="IH96" s="380"/>
      <c r="II96" s="380"/>
      <c r="IJ96" s="380"/>
      <c r="IK96" s="380"/>
      <c r="IL96" s="380"/>
      <c r="IM96" s="380"/>
      <c r="IN96" s="380"/>
      <c r="IO96" s="380"/>
      <c r="IP96" s="380"/>
      <c r="IQ96" s="380"/>
      <c r="IR96" s="380"/>
      <c r="IS96" s="380"/>
      <c r="IT96" s="380"/>
      <c r="IU96" s="380"/>
      <c r="IV96" s="380"/>
      <c r="IW96" s="380"/>
      <c r="IX96" s="380"/>
      <c r="IY96" s="380"/>
      <c r="IZ96" s="380"/>
      <c r="JA96" s="380"/>
      <c r="JB96" s="380"/>
      <c r="JC96" s="380"/>
      <c r="JD96" s="380"/>
      <c r="JE96" s="380"/>
      <c r="JF96" s="380"/>
      <c r="JG96" s="380"/>
      <c r="JH96" s="380"/>
      <c r="JI96" s="380"/>
      <c r="JJ96" s="380"/>
      <c r="JK96" s="380"/>
      <c r="JL96" s="380"/>
      <c r="JM96" s="380"/>
      <c r="JN96" s="380"/>
      <c r="JO96" s="380"/>
      <c r="JP96" s="380"/>
      <c r="JQ96" s="380"/>
      <c r="JR96" s="380"/>
      <c r="JS96" s="380"/>
      <c r="JT96" s="380"/>
      <c r="JU96" s="380"/>
      <c r="JV96" s="380"/>
      <c r="JW96" s="380"/>
      <c r="JX96" s="380"/>
      <c r="JY96" s="380"/>
      <c r="JZ96" s="380"/>
      <c r="KA96" s="380"/>
      <c r="KB96" s="380"/>
      <c r="KC96" s="380"/>
      <c r="KD96" s="380"/>
      <c r="KE96" s="380"/>
      <c r="KF96" s="380"/>
      <c r="KG96" s="380"/>
      <c r="KH96" s="380"/>
      <c r="KI96" s="380"/>
    </row>
    <row r="222" spans="4:295" s="381" customFormat="1">
      <c r="D222" s="385"/>
      <c r="E222" s="385"/>
      <c r="F222" s="385"/>
      <c r="G222" s="385"/>
      <c r="H222" s="385"/>
      <c r="I222" s="385"/>
      <c r="J222" s="385"/>
      <c r="K222" s="385"/>
      <c r="L222" s="385"/>
      <c r="M222" s="385"/>
      <c r="N222" s="385"/>
      <c r="O222" s="385"/>
      <c r="P222" s="385"/>
      <c r="Q222" s="385"/>
      <c r="R222" s="385"/>
      <c r="S222" s="380"/>
      <c r="T222" s="380"/>
      <c r="U222" s="380"/>
      <c r="V222" s="380"/>
      <c r="W222" s="380"/>
      <c r="X222" s="380"/>
      <c r="Y222" s="380"/>
      <c r="Z222" s="380"/>
      <c r="AA222" s="380"/>
      <c r="AB222" s="380"/>
      <c r="AC222" s="380"/>
      <c r="AD222" s="380"/>
      <c r="AE222" s="380"/>
      <c r="AF222" s="380"/>
      <c r="AG222" s="380"/>
      <c r="AH222" s="380"/>
      <c r="AI222" s="380"/>
      <c r="AJ222" s="380"/>
      <c r="AK222" s="380"/>
      <c r="AL222" s="380"/>
      <c r="AM222" s="380"/>
      <c r="AN222" s="380"/>
      <c r="AO222" s="380"/>
      <c r="AP222" s="380"/>
      <c r="AQ222" s="380"/>
      <c r="AR222" s="380"/>
      <c r="AS222" s="380"/>
      <c r="AT222" s="380"/>
      <c r="AU222" s="380"/>
      <c r="AV222" s="380"/>
      <c r="AW222" s="380"/>
      <c r="AX222" s="380"/>
      <c r="AY222" s="380"/>
      <c r="AZ222" s="380"/>
      <c r="BA222" s="380"/>
      <c r="BB222" s="380"/>
      <c r="BC222" s="380"/>
      <c r="BD222" s="380"/>
      <c r="BE222" s="380"/>
      <c r="BF222" s="380"/>
      <c r="BG222" s="380"/>
      <c r="BH222" s="380"/>
      <c r="BI222" s="380"/>
      <c r="BJ222" s="380"/>
      <c r="BK222" s="380"/>
      <c r="BL222" s="380"/>
      <c r="BM222" s="380"/>
      <c r="BN222" s="380"/>
      <c r="BO222" s="380"/>
      <c r="BP222" s="380"/>
      <c r="BQ222" s="380"/>
      <c r="BR222" s="380"/>
      <c r="BS222" s="380"/>
      <c r="BT222" s="380"/>
      <c r="BU222" s="380"/>
      <c r="BV222" s="380"/>
      <c r="BW222" s="380"/>
      <c r="BX222" s="380"/>
      <c r="BY222" s="380"/>
      <c r="BZ222" s="380"/>
      <c r="CA222" s="380"/>
      <c r="CB222" s="380"/>
      <c r="CC222" s="380"/>
      <c r="CD222" s="380"/>
      <c r="CE222" s="380"/>
      <c r="CF222" s="380"/>
      <c r="CG222" s="380"/>
      <c r="CH222" s="380"/>
      <c r="CI222" s="380"/>
      <c r="CJ222" s="380"/>
      <c r="CK222" s="380"/>
      <c r="CL222" s="380"/>
      <c r="CM222" s="380"/>
      <c r="CN222" s="380"/>
      <c r="CO222" s="380"/>
      <c r="CP222" s="380"/>
      <c r="CQ222" s="380"/>
      <c r="CR222" s="380"/>
      <c r="CS222" s="380"/>
      <c r="CT222" s="380"/>
      <c r="CU222" s="380"/>
      <c r="CV222" s="380"/>
      <c r="CW222" s="380"/>
      <c r="CX222" s="380"/>
      <c r="CY222" s="380"/>
      <c r="CZ222" s="380"/>
      <c r="DA222" s="380"/>
      <c r="DB222" s="380"/>
      <c r="DC222" s="380"/>
      <c r="DD222" s="380"/>
      <c r="DE222" s="380"/>
      <c r="DF222" s="380"/>
      <c r="DG222" s="380"/>
      <c r="DH222" s="380"/>
      <c r="DI222" s="380"/>
      <c r="DJ222" s="380"/>
      <c r="DK222" s="380"/>
      <c r="DL222" s="380"/>
      <c r="DM222" s="380"/>
      <c r="DN222" s="380"/>
      <c r="DO222" s="380"/>
      <c r="DP222" s="380"/>
      <c r="DQ222" s="380"/>
      <c r="DR222" s="380"/>
      <c r="DS222" s="380"/>
      <c r="DT222" s="380"/>
      <c r="DU222" s="380"/>
      <c r="DV222" s="380"/>
      <c r="DW222" s="380"/>
      <c r="DX222" s="380"/>
      <c r="DY222" s="380"/>
      <c r="DZ222" s="380"/>
      <c r="EA222" s="380"/>
      <c r="EB222" s="380"/>
      <c r="EC222" s="380"/>
      <c r="ED222" s="380"/>
      <c r="EE222" s="380"/>
      <c r="EF222" s="380"/>
      <c r="EG222" s="380"/>
      <c r="EH222" s="380"/>
      <c r="EI222" s="380"/>
      <c r="EJ222" s="380"/>
      <c r="EK222" s="380"/>
      <c r="EL222" s="380"/>
      <c r="EM222" s="380"/>
      <c r="EN222" s="380"/>
      <c r="EO222" s="380"/>
      <c r="EP222" s="380"/>
      <c r="EQ222" s="380"/>
      <c r="ER222" s="380"/>
      <c r="ES222" s="380"/>
      <c r="ET222" s="380"/>
      <c r="EU222" s="380"/>
      <c r="EV222" s="380"/>
      <c r="EW222" s="380"/>
      <c r="EX222" s="380"/>
      <c r="EY222" s="380"/>
      <c r="EZ222" s="380"/>
      <c r="FA222" s="380"/>
      <c r="FB222" s="380"/>
      <c r="FC222" s="380"/>
      <c r="FD222" s="380"/>
      <c r="FE222" s="380"/>
      <c r="FF222" s="380"/>
      <c r="FG222" s="380"/>
      <c r="FH222" s="380"/>
      <c r="FI222" s="380"/>
      <c r="FJ222" s="380"/>
      <c r="FK222" s="380"/>
      <c r="FL222" s="380"/>
      <c r="FM222" s="380"/>
      <c r="FN222" s="380"/>
      <c r="FO222" s="380"/>
      <c r="FP222" s="380"/>
      <c r="FQ222" s="380"/>
      <c r="FR222" s="380"/>
      <c r="FS222" s="380"/>
      <c r="FT222" s="380"/>
      <c r="FU222" s="380"/>
      <c r="FV222" s="380"/>
      <c r="FW222" s="380"/>
      <c r="FX222" s="380"/>
      <c r="FY222" s="380"/>
      <c r="FZ222" s="380"/>
      <c r="GA222" s="380"/>
      <c r="GB222" s="380"/>
      <c r="GC222" s="380"/>
      <c r="GD222" s="380"/>
      <c r="GE222" s="380"/>
      <c r="GF222" s="380"/>
      <c r="GG222" s="380"/>
      <c r="GH222" s="380"/>
      <c r="GI222" s="380"/>
      <c r="GJ222" s="380"/>
      <c r="GK222" s="380"/>
      <c r="GL222" s="380"/>
      <c r="GM222" s="380"/>
      <c r="GN222" s="380"/>
      <c r="GO222" s="380"/>
      <c r="GP222" s="380"/>
      <c r="GQ222" s="380"/>
      <c r="GR222" s="380"/>
      <c r="GS222" s="380"/>
      <c r="GT222" s="380"/>
      <c r="GU222" s="380"/>
      <c r="GV222" s="380"/>
      <c r="GW222" s="380"/>
      <c r="GX222" s="380"/>
      <c r="GY222" s="380"/>
      <c r="GZ222" s="380"/>
      <c r="HA222" s="380"/>
      <c r="HB222" s="380"/>
      <c r="HC222" s="380"/>
      <c r="HD222" s="380"/>
      <c r="HE222" s="380"/>
      <c r="HF222" s="380"/>
      <c r="HG222" s="380"/>
      <c r="HH222" s="380"/>
      <c r="HI222" s="380"/>
      <c r="HJ222" s="380"/>
      <c r="HK222" s="380"/>
      <c r="HL222" s="380"/>
      <c r="HM222" s="380"/>
      <c r="HN222" s="380"/>
      <c r="HO222" s="380"/>
      <c r="HP222" s="380"/>
      <c r="HQ222" s="380"/>
      <c r="HR222" s="380"/>
      <c r="HS222" s="380"/>
      <c r="HT222" s="380"/>
      <c r="HU222" s="380"/>
      <c r="HV222" s="380"/>
      <c r="HW222" s="380"/>
      <c r="HX222" s="380"/>
      <c r="HY222" s="380"/>
      <c r="HZ222" s="380"/>
      <c r="IA222" s="380"/>
      <c r="IB222" s="380"/>
      <c r="IC222" s="380"/>
      <c r="ID222" s="380"/>
      <c r="IE222" s="380"/>
      <c r="IF222" s="380"/>
      <c r="IG222" s="380"/>
      <c r="IH222" s="380"/>
      <c r="II222" s="380"/>
      <c r="IJ222" s="380"/>
      <c r="IK222" s="380"/>
      <c r="IL222" s="380"/>
      <c r="IM222" s="380"/>
      <c r="IN222" s="380"/>
      <c r="IO222" s="380"/>
      <c r="IP222" s="380"/>
      <c r="IQ222" s="380"/>
      <c r="IR222" s="380"/>
      <c r="IS222" s="380"/>
      <c r="IT222" s="380"/>
      <c r="IU222" s="380"/>
      <c r="IV222" s="380"/>
      <c r="IW222" s="380"/>
      <c r="IX222" s="380"/>
      <c r="IY222" s="380"/>
      <c r="IZ222" s="380"/>
      <c r="JA222" s="380"/>
      <c r="JB222" s="380"/>
      <c r="JC222" s="380"/>
      <c r="JD222" s="380"/>
      <c r="JE222" s="380"/>
      <c r="JF222" s="380"/>
      <c r="JG222" s="380"/>
      <c r="JH222" s="380"/>
      <c r="JI222" s="380"/>
      <c r="JJ222" s="380"/>
      <c r="JK222" s="380"/>
      <c r="JL222" s="380"/>
      <c r="JM222" s="380"/>
      <c r="JN222" s="380"/>
      <c r="JO222" s="380"/>
      <c r="JP222" s="380"/>
      <c r="JQ222" s="380"/>
      <c r="JR222" s="380"/>
      <c r="JS222" s="380"/>
      <c r="JT222" s="380"/>
      <c r="JU222" s="380"/>
      <c r="JV222" s="380"/>
      <c r="JW222" s="380"/>
      <c r="JX222" s="380"/>
      <c r="JY222" s="380"/>
      <c r="JZ222" s="380"/>
      <c r="KA222" s="380"/>
      <c r="KB222" s="380"/>
      <c r="KC222" s="380"/>
      <c r="KD222" s="380"/>
      <c r="KE222" s="380"/>
      <c r="KF222" s="380"/>
      <c r="KG222" s="380"/>
      <c r="KH222" s="380"/>
      <c r="KI222" s="380"/>
    </row>
    <row r="231" spans="19:295" s="381" customFormat="1">
      <c r="S231" s="380"/>
      <c r="T231" s="380"/>
      <c r="U231" s="380"/>
      <c r="V231" s="380"/>
      <c r="W231" s="380"/>
      <c r="X231" s="380"/>
      <c r="Y231" s="380"/>
      <c r="Z231" s="380"/>
      <c r="AA231" s="380"/>
      <c r="AB231" s="380"/>
      <c r="AC231" s="380"/>
      <c r="AD231" s="380"/>
      <c r="AE231" s="380"/>
      <c r="AF231" s="380"/>
      <c r="AG231" s="380"/>
      <c r="AH231" s="380"/>
      <c r="AI231" s="380"/>
      <c r="AJ231" s="380"/>
      <c r="AK231" s="380"/>
      <c r="AL231" s="380"/>
      <c r="AM231" s="380"/>
      <c r="AN231" s="380"/>
      <c r="AO231" s="380"/>
      <c r="AP231" s="380"/>
      <c r="AQ231" s="380"/>
      <c r="AR231" s="380"/>
      <c r="AS231" s="380"/>
      <c r="AT231" s="380"/>
      <c r="AU231" s="380"/>
      <c r="AV231" s="380"/>
      <c r="AW231" s="380"/>
      <c r="AX231" s="380"/>
      <c r="AY231" s="380"/>
      <c r="AZ231" s="380"/>
      <c r="BA231" s="380"/>
      <c r="BB231" s="380"/>
      <c r="BC231" s="380"/>
      <c r="BD231" s="380"/>
      <c r="BE231" s="380"/>
      <c r="BF231" s="380"/>
      <c r="BG231" s="380"/>
      <c r="BH231" s="380"/>
      <c r="BI231" s="380"/>
      <c r="BJ231" s="380"/>
      <c r="BK231" s="380"/>
      <c r="BL231" s="380"/>
      <c r="BM231" s="380"/>
      <c r="BN231" s="380"/>
      <c r="BO231" s="380"/>
      <c r="BP231" s="380"/>
      <c r="BQ231" s="380"/>
      <c r="BR231" s="380"/>
      <c r="BS231" s="380"/>
      <c r="BT231" s="380"/>
      <c r="BU231" s="380"/>
      <c r="BV231" s="380"/>
      <c r="BW231" s="380"/>
      <c r="BX231" s="380"/>
      <c r="BY231" s="380"/>
      <c r="BZ231" s="380"/>
      <c r="CA231" s="380"/>
      <c r="CB231" s="380"/>
      <c r="CC231" s="380"/>
      <c r="CD231" s="380"/>
      <c r="CE231" s="380"/>
      <c r="CF231" s="380"/>
      <c r="CG231" s="380"/>
      <c r="CH231" s="380"/>
      <c r="CI231" s="380"/>
      <c r="CJ231" s="380"/>
      <c r="CK231" s="380"/>
      <c r="CL231" s="380"/>
      <c r="CM231" s="380"/>
      <c r="CN231" s="380"/>
      <c r="CO231" s="380"/>
      <c r="CP231" s="380"/>
      <c r="CQ231" s="380"/>
      <c r="CR231" s="380"/>
      <c r="CS231" s="380"/>
      <c r="CT231" s="380"/>
      <c r="CU231" s="380"/>
      <c r="CV231" s="380"/>
      <c r="CW231" s="380"/>
      <c r="CX231" s="380"/>
      <c r="CY231" s="380"/>
      <c r="CZ231" s="380"/>
      <c r="DA231" s="380"/>
      <c r="DB231" s="380"/>
      <c r="DC231" s="380"/>
      <c r="DD231" s="380"/>
      <c r="DE231" s="380"/>
      <c r="DF231" s="380"/>
      <c r="DG231" s="380"/>
      <c r="DH231" s="380"/>
      <c r="DI231" s="380"/>
      <c r="DJ231" s="380"/>
      <c r="DK231" s="380"/>
      <c r="DL231" s="380"/>
      <c r="DM231" s="380"/>
      <c r="DN231" s="380"/>
      <c r="DO231" s="380"/>
      <c r="DP231" s="380"/>
      <c r="DQ231" s="380"/>
      <c r="DR231" s="380"/>
      <c r="DS231" s="380"/>
      <c r="DT231" s="380"/>
      <c r="DU231" s="380"/>
      <c r="DV231" s="380"/>
      <c r="DW231" s="380"/>
      <c r="DX231" s="380"/>
      <c r="DY231" s="380"/>
      <c r="DZ231" s="380"/>
      <c r="EA231" s="380"/>
      <c r="EB231" s="380"/>
      <c r="EC231" s="380"/>
      <c r="ED231" s="380"/>
      <c r="EE231" s="380"/>
      <c r="EF231" s="380"/>
      <c r="EG231" s="380"/>
      <c r="EH231" s="380"/>
      <c r="EI231" s="380"/>
      <c r="EJ231" s="380"/>
      <c r="EK231" s="380"/>
      <c r="EL231" s="380"/>
      <c r="EM231" s="380"/>
      <c r="EN231" s="380"/>
      <c r="EO231" s="380"/>
      <c r="EP231" s="380"/>
      <c r="EQ231" s="380"/>
      <c r="ER231" s="380"/>
      <c r="ES231" s="380"/>
      <c r="ET231" s="380"/>
      <c r="EU231" s="380"/>
      <c r="EV231" s="380"/>
      <c r="EW231" s="380"/>
      <c r="EX231" s="380"/>
      <c r="EY231" s="380"/>
      <c r="EZ231" s="380"/>
      <c r="FA231" s="380"/>
      <c r="FB231" s="380"/>
      <c r="FC231" s="380"/>
      <c r="FD231" s="380"/>
      <c r="FE231" s="380"/>
      <c r="FF231" s="380"/>
      <c r="FG231" s="380"/>
      <c r="FH231" s="380"/>
      <c r="FI231" s="380"/>
      <c r="FJ231" s="380"/>
      <c r="FK231" s="380"/>
      <c r="FL231" s="380"/>
      <c r="FM231" s="380"/>
      <c r="FN231" s="380"/>
      <c r="FO231" s="380"/>
      <c r="FP231" s="380"/>
      <c r="FQ231" s="380"/>
      <c r="FR231" s="380"/>
      <c r="FS231" s="380"/>
      <c r="FT231" s="380"/>
      <c r="FU231" s="380"/>
      <c r="FV231" s="380"/>
      <c r="FW231" s="380"/>
      <c r="FX231" s="380"/>
      <c r="FY231" s="380"/>
      <c r="FZ231" s="380"/>
      <c r="GA231" s="380"/>
      <c r="GB231" s="380"/>
      <c r="GC231" s="380"/>
      <c r="GD231" s="380"/>
      <c r="GE231" s="380"/>
      <c r="GF231" s="380"/>
      <c r="GG231" s="380"/>
      <c r="GH231" s="380"/>
      <c r="GI231" s="380"/>
      <c r="GJ231" s="380"/>
      <c r="GK231" s="380"/>
      <c r="GL231" s="380"/>
      <c r="GM231" s="380"/>
      <c r="GN231" s="380"/>
      <c r="GO231" s="380"/>
      <c r="GP231" s="380"/>
      <c r="GQ231" s="380"/>
      <c r="GR231" s="380"/>
      <c r="GS231" s="380"/>
      <c r="GT231" s="380"/>
      <c r="GU231" s="380"/>
      <c r="GV231" s="380"/>
      <c r="GW231" s="380"/>
      <c r="GX231" s="380"/>
      <c r="GY231" s="380"/>
      <c r="GZ231" s="380"/>
      <c r="HA231" s="380"/>
      <c r="HB231" s="380"/>
      <c r="HC231" s="380"/>
      <c r="HD231" s="380"/>
      <c r="HE231" s="380"/>
      <c r="HF231" s="380"/>
      <c r="HG231" s="380"/>
      <c r="HH231" s="380"/>
      <c r="HI231" s="380"/>
      <c r="HJ231" s="380"/>
      <c r="HK231" s="380"/>
      <c r="HL231" s="380"/>
      <c r="HM231" s="380"/>
      <c r="HN231" s="380"/>
      <c r="HO231" s="380"/>
      <c r="HP231" s="380"/>
      <c r="HQ231" s="380"/>
      <c r="HR231" s="380"/>
      <c r="HS231" s="380"/>
      <c r="HT231" s="380"/>
      <c r="HU231" s="380"/>
      <c r="HV231" s="380"/>
      <c r="HW231" s="380"/>
      <c r="HX231" s="380"/>
      <c r="HY231" s="380"/>
      <c r="HZ231" s="380"/>
      <c r="IA231" s="380"/>
      <c r="IB231" s="380"/>
      <c r="IC231" s="380"/>
      <c r="ID231" s="380"/>
      <c r="IE231" s="380"/>
      <c r="IF231" s="380"/>
      <c r="IG231" s="380"/>
      <c r="IH231" s="380"/>
      <c r="II231" s="380"/>
      <c r="IJ231" s="380"/>
      <c r="IK231" s="380"/>
      <c r="IL231" s="380"/>
      <c r="IM231" s="380"/>
      <c r="IN231" s="380"/>
      <c r="IO231" s="380"/>
      <c r="IP231" s="380"/>
      <c r="IQ231" s="380"/>
      <c r="IR231" s="380"/>
      <c r="IS231" s="380"/>
      <c r="IT231" s="380"/>
      <c r="IU231" s="380"/>
      <c r="IV231" s="380"/>
      <c r="IW231" s="380"/>
      <c r="IX231" s="380"/>
      <c r="IY231" s="380"/>
      <c r="IZ231" s="380"/>
      <c r="JA231" s="380"/>
      <c r="JB231" s="380"/>
      <c r="JC231" s="380"/>
      <c r="JD231" s="380"/>
      <c r="JE231" s="380"/>
      <c r="JF231" s="380"/>
      <c r="JG231" s="380"/>
      <c r="JH231" s="380"/>
      <c r="JI231" s="380"/>
      <c r="JJ231" s="380"/>
      <c r="JK231" s="380"/>
      <c r="JL231" s="380"/>
      <c r="JM231" s="380"/>
      <c r="JN231" s="380"/>
      <c r="JO231" s="380"/>
      <c r="JP231" s="380"/>
      <c r="JQ231" s="380"/>
      <c r="JR231" s="380"/>
      <c r="JS231" s="380"/>
      <c r="JT231" s="380"/>
      <c r="JU231" s="380"/>
      <c r="JV231" s="380"/>
      <c r="JW231" s="380"/>
      <c r="JX231" s="380"/>
      <c r="JY231" s="380"/>
      <c r="JZ231" s="380"/>
      <c r="KA231" s="380"/>
      <c r="KB231" s="380"/>
      <c r="KC231" s="380"/>
      <c r="KD231" s="380"/>
      <c r="KE231" s="380"/>
      <c r="KF231" s="380"/>
      <c r="KG231" s="380"/>
      <c r="KH231" s="380"/>
      <c r="KI231" s="380"/>
    </row>
    <row r="430" spans="19:295" s="381" customFormat="1">
      <c r="S430" s="380"/>
      <c r="T430" s="380"/>
      <c r="U430" s="380"/>
      <c r="V430" s="380"/>
      <c r="W430" s="380"/>
      <c r="X430" s="380"/>
      <c r="Y430" s="380"/>
      <c r="Z430" s="380"/>
      <c r="AA430" s="380"/>
      <c r="AB430" s="380"/>
      <c r="AC430" s="380"/>
      <c r="AD430" s="380"/>
      <c r="AE430" s="380"/>
      <c r="AF430" s="380"/>
      <c r="AG430" s="380"/>
      <c r="AH430" s="380"/>
      <c r="AI430" s="380"/>
      <c r="AJ430" s="380"/>
      <c r="AK430" s="380"/>
      <c r="AL430" s="380"/>
      <c r="AM430" s="380"/>
      <c r="AN430" s="380"/>
      <c r="AO430" s="380"/>
      <c r="AP430" s="380"/>
      <c r="AQ430" s="380"/>
      <c r="AR430" s="380"/>
      <c r="AS430" s="380"/>
      <c r="AT430" s="380"/>
      <c r="AU430" s="380"/>
      <c r="AV430" s="380"/>
      <c r="AW430" s="380"/>
      <c r="AX430" s="380"/>
      <c r="AY430" s="380"/>
      <c r="AZ430" s="380"/>
      <c r="BA430" s="380"/>
      <c r="BB430" s="380"/>
      <c r="BC430" s="380"/>
      <c r="BD430" s="380"/>
      <c r="BE430" s="380"/>
      <c r="BF430" s="380"/>
      <c r="BG430" s="380"/>
      <c r="BH430" s="380"/>
      <c r="BI430" s="380"/>
      <c r="BJ430" s="380"/>
      <c r="BK430" s="380"/>
      <c r="BL430" s="380"/>
      <c r="BM430" s="380"/>
      <c r="BN430" s="380"/>
      <c r="BO430" s="380"/>
      <c r="BP430" s="380"/>
      <c r="BQ430" s="380"/>
      <c r="BR430" s="380"/>
      <c r="BS430" s="380"/>
      <c r="BT430" s="380"/>
      <c r="BU430" s="380"/>
      <c r="BV430" s="380"/>
      <c r="BW430" s="380"/>
      <c r="BX430" s="380"/>
      <c r="BY430" s="380"/>
      <c r="BZ430" s="380"/>
      <c r="CA430" s="380"/>
      <c r="CB430" s="380"/>
      <c r="CC430" s="380"/>
      <c r="CD430" s="380"/>
      <c r="CE430" s="380"/>
      <c r="CF430" s="380"/>
      <c r="CG430" s="380"/>
      <c r="CH430" s="380"/>
      <c r="CI430" s="380"/>
      <c r="CJ430" s="380"/>
      <c r="CK430" s="380"/>
      <c r="CL430" s="380"/>
      <c r="CM430" s="380"/>
      <c r="CN430" s="380"/>
      <c r="CO430" s="380"/>
      <c r="CP430" s="380"/>
      <c r="CQ430" s="380"/>
      <c r="CR430" s="380"/>
      <c r="CS430" s="380"/>
      <c r="CT430" s="380"/>
      <c r="CU430" s="380"/>
      <c r="CV430" s="380"/>
      <c r="CW430" s="380"/>
      <c r="CX430" s="380"/>
      <c r="CY430" s="380"/>
      <c r="CZ430" s="380"/>
      <c r="DA430" s="380"/>
      <c r="DB430" s="380"/>
      <c r="DC430" s="380"/>
      <c r="DD430" s="380"/>
      <c r="DE430" s="380"/>
      <c r="DF430" s="380"/>
      <c r="DG430" s="380"/>
      <c r="DH430" s="380"/>
      <c r="DI430" s="380"/>
      <c r="DJ430" s="380"/>
      <c r="DK430" s="380"/>
      <c r="DL430" s="380"/>
      <c r="DM430" s="380"/>
      <c r="DN430" s="380"/>
      <c r="DO430" s="380"/>
      <c r="DP430" s="380"/>
      <c r="DQ430" s="380"/>
      <c r="DR430" s="380"/>
      <c r="DS430" s="380"/>
      <c r="DT430" s="380"/>
      <c r="DU430" s="380"/>
      <c r="DV430" s="380"/>
      <c r="DW430" s="380"/>
      <c r="DX430" s="380"/>
      <c r="DY430" s="380"/>
      <c r="DZ430" s="380"/>
      <c r="EA430" s="380"/>
      <c r="EB430" s="380"/>
      <c r="EC430" s="380"/>
      <c r="ED430" s="380"/>
      <c r="EE430" s="380"/>
      <c r="EF430" s="380"/>
      <c r="EG430" s="380"/>
      <c r="EH430" s="380"/>
      <c r="EI430" s="380"/>
      <c r="EJ430" s="380"/>
      <c r="EK430" s="380"/>
      <c r="EL430" s="380"/>
      <c r="EM430" s="380"/>
      <c r="EN430" s="380"/>
      <c r="EO430" s="380"/>
      <c r="EP430" s="380"/>
      <c r="EQ430" s="380"/>
      <c r="ER430" s="380"/>
      <c r="ES430" s="380"/>
      <c r="ET430" s="380"/>
      <c r="EU430" s="380"/>
      <c r="EV430" s="380"/>
      <c r="EW430" s="380"/>
      <c r="EX430" s="380"/>
      <c r="EY430" s="380"/>
      <c r="EZ430" s="380"/>
      <c r="FA430" s="380"/>
      <c r="FB430" s="380"/>
      <c r="FC430" s="380"/>
      <c r="FD430" s="380"/>
      <c r="FE430" s="380"/>
      <c r="FF430" s="380"/>
      <c r="FG430" s="380"/>
      <c r="FH430" s="380"/>
      <c r="FI430" s="380"/>
      <c r="FJ430" s="380"/>
      <c r="FK430" s="380"/>
      <c r="FL430" s="380"/>
      <c r="FM430" s="380"/>
      <c r="FN430" s="380"/>
      <c r="FO430" s="380"/>
      <c r="FP430" s="380"/>
      <c r="FQ430" s="380"/>
      <c r="FR430" s="380"/>
      <c r="FS430" s="380"/>
      <c r="FT430" s="380"/>
      <c r="FU430" s="380"/>
      <c r="FV430" s="380"/>
      <c r="FW430" s="380"/>
      <c r="FX430" s="380"/>
      <c r="FY430" s="380"/>
      <c r="FZ430" s="380"/>
      <c r="GA430" s="380"/>
      <c r="GB430" s="380"/>
      <c r="GC430" s="380"/>
      <c r="GD430" s="380"/>
      <c r="GE430" s="380"/>
      <c r="GF430" s="380"/>
      <c r="GG430" s="380"/>
      <c r="GH430" s="380"/>
      <c r="GI430" s="380"/>
      <c r="GJ430" s="380"/>
      <c r="GK430" s="380"/>
      <c r="GL430" s="380"/>
      <c r="GM430" s="380"/>
      <c r="GN430" s="380"/>
      <c r="GO430" s="380"/>
      <c r="GP430" s="380"/>
      <c r="GQ430" s="380"/>
      <c r="GR430" s="380"/>
      <c r="GS430" s="380"/>
      <c r="GT430" s="380"/>
      <c r="GU430" s="380"/>
      <c r="GV430" s="380"/>
      <c r="GW430" s="380"/>
      <c r="GX430" s="380"/>
      <c r="GY430" s="380"/>
      <c r="GZ430" s="380"/>
      <c r="HA430" s="380"/>
      <c r="HB430" s="380"/>
      <c r="HC430" s="380"/>
      <c r="HD430" s="380"/>
      <c r="HE430" s="380"/>
      <c r="HF430" s="380"/>
      <c r="HG430" s="380"/>
      <c r="HH430" s="380"/>
      <c r="HI430" s="380"/>
      <c r="HJ430" s="380"/>
      <c r="HK430" s="380"/>
      <c r="HL430" s="380"/>
      <c r="HM430" s="380"/>
      <c r="HN430" s="380"/>
      <c r="HO430" s="380"/>
      <c r="HP430" s="380"/>
      <c r="HQ430" s="380"/>
      <c r="HR430" s="380"/>
      <c r="HS430" s="380"/>
      <c r="HT430" s="380"/>
      <c r="HU430" s="380"/>
      <c r="HV430" s="380"/>
      <c r="HW430" s="380"/>
      <c r="HX430" s="380"/>
      <c r="HY430" s="380"/>
      <c r="HZ430" s="380"/>
      <c r="IA430" s="380"/>
      <c r="IB430" s="380"/>
      <c r="IC430" s="380"/>
      <c r="ID430" s="380"/>
      <c r="IE430" s="380"/>
      <c r="IF430" s="380"/>
      <c r="IG430" s="380"/>
      <c r="IH430" s="380"/>
      <c r="II430" s="380"/>
      <c r="IJ430" s="380"/>
      <c r="IK430" s="380"/>
      <c r="IL430" s="380"/>
      <c r="IM430" s="380"/>
      <c r="IN430" s="380"/>
      <c r="IO430" s="380"/>
      <c r="IP430" s="380"/>
      <c r="IQ430" s="380"/>
      <c r="IR430" s="380"/>
      <c r="IS430" s="380"/>
      <c r="IT430" s="380"/>
      <c r="IU430" s="380"/>
      <c r="IV430" s="380"/>
      <c r="IW430" s="380"/>
      <c r="IX430" s="380"/>
      <c r="IY430" s="380"/>
      <c r="IZ430" s="380"/>
      <c r="JA430" s="380"/>
      <c r="JB430" s="380"/>
      <c r="JC430" s="380"/>
      <c r="JD430" s="380"/>
      <c r="JE430" s="380"/>
      <c r="JF430" s="380"/>
      <c r="JG430" s="380"/>
      <c r="JH430" s="380"/>
      <c r="JI430" s="380"/>
      <c r="JJ430" s="380"/>
      <c r="JK430" s="380"/>
      <c r="JL430" s="380"/>
      <c r="JM430" s="380"/>
      <c r="JN430" s="380"/>
      <c r="JO430" s="380"/>
      <c r="JP430" s="380"/>
      <c r="JQ430" s="380"/>
      <c r="JR430" s="380"/>
      <c r="JS430" s="380"/>
      <c r="JT430" s="380"/>
      <c r="JU430" s="380"/>
      <c r="JV430" s="380"/>
      <c r="JW430" s="380"/>
      <c r="JX430" s="380"/>
      <c r="JY430" s="380"/>
      <c r="JZ430" s="380"/>
      <c r="KA430" s="380"/>
      <c r="KB430" s="380"/>
      <c r="KC430" s="380"/>
      <c r="KD430" s="380"/>
      <c r="KE430" s="380"/>
      <c r="KF430" s="380"/>
      <c r="KG430" s="380"/>
      <c r="KH430" s="380"/>
      <c r="KI430" s="380"/>
    </row>
    <row r="452" spans="19:295" s="381" customFormat="1">
      <c r="S452" s="380"/>
      <c r="T452" s="380"/>
      <c r="U452" s="380"/>
      <c r="V452" s="380"/>
      <c r="W452" s="380"/>
      <c r="X452" s="380"/>
      <c r="Y452" s="380"/>
      <c r="Z452" s="380"/>
      <c r="AA452" s="380"/>
      <c r="AB452" s="380"/>
      <c r="AC452" s="380"/>
      <c r="AD452" s="380"/>
      <c r="AE452" s="380"/>
      <c r="AF452" s="380"/>
      <c r="AG452" s="380"/>
      <c r="AH452" s="380"/>
      <c r="AI452" s="380"/>
      <c r="AJ452" s="380"/>
      <c r="AK452" s="380"/>
      <c r="AL452" s="380"/>
      <c r="AM452" s="380"/>
      <c r="AN452" s="380"/>
      <c r="AO452" s="380"/>
      <c r="AP452" s="380"/>
      <c r="AQ452" s="380"/>
      <c r="AR452" s="380"/>
      <c r="AS452" s="380"/>
      <c r="AT452" s="380"/>
      <c r="AU452" s="380"/>
      <c r="AV452" s="380"/>
      <c r="AW452" s="380"/>
      <c r="AX452" s="380"/>
      <c r="AY452" s="380"/>
      <c r="AZ452" s="380"/>
      <c r="BA452" s="380"/>
      <c r="BB452" s="380"/>
      <c r="BC452" s="380"/>
      <c r="BD452" s="380"/>
      <c r="BE452" s="380"/>
      <c r="BF452" s="380"/>
      <c r="BG452" s="380"/>
      <c r="BH452" s="380"/>
      <c r="BI452" s="380"/>
      <c r="BJ452" s="380"/>
      <c r="BK452" s="380"/>
      <c r="BL452" s="380"/>
      <c r="BM452" s="380"/>
      <c r="BN452" s="380"/>
      <c r="BO452" s="380"/>
      <c r="BP452" s="380"/>
      <c r="BQ452" s="380"/>
      <c r="BR452" s="380"/>
      <c r="BS452" s="380"/>
      <c r="BT452" s="380"/>
      <c r="BU452" s="380"/>
      <c r="BV452" s="380"/>
      <c r="BW452" s="380"/>
      <c r="BX452" s="380"/>
      <c r="BY452" s="380"/>
      <c r="BZ452" s="380"/>
      <c r="CA452" s="380"/>
      <c r="CB452" s="380"/>
      <c r="CC452" s="380"/>
      <c r="CD452" s="380"/>
      <c r="CE452" s="380"/>
      <c r="CF452" s="380"/>
      <c r="CG452" s="380"/>
      <c r="CH452" s="380"/>
      <c r="CI452" s="380"/>
      <c r="CJ452" s="380"/>
      <c r="CK452" s="380"/>
      <c r="CL452" s="380"/>
      <c r="CM452" s="380"/>
      <c r="CN452" s="380"/>
      <c r="CO452" s="380"/>
      <c r="CP452" s="380"/>
      <c r="CQ452" s="380"/>
      <c r="CR452" s="380"/>
      <c r="CS452" s="380"/>
      <c r="CT452" s="380"/>
      <c r="CU452" s="380"/>
      <c r="CV452" s="380"/>
      <c r="CW452" s="380"/>
      <c r="CX452" s="380"/>
      <c r="CY452" s="380"/>
      <c r="CZ452" s="380"/>
      <c r="DA452" s="380"/>
      <c r="DB452" s="380"/>
      <c r="DC452" s="380"/>
      <c r="DD452" s="380"/>
      <c r="DE452" s="380"/>
      <c r="DF452" s="380"/>
      <c r="DG452" s="380"/>
      <c r="DH452" s="380"/>
      <c r="DI452" s="380"/>
      <c r="DJ452" s="380"/>
      <c r="DK452" s="380"/>
      <c r="DL452" s="380"/>
      <c r="DM452" s="380"/>
      <c r="DN452" s="380"/>
      <c r="DO452" s="380"/>
      <c r="DP452" s="380"/>
      <c r="DQ452" s="380"/>
      <c r="DR452" s="380"/>
      <c r="DS452" s="380"/>
      <c r="DT452" s="380"/>
      <c r="DU452" s="380"/>
      <c r="DV452" s="380"/>
      <c r="DW452" s="380"/>
      <c r="DX452" s="380"/>
      <c r="DY452" s="380"/>
      <c r="DZ452" s="380"/>
      <c r="EA452" s="380"/>
      <c r="EB452" s="380"/>
      <c r="EC452" s="380"/>
      <c r="ED452" s="380"/>
      <c r="EE452" s="380"/>
      <c r="EF452" s="380"/>
      <c r="EG452" s="380"/>
      <c r="EH452" s="380"/>
      <c r="EI452" s="380"/>
      <c r="EJ452" s="380"/>
      <c r="EK452" s="380"/>
      <c r="EL452" s="380"/>
      <c r="EM452" s="380"/>
      <c r="EN452" s="380"/>
      <c r="EO452" s="380"/>
      <c r="EP452" s="380"/>
      <c r="EQ452" s="380"/>
      <c r="ER452" s="380"/>
      <c r="ES452" s="380"/>
      <c r="ET452" s="380"/>
      <c r="EU452" s="380"/>
      <c r="EV452" s="380"/>
      <c r="EW452" s="380"/>
      <c r="EX452" s="380"/>
      <c r="EY452" s="380"/>
      <c r="EZ452" s="380"/>
      <c r="FA452" s="380"/>
      <c r="FB452" s="380"/>
      <c r="FC452" s="380"/>
      <c r="FD452" s="380"/>
      <c r="FE452" s="380"/>
      <c r="FF452" s="380"/>
      <c r="FG452" s="380"/>
      <c r="FH452" s="380"/>
      <c r="FI452" s="380"/>
      <c r="FJ452" s="380"/>
      <c r="FK452" s="380"/>
      <c r="FL452" s="380"/>
      <c r="FM452" s="380"/>
      <c r="FN452" s="380"/>
      <c r="FO452" s="380"/>
      <c r="FP452" s="380"/>
      <c r="FQ452" s="380"/>
      <c r="FR452" s="380"/>
      <c r="FS452" s="380"/>
      <c r="FT452" s="380"/>
      <c r="FU452" s="380"/>
      <c r="FV452" s="380"/>
      <c r="FW452" s="380"/>
      <c r="FX452" s="380"/>
      <c r="FY452" s="380"/>
      <c r="FZ452" s="380"/>
      <c r="GA452" s="380"/>
      <c r="GB452" s="380"/>
      <c r="GC452" s="380"/>
      <c r="GD452" s="380"/>
      <c r="GE452" s="380"/>
      <c r="GF452" s="380"/>
      <c r="GG452" s="380"/>
      <c r="GH452" s="380"/>
      <c r="GI452" s="380"/>
      <c r="GJ452" s="380"/>
      <c r="GK452" s="380"/>
      <c r="GL452" s="380"/>
      <c r="GM452" s="380"/>
      <c r="GN452" s="380"/>
      <c r="GO452" s="380"/>
      <c r="GP452" s="380"/>
      <c r="GQ452" s="380"/>
      <c r="GR452" s="380"/>
      <c r="GS452" s="380"/>
      <c r="GT452" s="380"/>
      <c r="GU452" s="380"/>
      <c r="GV452" s="380"/>
      <c r="GW452" s="380"/>
      <c r="GX452" s="380"/>
      <c r="GY452" s="380"/>
      <c r="GZ452" s="380"/>
      <c r="HA452" s="380"/>
      <c r="HB452" s="380"/>
      <c r="HC452" s="380"/>
      <c r="HD452" s="380"/>
      <c r="HE452" s="380"/>
      <c r="HF452" s="380"/>
      <c r="HG452" s="380"/>
      <c r="HH452" s="380"/>
      <c r="HI452" s="380"/>
      <c r="HJ452" s="380"/>
      <c r="HK452" s="380"/>
      <c r="HL452" s="380"/>
      <c r="HM452" s="380"/>
      <c r="HN452" s="380"/>
      <c r="HO452" s="380"/>
      <c r="HP452" s="380"/>
      <c r="HQ452" s="380"/>
      <c r="HR452" s="380"/>
      <c r="HS452" s="380"/>
      <c r="HT452" s="380"/>
      <c r="HU452" s="380"/>
      <c r="HV452" s="380"/>
      <c r="HW452" s="380"/>
      <c r="HX452" s="380"/>
      <c r="HY452" s="380"/>
      <c r="HZ452" s="380"/>
      <c r="IA452" s="380"/>
      <c r="IB452" s="380"/>
      <c r="IC452" s="380"/>
      <c r="ID452" s="380"/>
      <c r="IE452" s="380"/>
      <c r="IF452" s="380"/>
      <c r="IG452" s="380"/>
      <c r="IH452" s="380"/>
      <c r="II452" s="380"/>
      <c r="IJ452" s="380"/>
      <c r="IK452" s="380"/>
      <c r="IL452" s="380"/>
      <c r="IM452" s="380"/>
      <c r="IN452" s="380"/>
      <c r="IO452" s="380"/>
      <c r="IP452" s="380"/>
      <c r="IQ452" s="380"/>
      <c r="IR452" s="380"/>
      <c r="IS452" s="380"/>
      <c r="IT452" s="380"/>
      <c r="IU452" s="380"/>
      <c r="IV452" s="380"/>
      <c r="IW452" s="380"/>
      <c r="IX452" s="380"/>
      <c r="IY452" s="380"/>
      <c r="IZ452" s="380"/>
      <c r="JA452" s="380"/>
      <c r="JB452" s="380"/>
      <c r="JC452" s="380"/>
      <c r="JD452" s="380"/>
      <c r="JE452" s="380"/>
      <c r="JF452" s="380"/>
      <c r="JG452" s="380"/>
      <c r="JH452" s="380"/>
      <c r="JI452" s="380"/>
      <c r="JJ452" s="380"/>
      <c r="JK452" s="380"/>
      <c r="JL452" s="380"/>
      <c r="JM452" s="380"/>
      <c r="JN452" s="380"/>
      <c r="JO452" s="380"/>
      <c r="JP452" s="380"/>
      <c r="JQ452" s="380"/>
      <c r="JR452" s="380"/>
      <c r="JS452" s="380"/>
      <c r="JT452" s="380"/>
      <c r="JU452" s="380"/>
      <c r="JV452" s="380"/>
      <c r="JW452" s="380"/>
      <c r="JX452" s="380"/>
      <c r="JY452" s="380"/>
      <c r="JZ452" s="380"/>
      <c r="KA452" s="380"/>
      <c r="KB452" s="380"/>
      <c r="KC452" s="380"/>
      <c r="KD452" s="380"/>
      <c r="KE452" s="380"/>
      <c r="KF452" s="380"/>
      <c r="KG452" s="380"/>
      <c r="KH452" s="380"/>
      <c r="KI452" s="380"/>
    </row>
    <row r="477" spans="4:295" s="381" customFormat="1">
      <c r="D477" s="436">
        <f t="shared" ref="D477:R477" si="40">D478+D497+D507+D508+D510+D515+D532+D544+D550+D557+D559+D583+D594+D613+D622+D635+D649+D672+D681+D697+D480+D479+D502</f>
        <v>0</v>
      </c>
      <c r="E477" s="436">
        <f t="shared" si="40"/>
        <v>0</v>
      </c>
      <c r="F477" s="436">
        <f t="shared" si="40"/>
        <v>0</v>
      </c>
      <c r="G477" s="436">
        <f t="shared" si="40"/>
        <v>0</v>
      </c>
      <c r="H477" s="436">
        <f t="shared" si="40"/>
        <v>0</v>
      </c>
      <c r="I477" s="436">
        <f t="shared" si="40"/>
        <v>0</v>
      </c>
      <c r="J477" s="436">
        <f t="shared" si="40"/>
        <v>0</v>
      </c>
      <c r="K477" s="436">
        <f t="shared" si="40"/>
        <v>0</v>
      </c>
      <c r="L477" s="436">
        <f t="shared" si="40"/>
        <v>0</v>
      </c>
      <c r="M477" s="436"/>
      <c r="N477" s="436">
        <f t="shared" si="40"/>
        <v>0</v>
      </c>
      <c r="O477" s="436"/>
      <c r="P477" s="436"/>
      <c r="Q477" s="436"/>
      <c r="R477" s="436">
        <f t="shared" si="40"/>
        <v>0</v>
      </c>
      <c r="S477" s="380"/>
      <c r="T477" s="380"/>
      <c r="U477" s="380"/>
      <c r="V477" s="380"/>
      <c r="W477" s="380"/>
      <c r="X477" s="380"/>
      <c r="Y477" s="380"/>
      <c r="Z477" s="380"/>
      <c r="AA477" s="380"/>
      <c r="AB477" s="380"/>
      <c r="AC477" s="380"/>
      <c r="AD477" s="380"/>
      <c r="AE477" s="380"/>
      <c r="AF477" s="380"/>
      <c r="AG477" s="380"/>
      <c r="AH477" s="380"/>
      <c r="AI477" s="380"/>
      <c r="AJ477" s="380"/>
      <c r="AK477" s="380"/>
      <c r="AL477" s="380"/>
      <c r="AM477" s="380"/>
      <c r="AN477" s="380"/>
      <c r="AO477" s="380"/>
      <c r="AP477" s="380"/>
      <c r="AQ477" s="380"/>
      <c r="AR477" s="380"/>
      <c r="AS477" s="380"/>
      <c r="AT477" s="380"/>
      <c r="AU477" s="380"/>
      <c r="AV477" s="380"/>
      <c r="AW477" s="380"/>
      <c r="AX477" s="380"/>
      <c r="AY477" s="380"/>
      <c r="AZ477" s="380"/>
      <c r="BA477" s="380"/>
      <c r="BB477" s="380"/>
      <c r="BC477" s="380"/>
      <c r="BD477" s="380"/>
      <c r="BE477" s="380"/>
      <c r="BF477" s="380"/>
      <c r="BG477" s="380"/>
      <c r="BH477" s="380"/>
      <c r="BI477" s="380"/>
      <c r="BJ477" s="380"/>
      <c r="BK477" s="380"/>
      <c r="BL477" s="380"/>
      <c r="BM477" s="380"/>
      <c r="BN477" s="380"/>
      <c r="BO477" s="380"/>
      <c r="BP477" s="380"/>
      <c r="BQ477" s="380"/>
      <c r="BR477" s="380"/>
      <c r="BS477" s="380"/>
      <c r="BT477" s="380"/>
      <c r="BU477" s="380"/>
      <c r="BV477" s="380"/>
      <c r="BW477" s="380"/>
      <c r="BX477" s="380"/>
      <c r="BY477" s="380"/>
      <c r="BZ477" s="380"/>
      <c r="CA477" s="380"/>
      <c r="CB477" s="380"/>
      <c r="CC477" s="380"/>
      <c r="CD477" s="380"/>
      <c r="CE477" s="380"/>
      <c r="CF477" s="380"/>
      <c r="CG477" s="380"/>
      <c r="CH477" s="380"/>
      <c r="CI477" s="380"/>
      <c r="CJ477" s="380"/>
      <c r="CK477" s="380"/>
      <c r="CL477" s="380"/>
      <c r="CM477" s="380"/>
      <c r="CN477" s="380"/>
      <c r="CO477" s="380"/>
      <c r="CP477" s="380"/>
      <c r="CQ477" s="380"/>
      <c r="CR477" s="380"/>
      <c r="CS477" s="380"/>
      <c r="CT477" s="380"/>
      <c r="CU477" s="380"/>
      <c r="CV477" s="380"/>
      <c r="CW477" s="380"/>
      <c r="CX477" s="380"/>
      <c r="CY477" s="380"/>
      <c r="CZ477" s="380"/>
      <c r="DA477" s="380"/>
      <c r="DB477" s="380"/>
      <c r="DC477" s="380"/>
      <c r="DD477" s="380"/>
      <c r="DE477" s="380"/>
      <c r="DF477" s="380"/>
      <c r="DG477" s="380"/>
      <c r="DH477" s="380"/>
      <c r="DI477" s="380"/>
      <c r="DJ477" s="380"/>
      <c r="DK477" s="380"/>
      <c r="DL477" s="380"/>
      <c r="DM477" s="380"/>
      <c r="DN477" s="380"/>
      <c r="DO477" s="380"/>
      <c r="DP477" s="380"/>
      <c r="DQ477" s="380"/>
      <c r="DR477" s="380"/>
      <c r="DS477" s="380"/>
      <c r="DT477" s="380"/>
      <c r="DU477" s="380"/>
      <c r="DV477" s="380"/>
      <c r="DW477" s="380"/>
      <c r="DX477" s="380"/>
      <c r="DY477" s="380"/>
      <c r="DZ477" s="380"/>
      <c r="EA477" s="380"/>
      <c r="EB477" s="380"/>
      <c r="EC477" s="380"/>
      <c r="ED477" s="380"/>
      <c r="EE477" s="380"/>
      <c r="EF477" s="380"/>
      <c r="EG477" s="380"/>
      <c r="EH477" s="380"/>
      <c r="EI477" s="380"/>
      <c r="EJ477" s="380"/>
      <c r="EK477" s="380"/>
      <c r="EL477" s="380"/>
      <c r="EM477" s="380"/>
      <c r="EN477" s="380"/>
      <c r="EO477" s="380"/>
      <c r="EP477" s="380"/>
      <c r="EQ477" s="380"/>
      <c r="ER477" s="380"/>
      <c r="ES477" s="380"/>
      <c r="ET477" s="380"/>
      <c r="EU477" s="380"/>
      <c r="EV477" s="380"/>
      <c r="EW477" s="380"/>
      <c r="EX477" s="380"/>
      <c r="EY477" s="380"/>
      <c r="EZ477" s="380"/>
      <c r="FA477" s="380"/>
      <c r="FB477" s="380"/>
      <c r="FC477" s="380"/>
      <c r="FD477" s="380"/>
      <c r="FE477" s="380"/>
      <c r="FF477" s="380"/>
      <c r="FG477" s="380"/>
      <c r="FH477" s="380"/>
      <c r="FI477" s="380"/>
      <c r="FJ477" s="380"/>
      <c r="FK477" s="380"/>
      <c r="FL477" s="380"/>
      <c r="FM477" s="380"/>
      <c r="FN477" s="380"/>
      <c r="FO477" s="380"/>
      <c r="FP477" s="380"/>
      <c r="FQ477" s="380"/>
      <c r="FR477" s="380"/>
      <c r="FS477" s="380"/>
      <c r="FT477" s="380"/>
      <c r="FU477" s="380"/>
      <c r="FV477" s="380"/>
      <c r="FW477" s="380"/>
      <c r="FX477" s="380"/>
      <c r="FY477" s="380"/>
      <c r="FZ477" s="380"/>
      <c r="GA477" s="380"/>
      <c r="GB477" s="380"/>
      <c r="GC477" s="380"/>
      <c r="GD477" s="380"/>
      <c r="GE477" s="380"/>
      <c r="GF477" s="380"/>
      <c r="GG477" s="380"/>
      <c r="GH477" s="380"/>
      <c r="GI477" s="380"/>
      <c r="GJ477" s="380"/>
      <c r="GK477" s="380"/>
      <c r="GL477" s="380"/>
      <c r="GM477" s="380"/>
      <c r="GN477" s="380"/>
      <c r="GO477" s="380"/>
      <c r="GP477" s="380"/>
      <c r="GQ477" s="380"/>
      <c r="GR477" s="380"/>
      <c r="GS477" s="380"/>
      <c r="GT477" s="380"/>
      <c r="GU477" s="380"/>
      <c r="GV477" s="380"/>
      <c r="GW477" s="380"/>
      <c r="GX477" s="380"/>
      <c r="GY477" s="380"/>
      <c r="GZ477" s="380"/>
      <c r="HA477" s="380"/>
      <c r="HB477" s="380"/>
      <c r="HC477" s="380"/>
      <c r="HD477" s="380"/>
      <c r="HE477" s="380"/>
      <c r="HF477" s="380"/>
      <c r="HG477" s="380"/>
      <c r="HH477" s="380"/>
      <c r="HI477" s="380"/>
      <c r="HJ477" s="380"/>
      <c r="HK477" s="380"/>
      <c r="HL477" s="380"/>
      <c r="HM477" s="380"/>
      <c r="HN477" s="380"/>
      <c r="HO477" s="380"/>
      <c r="HP477" s="380"/>
      <c r="HQ477" s="380"/>
      <c r="HR477" s="380"/>
      <c r="HS477" s="380"/>
      <c r="HT477" s="380"/>
      <c r="HU477" s="380"/>
      <c r="HV477" s="380"/>
      <c r="HW477" s="380"/>
      <c r="HX477" s="380"/>
      <c r="HY477" s="380"/>
      <c r="HZ477" s="380"/>
      <c r="IA477" s="380"/>
      <c r="IB477" s="380"/>
      <c r="IC477" s="380"/>
      <c r="ID477" s="380"/>
      <c r="IE477" s="380"/>
      <c r="IF477" s="380"/>
      <c r="IG477" s="380"/>
      <c r="IH477" s="380"/>
      <c r="II477" s="380"/>
      <c r="IJ477" s="380"/>
      <c r="IK477" s="380"/>
      <c r="IL477" s="380"/>
      <c r="IM477" s="380"/>
      <c r="IN477" s="380"/>
      <c r="IO477" s="380"/>
      <c r="IP477" s="380"/>
      <c r="IQ477" s="380"/>
      <c r="IR477" s="380"/>
      <c r="IS477" s="380"/>
      <c r="IT477" s="380"/>
      <c r="IU477" s="380"/>
      <c r="IV477" s="380"/>
      <c r="IW477" s="380"/>
      <c r="IX477" s="380"/>
      <c r="IY477" s="380"/>
      <c r="IZ477" s="380"/>
      <c r="JA477" s="380"/>
      <c r="JB477" s="380"/>
      <c r="JC477" s="380"/>
      <c r="JD477" s="380"/>
      <c r="JE477" s="380"/>
      <c r="JF477" s="380"/>
      <c r="JG477" s="380"/>
      <c r="JH477" s="380"/>
      <c r="JI477" s="380"/>
      <c r="JJ477" s="380"/>
      <c r="JK477" s="380"/>
      <c r="JL477" s="380"/>
      <c r="JM477" s="380"/>
      <c r="JN477" s="380"/>
      <c r="JO477" s="380"/>
      <c r="JP477" s="380"/>
      <c r="JQ477" s="380"/>
      <c r="JR477" s="380"/>
      <c r="JS477" s="380"/>
      <c r="JT477" s="380"/>
      <c r="JU477" s="380"/>
      <c r="JV477" s="380"/>
      <c r="JW477" s="380"/>
      <c r="JX477" s="380"/>
      <c r="JY477" s="380"/>
      <c r="JZ477" s="380"/>
      <c r="KA477" s="380"/>
      <c r="KB477" s="380"/>
      <c r="KC477" s="380"/>
      <c r="KD477" s="380"/>
      <c r="KE477" s="380"/>
      <c r="KF477" s="380"/>
      <c r="KG477" s="380"/>
      <c r="KH477" s="380"/>
      <c r="KI477" s="380"/>
    </row>
    <row r="502" spans="1:295" s="390" customFormat="1" ht="130">
      <c r="A502" s="437" t="s">
        <v>52</v>
      </c>
      <c r="C502" s="438" t="s">
        <v>520</v>
      </c>
      <c r="D502" s="439">
        <f t="shared" ref="D502:R502" si="41">D503+D504+D505+D506</f>
        <v>0</v>
      </c>
      <c r="E502" s="439">
        <f t="shared" si="41"/>
        <v>0</v>
      </c>
      <c r="F502" s="439">
        <f t="shared" si="41"/>
        <v>0</v>
      </c>
      <c r="G502" s="439">
        <f t="shared" si="41"/>
        <v>0</v>
      </c>
      <c r="H502" s="439">
        <f t="shared" si="41"/>
        <v>0</v>
      </c>
      <c r="I502" s="439">
        <f t="shared" si="41"/>
        <v>0</v>
      </c>
      <c r="J502" s="439">
        <f t="shared" si="41"/>
        <v>0</v>
      </c>
      <c r="K502" s="439">
        <f t="shared" si="41"/>
        <v>0</v>
      </c>
      <c r="L502" s="439">
        <f t="shared" si="41"/>
        <v>0</v>
      </c>
      <c r="M502" s="439"/>
      <c r="N502" s="439">
        <f t="shared" si="41"/>
        <v>0</v>
      </c>
      <c r="O502" s="439"/>
      <c r="P502" s="439"/>
      <c r="Q502" s="439"/>
      <c r="R502" s="439">
        <f t="shared" si="41"/>
        <v>0</v>
      </c>
      <c r="S502" s="380"/>
      <c r="T502" s="380"/>
      <c r="U502" s="380"/>
      <c r="V502" s="380"/>
      <c r="W502" s="380"/>
      <c r="X502" s="380"/>
      <c r="Y502" s="380"/>
      <c r="Z502" s="380"/>
      <c r="AA502" s="380"/>
      <c r="AB502" s="380"/>
      <c r="AC502" s="380"/>
      <c r="AD502" s="380"/>
      <c r="AE502" s="380"/>
      <c r="AF502" s="380"/>
      <c r="AG502" s="380"/>
      <c r="AH502" s="380"/>
      <c r="AI502" s="380"/>
      <c r="AJ502" s="380"/>
      <c r="AK502" s="380"/>
      <c r="AL502" s="380"/>
      <c r="AM502" s="380"/>
      <c r="AN502" s="380"/>
      <c r="AO502" s="380"/>
      <c r="AP502" s="380"/>
      <c r="AQ502" s="380"/>
      <c r="AR502" s="380"/>
      <c r="AS502" s="380"/>
      <c r="AT502" s="380"/>
      <c r="AU502" s="380"/>
      <c r="AV502" s="380"/>
      <c r="AW502" s="380"/>
      <c r="AX502" s="380"/>
      <c r="AY502" s="380"/>
      <c r="AZ502" s="380"/>
      <c r="BA502" s="380"/>
      <c r="BB502" s="380"/>
      <c r="BC502" s="380"/>
      <c r="BD502" s="380"/>
      <c r="BE502" s="380"/>
      <c r="BF502" s="380"/>
      <c r="BG502" s="380"/>
      <c r="BH502" s="380"/>
      <c r="BI502" s="380"/>
      <c r="BJ502" s="380"/>
      <c r="BK502" s="380"/>
      <c r="BL502" s="380"/>
      <c r="BM502" s="380"/>
      <c r="BN502" s="380"/>
      <c r="BO502" s="380"/>
      <c r="BP502" s="380"/>
      <c r="BQ502" s="380"/>
      <c r="BR502" s="380"/>
      <c r="BS502" s="380"/>
      <c r="BT502" s="380"/>
      <c r="BU502" s="380"/>
      <c r="BV502" s="380"/>
      <c r="BW502" s="380"/>
      <c r="BX502" s="380"/>
      <c r="BY502" s="380"/>
      <c r="BZ502" s="380"/>
      <c r="CA502" s="380"/>
      <c r="CB502" s="380"/>
      <c r="CC502" s="380"/>
      <c r="CD502" s="380"/>
      <c r="CE502" s="380"/>
      <c r="CF502" s="380"/>
      <c r="CG502" s="380"/>
      <c r="CH502" s="380"/>
      <c r="CI502" s="380"/>
      <c r="CJ502" s="380"/>
      <c r="CK502" s="380"/>
      <c r="CL502" s="380"/>
      <c r="CM502" s="380"/>
      <c r="CN502" s="380"/>
      <c r="CO502" s="380"/>
      <c r="CP502" s="380"/>
      <c r="CQ502" s="380"/>
      <c r="CR502" s="380"/>
      <c r="CS502" s="380"/>
      <c r="CT502" s="380"/>
      <c r="CU502" s="380"/>
      <c r="CV502" s="380"/>
      <c r="CW502" s="380"/>
      <c r="CX502" s="380"/>
      <c r="CY502" s="380"/>
      <c r="CZ502" s="380"/>
      <c r="DA502" s="380"/>
      <c r="DB502" s="380"/>
      <c r="DC502" s="380"/>
      <c r="DD502" s="380"/>
      <c r="DE502" s="380"/>
      <c r="DF502" s="380"/>
      <c r="DG502" s="380"/>
      <c r="DH502" s="380"/>
      <c r="DI502" s="380"/>
      <c r="DJ502" s="380"/>
      <c r="DK502" s="380"/>
      <c r="DL502" s="380"/>
      <c r="DM502" s="380"/>
      <c r="DN502" s="380"/>
      <c r="DO502" s="380"/>
      <c r="DP502" s="380"/>
      <c r="DQ502" s="380"/>
      <c r="DR502" s="380"/>
      <c r="DS502" s="380"/>
      <c r="DT502" s="380"/>
      <c r="DU502" s="380"/>
      <c r="DV502" s="380"/>
      <c r="DW502" s="380"/>
      <c r="DX502" s="380"/>
      <c r="DY502" s="380"/>
      <c r="DZ502" s="380"/>
      <c r="EA502" s="380"/>
      <c r="EB502" s="380"/>
      <c r="EC502" s="380"/>
      <c r="ED502" s="380"/>
      <c r="EE502" s="380"/>
      <c r="EF502" s="380"/>
      <c r="EG502" s="380"/>
      <c r="EH502" s="380"/>
      <c r="EI502" s="380"/>
      <c r="EJ502" s="380"/>
      <c r="EK502" s="380"/>
      <c r="EL502" s="380"/>
      <c r="EM502" s="380"/>
      <c r="EN502" s="380"/>
      <c r="EO502" s="380"/>
      <c r="EP502" s="380"/>
      <c r="EQ502" s="380"/>
      <c r="ER502" s="380"/>
      <c r="ES502" s="380"/>
      <c r="ET502" s="380"/>
      <c r="EU502" s="380"/>
      <c r="EV502" s="380"/>
      <c r="EW502" s="380"/>
      <c r="EX502" s="380"/>
      <c r="EY502" s="380"/>
      <c r="EZ502" s="380"/>
      <c r="FA502" s="380"/>
      <c r="FB502" s="380"/>
      <c r="FC502" s="380"/>
      <c r="FD502" s="380"/>
      <c r="FE502" s="380"/>
      <c r="FF502" s="380"/>
      <c r="FG502" s="380"/>
      <c r="FH502" s="380"/>
      <c r="FI502" s="380"/>
      <c r="FJ502" s="380"/>
      <c r="FK502" s="380"/>
      <c r="FL502" s="380"/>
      <c r="FM502" s="380"/>
      <c r="FN502" s="380"/>
      <c r="FO502" s="380"/>
      <c r="FP502" s="380"/>
      <c r="FQ502" s="380"/>
      <c r="FR502" s="380"/>
      <c r="FS502" s="380"/>
      <c r="FT502" s="380"/>
      <c r="FU502" s="380"/>
      <c r="FV502" s="380"/>
      <c r="FW502" s="380"/>
      <c r="FX502" s="380"/>
      <c r="FY502" s="380"/>
      <c r="FZ502" s="380"/>
      <c r="GA502" s="380"/>
      <c r="GB502" s="380"/>
      <c r="GC502" s="380"/>
      <c r="GD502" s="380"/>
      <c r="GE502" s="380"/>
      <c r="GF502" s="380"/>
      <c r="GG502" s="380"/>
      <c r="GH502" s="380"/>
      <c r="GI502" s="380"/>
      <c r="GJ502" s="380"/>
      <c r="GK502" s="380"/>
      <c r="GL502" s="380"/>
      <c r="GM502" s="380"/>
      <c r="GN502" s="380"/>
      <c r="GO502" s="380"/>
      <c r="GP502" s="380"/>
      <c r="GQ502" s="380"/>
      <c r="GR502" s="380"/>
      <c r="GS502" s="380"/>
      <c r="GT502" s="380"/>
      <c r="GU502" s="380"/>
      <c r="GV502" s="380"/>
      <c r="GW502" s="380"/>
      <c r="GX502" s="380"/>
      <c r="GY502" s="380"/>
      <c r="GZ502" s="380"/>
      <c r="HA502" s="380"/>
      <c r="HB502" s="380"/>
      <c r="HC502" s="380"/>
      <c r="HD502" s="380"/>
      <c r="HE502" s="380"/>
      <c r="HF502" s="380"/>
      <c r="HG502" s="380"/>
      <c r="HH502" s="380"/>
      <c r="HI502" s="380"/>
      <c r="HJ502" s="380"/>
      <c r="HK502" s="380"/>
      <c r="HL502" s="380"/>
      <c r="HM502" s="380"/>
      <c r="HN502" s="380"/>
      <c r="HO502" s="380"/>
      <c r="HP502" s="380"/>
      <c r="HQ502" s="380"/>
      <c r="HR502" s="380"/>
      <c r="HS502" s="380"/>
      <c r="HT502" s="380"/>
      <c r="HU502" s="380"/>
      <c r="HV502" s="380"/>
      <c r="HW502" s="380"/>
      <c r="HX502" s="380"/>
      <c r="HY502" s="380"/>
      <c r="HZ502" s="380"/>
      <c r="IA502" s="380"/>
      <c r="IB502" s="380"/>
      <c r="IC502" s="380"/>
      <c r="ID502" s="380"/>
      <c r="IE502" s="380"/>
      <c r="IF502" s="380"/>
      <c r="IG502" s="380"/>
      <c r="IH502" s="380"/>
      <c r="II502" s="380"/>
      <c r="IJ502" s="380"/>
      <c r="IK502" s="380"/>
      <c r="IL502" s="380"/>
      <c r="IM502" s="380"/>
      <c r="IN502" s="380"/>
      <c r="IO502" s="380"/>
      <c r="IP502" s="380"/>
      <c r="IQ502" s="380"/>
      <c r="IR502" s="380"/>
      <c r="IS502" s="380"/>
      <c r="IT502" s="380"/>
      <c r="IU502" s="380"/>
      <c r="IV502" s="380"/>
      <c r="IW502" s="380"/>
      <c r="IX502" s="380"/>
      <c r="IY502" s="380"/>
      <c r="IZ502" s="380"/>
      <c r="JA502" s="380"/>
      <c r="JB502" s="380"/>
      <c r="JC502" s="380"/>
      <c r="JD502" s="380"/>
      <c r="JE502" s="380"/>
      <c r="JF502" s="380"/>
      <c r="JG502" s="380"/>
      <c r="JH502" s="380"/>
      <c r="JI502" s="380"/>
      <c r="JJ502" s="380"/>
      <c r="JK502" s="380"/>
      <c r="JL502" s="380"/>
      <c r="JM502" s="380"/>
      <c r="JN502" s="380"/>
      <c r="JO502" s="380"/>
      <c r="JP502" s="380"/>
      <c r="JQ502" s="380"/>
      <c r="JR502" s="380"/>
      <c r="JS502" s="380"/>
      <c r="JT502" s="380"/>
      <c r="JU502" s="380"/>
      <c r="JV502" s="380"/>
      <c r="JW502" s="380"/>
      <c r="JX502" s="380"/>
      <c r="JY502" s="380"/>
      <c r="JZ502" s="380"/>
      <c r="KA502" s="380"/>
      <c r="KB502" s="380"/>
      <c r="KC502" s="380"/>
      <c r="KD502" s="380"/>
      <c r="KE502" s="380"/>
      <c r="KF502" s="380"/>
      <c r="KG502" s="380"/>
      <c r="KH502" s="380"/>
      <c r="KI502" s="380"/>
    </row>
    <row r="503" spans="1:295">
      <c r="A503" s="440" t="s">
        <v>62</v>
      </c>
    </row>
    <row r="506" spans="1:295">
      <c r="A506" s="440" t="s">
        <v>62</v>
      </c>
    </row>
    <row r="508" spans="1:295">
      <c r="A508" s="440" t="s">
        <v>56</v>
      </c>
    </row>
    <row r="510" spans="1:295">
      <c r="A510" s="440" t="s">
        <v>58</v>
      </c>
    </row>
    <row r="515" spans="1:1">
      <c r="A515" s="440" t="s">
        <v>60</v>
      </c>
    </row>
    <row r="516" spans="1:1">
      <c r="A516" s="440" t="s">
        <v>521</v>
      </c>
    </row>
    <row r="522" spans="1:1">
      <c r="A522" s="440" t="s">
        <v>522</v>
      </c>
    </row>
    <row r="532" spans="1:17">
      <c r="A532" s="440" t="s">
        <v>65</v>
      </c>
      <c r="E532" s="381"/>
      <c r="F532" s="381"/>
      <c r="G532" s="381"/>
      <c r="J532" s="381"/>
      <c r="K532" s="381"/>
      <c r="L532" s="381"/>
      <c r="M532" s="381"/>
      <c r="N532" s="381"/>
      <c r="O532" s="381"/>
      <c r="P532" s="381"/>
      <c r="Q532" s="381"/>
    </row>
    <row r="533" spans="1:17">
      <c r="A533" s="440" t="s">
        <v>278</v>
      </c>
      <c r="E533" s="381"/>
      <c r="F533" s="381"/>
      <c r="G533" s="381"/>
      <c r="J533" s="381"/>
      <c r="K533" s="381"/>
      <c r="L533" s="381"/>
      <c r="M533" s="381"/>
      <c r="N533" s="381"/>
      <c r="O533" s="381"/>
      <c r="P533" s="381"/>
      <c r="Q533" s="381"/>
    </row>
    <row r="538" spans="1:17">
      <c r="A538" s="440" t="s">
        <v>279</v>
      </c>
      <c r="E538" s="381"/>
      <c r="F538" s="381"/>
      <c r="G538" s="381"/>
      <c r="J538" s="381"/>
      <c r="K538" s="381"/>
      <c r="L538" s="381"/>
      <c r="M538" s="381"/>
      <c r="N538" s="381"/>
      <c r="O538" s="381"/>
      <c r="P538" s="381"/>
      <c r="Q538" s="381"/>
    </row>
    <row r="541" spans="1:17">
      <c r="A541" s="440" t="s">
        <v>523</v>
      </c>
      <c r="E541" s="381"/>
      <c r="F541" s="381"/>
      <c r="G541" s="381"/>
      <c r="J541" s="381"/>
      <c r="K541" s="381"/>
      <c r="L541" s="381"/>
      <c r="M541" s="381"/>
      <c r="N541" s="381"/>
      <c r="O541" s="381"/>
      <c r="P541" s="381"/>
      <c r="Q541" s="381"/>
    </row>
    <row r="544" spans="1:17">
      <c r="A544" s="440" t="s">
        <v>71</v>
      </c>
      <c r="E544" s="381"/>
      <c r="F544" s="381"/>
      <c r="G544" s="381"/>
      <c r="J544" s="381"/>
      <c r="K544" s="381"/>
      <c r="L544" s="381"/>
      <c r="M544" s="381"/>
      <c r="N544" s="381"/>
      <c r="O544" s="381"/>
      <c r="P544" s="381"/>
      <c r="Q544" s="381"/>
    </row>
    <row r="550" spans="1:17">
      <c r="A550" s="440" t="s">
        <v>74</v>
      </c>
      <c r="E550" s="381"/>
      <c r="F550" s="381"/>
      <c r="G550" s="381"/>
      <c r="J550" s="381"/>
      <c r="K550" s="381"/>
      <c r="L550" s="381"/>
      <c r="M550" s="381"/>
      <c r="N550" s="381"/>
      <c r="O550" s="381"/>
      <c r="P550" s="381"/>
      <c r="Q550" s="381"/>
    </row>
    <row r="551" spans="1:17">
      <c r="A551" s="440" t="s">
        <v>524</v>
      </c>
      <c r="E551" s="381"/>
      <c r="F551" s="381"/>
      <c r="G551" s="381"/>
      <c r="J551" s="381"/>
      <c r="K551" s="381"/>
      <c r="L551" s="381"/>
      <c r="M551" s="381"/>
      <c r="N551" s="381"/>
      <c r="O551" s="381"/>
      <c r="P551" s="381"/>
      <c r="Q551" s="381"/>
    </row>
    <row r="556" spans="1:17">
      <c r="A556" s="440" t="s">
        <v>525</v>
      </c>
      <c r="E556" s="381"/>
      <c r="F556" s="381"/>
      <c r="G556" s="381"/>
      <c r="J556" s="381"/>
      <c r="K556" s="381"/>
      <c r="L556" s="381"/>
      <c r="M556" s="381"/>
      <c r="N556" s="381"/>
      <c r="O556" s="381"/>
      <c r="P556" s="381"/>
      <c r="Q556" s="381"/>
    </row>
    <row r="557" spans="1:17">
      <c r="A557" s="440" t="s">
        <v>75</v>
      </c>
      <c r="E557" s="381"/>
      <c r="F557" s="381"/>
      <c r="G557" s="381"/>
      <c r="J557" s="381"/>
      <c r="K557" s="381"/>
      <c r="L557" s="381"/>
      <c r="M557" s="381"/>
      <c r="N557" s="381"/>
      <c r="O557" s="381"/>
      <c r="P557" s="381"/>
      <c r="Q557" s="381"/>
    </row>
    <row r="559" spans="1:17">
      <c r="A559" s="440" t="s">
        <v>76</v>
      </c>
      <c r="E559" s="381"/>
      <c r="F559" s="381"/>
      <c r="G559" s="381"/>
      <c r="J559" s="381"/>
      <c r="K559" s="381"/>
      <c r="L559" s="381"/>
      <c r="M559" s="381"/>
      <c r="N559" s="381"/>
      <c r="O559" s="381"/>
      <c r="P559" s="381"/>
      <c r="Q559" s="381"/>
    </row>
    <row r="560" spans="1:17">
      <c r="A560" s="440" t="s">
        <v>465</v>
      </c>
      <c r="E560" s="381"/>
      <c r="F560" s="381"/>
      <c r="G560" s="381"/>
      <c r="J560" s="381"/>
      <c r="K560" s="381"/>
      <c r="L560" s="381"/>
      <c r="M560" s="381"/>
      <c r="N560" s="381"/>
      <c r="O560" s="381"/>
      <c r="P560" s="381"/>
      <c r="Q560" s="381"/>
    </row>
    <row r="565" spans="1:17">
      <c r="A565" s="440" t="s">
        <v>84</v>
      </c>
      <c r="E565" s="381"/>
      <c r="F565" s="381"/>
      <c r="G565" s="381"/>
      <c r="J565" s="381"/>
      <c r="K565" s="381"/>
      <c r="L565" s="381"/>
      <c r="M565" s="381"/>
      <c r="N565" s="381"/>
      <c r="O565" s="381"/>
      <c r="P565" s="381"/>
      <c r="Q565" s="381"/>
    </row>
    <row r="583" spans="1:17">
      <c r="A583" s="440" t="s">
        <v>325</v>
      </c>
      <c r="E583" s="381"/>
      <c r="F583" s="381"/>
      <c r="G583" s="381"/>
      <c r="J583" s="381"/>
      <c r="K583" s="381"/>
      <c r="L583" s="381"/>
      <c r="M583" s="381"/>
      <c r="N583" s="381"/>
      <c r="O583" s="381"/>
      <c r="P583" s="381"/>
      <c r="Q583" s="381"/>
    </row>
    <row r="594" spans="1:17">
      <c r="A594" s="440" t="s">
        <v>326</v>
      </c>
      <c r="E594" s="381"/>
      <c r="F594" s="381"/>
      <c r="G594" s="381"/>
      <c r="J594" s="381"/>
      <c r="K594" s="381"/>
      <c r="L594" s="381"/>
      <c r="M594" s="381"/>
      <c r="N594" s="381"/>
      <c r="O594" s="381"/>
      <c r="P594" s="381"/>
      <c r="Q594" s="381"/>
    </row>
    <row r="595" spans="1:17">
      <c r="A595" s="440" t="s">
        <v>526</v>
      </c>
      <c r="E595" s="381"/>
      <c r="F595" s="381"/>
      <c r="G595" s="381"/>
      <c r="J595" s="381"/>
      <c r="K595" s="381"/>
      <c r="L595" s="381"/>
      <c r="M595" s="381"/>
      <c r="N595" s="381"/>
      <c r="O595" s="381"/>
      <c r="P595" s="381"/>
      <c r="Q595" s="381"/>
    </row>
    <row r="610" spans="1:17">
      <c r="A610" s="440" t="s">
        <v>527</v>
      </c>
      <c r="E610" s="381"/>
      <c r="F610" s="381"/>
      <c r="G610" s="381"/>
      <c r="J610" s="381"/>
      <c r="K610" s="381"/>
      <c r="L610" s="381"/>
      <c r="M610" s="381"/>
      <c r="N610" s="381"/>
      <c r="O610" s="381"/>
      <c r="P610" s="381"/>
      <c r="Q610" s="381"/>
    </row>
    <row r="613" spans="1:17">
      <c r="A613" s="440" t="s">
        <v>173</v>
      </c>
      <c r="E613" s="381"/>
      <c r="F613" s="381"/>
      <c r="G613" s="381"/>
      <c r="J613" s="381"/>
      <c r="K613" s="381"/>
      <c r="L613" s="381"/>
      <c r="M613" s="381"/>
      <c r="N613" s="381"/>
      <c r="O613" s="381"/>
      <c r="P613" s="381"/>
      <c r="Q613" s="381"/>
    </row>
    <row r="622" spans="1:17">
      <c r="A622" s="440" t="s">
        <v>174</v>
      </c>
      <c r="E622" s="381"/>
      <c r="F622" s="381"/>
      <c r="G622" s="381"/>
      <c r="J622" s="381"/>
      <c r="K622" s="381"/>
      <c r="L622" s="381"/>
      <c r="M622" s="381"/>
      <c r="N622" s="381"/>
      <c r="O622" s="381"/>
      <c r="P622" s="381"/>
      <c r="Q622" s="381"/>
    </row>
    <row r="623" spans="1:17">
      <c r="A623" s="440" t="s">
        <v>528</v>
      </c>
      <c r="E623" s="381"/>
      <c r="F623" s="381"/>
      <c r="G623" s="381"/>
      <c r="J623" s="381"/>
      <c r="K623" s="381"/>
      <c r="L623" s="381"/>
      <c r="M623" s="381"/>
      <c r="N623" s="381"/>
      <c r="O623" s="381"/>
      <c r="P623" s="381"/>
      <c r="Q623" s="381"/>
    </row>
    <row r="630" spans="1:17">
      <c r="A630" s="440" t="s">
        <v>529</v>
      </c>
      <c r="E630" s="381"/>
      <c r="F630" s="381"/>
      <c r="G630" s="381"/>
      <c r="J630" s="381"/>
      <c r="K630" s="381"/>
      <c r="L630" s="381"/>
      <c r="M630" s="381"/>
      <c r="N630" s="381"/>
      <c r="O630" s="381"/>
      <c r="P630" s="381"/>
      <c r="Q630" s="381"/>
    </row>
    <row r="632" spans="1:17">
      <c r="A632" s="382" t="s">
        <v>530</v>
      </c>
      <c r="E632" s="381"/>
      <c r="F632" s="381"/>
      <c r="G632" s="381"/>
      <c r="J632" s="381"/>
      <c r="K632" s="381"/>
      <c r="L632" s="381"/>
      <c r="M632" s="381"/>
      <c r="N632" s="381"/>
      <c r="O632" s="381"/>
      <c r="P632" s="381"/>
      <c r="Q632" s="381"/>
    </row>
    <row r="635" spans="1:17">
      <c r="A635" s="440" t="s">
        <v>466</v>
      </c>
      <c r="E635" s="381"/>
      <c r="F635" s="381"/>
      <c r="G635" s="381"/>
      <c r="J635" s="381"/>
      <c r="K635" s="381"/>
      <c r="L635" s="381"/>
      <c r="M635" s="381"/>
      <c r="N635" s="381"/>
      <c r="O635" s="381"/>
      <c r="P635" s="381"/>
      <c r="Q635" s="381"/>
    </row>
    <row r="649" spans="1:17">
      <c r="A649" s="440" t="s">
        <v>468</v>
      </c>
      <c r="E649" s="381"/>
      <c r="F649" s="381"/>
      <c r="G649" s="381"/>
      <c r="J649" s="381"/>
      <c r="K649" s="381"/>
      <c r="L649" s="381"/>
      <c r="M649" s="381"/>
      <c r="N649" s="381"/>
      <c r="O649" s="381"/>
      <c r="P649" s="381"/>
      <c r="Q649" s="381"/>
    </row>
    <row r="650" spans="1:17">
      <c r="A650" s="440" t="s">
        <v>531</v>
      </c>
      <c r="E650" s="381"/>
      <c r="F650" s="381"/>
      <c r="G650" s="381"/>
      <c r="J650" s="381"/>
      <c r="K650" s="381"/>
      <c r="L650" s="381"/>
      <c r="M650" s="381"/>
      <c r="N650" s="381"/>
      <c r="O650" s="381"/>
      <c r="P650" s="381"/>
      <c r="Q650" s="381"/>
    </row>
    <row r="667" spans="1:17">
      <c r="A667" s="440" t="s">
        <v>531</v>
      </c>
      <c r="E667" s="381"/>
      <c r="F667" s="381"/>
      <c r="G667" s="381"/>
      <c r="J667" s="381"/>
      <c r="K667" s="381"/>
      <c r="L667" s="381"/>
      <c r="M667" s="381"/>
      <c r="N667" s="381"/>
      <c r="O667" s="381"/>
      <c r="P667" s="381"/>
      <c r="Q667" s="381"/>
    </row>
    <row r="672" spans="1:17">
      <c r="A672" s="440" t="s">
        <v>532</v>
      </c>
      <c r="E672" s="381"/>
      <c r="F672" s="381"/>
      <c r="G672" s="381"/>
      <c r="J672" s="381"/>
      <c r="K672" s="381"/>
      <c r="L672" s="381"/>
      <c r="M672" s="381"/>
      <c r="N672" s="381"/>
      <c r="O672" s="381"/>
      <c r="P672" s="381"/>
      <c r="Q672" s="381"/>
    </row>
    <row r="681" spans="1:17">
      <c r="A681" s="440" t="s">
        <v>533</v>
      </c>
      <c r="E681" s="381"/>
      <c r="F681" s="381"/>
      <c r="G681" s="381"/>
      <c r="J681" s="381"/>
      <c r="K681" s="381"/>
      <c r="L681" s="381"/>
      <c r="M681" s="381"/>
      <c r="N681" s="381"/>
      <c r="O681" s="381"/>
      <c r="P681" s="381"/>
      <c r="Q681" s="381"/>
    </row>
    <row r="697" spans="1:17">
      <c r="A697" s="440" t="s">
        <v>534</v>
      </c>
      <c r="E697" s="381"/>
      <c r="F697" s="381"/>
      <c r="G697" s="381"/>
      <c r="J697" s="381"/>
      <c r="K697" s="381"/>
      <c r="L697" s="381"/>
      <c r="M697" s="381"/>
      <c r="N697" s="381"/>
      <c r="O697" s="381"/>
      <c r="P697" s="381"/>
      <c r="Q697" s="381"/>
    </row>
    <row r="822" spans="19:295" s="381" customFormat="1">
      <c r="S822" s="380"/>
      <c r="T822" s="380"/>
      <c r="U822" s="380"/>
      <c r="V822" s="380"/>
      <c r="W822" s="380"/>
      <c r="X822" s="380"/>
      <c r="Y822" s="380"/>
      <c r="Z822" s="380"/>
      <c r="AA822" s="380"/>
      <c r="AB822" s="380"/>
      <c r="AC822" s="380"/>
      <c r="AD822" s="380"/>
      <c r="AE822" s="380"/>
      <c r="AF822" s="380"/>
      <c r="AG822" s="380"/>
      <c r="AH822" s="380"/>
      <c r="AI822" s="380"/>
      <c r="AJ822" s="380"/>
      <c r="AK822" s="380"/>
      <c r="AL822" s="380"/>
      <c r="AM822" s="380"/>
      <c r="AN822" s="380"/>
      <c r="AO822" s="380"/>
      <c r="AP822" s="380"/>
      <c r="AQ822" s="380"/>
      <c r="AR822" s="380"/>
      <c r="AS822" s="380"/>
      <c r="AT822" s="380"/>
      <c r="AU822" s="380"/>
      <c r="AV822" s="380"/>
      <c r="AW822" s="380"/>
      <c r="AX822" s="380"/>
      <c r="AY822" s="380"/>
      <c r="AZ822" s="380"/>
      <c r="BA822" s="380"/>
      <c r="BB822" s="380"/>
      <c r="BC822" s="380"/>
      <c r="BD822" s="380"/>
      <c r="BE822" s="380"/>
      <c r="BF822" s="380"/>
      <c r="BG822" s="380"/>
      <c r="BH822" s="380"/>
      <c r="BI822" s="380"/>
      <c r="BJ822" s="380"/>
      <c r="BK822" s="380"/>
      <c r="BL822" s="380"/>
      <c r="BM822" s="380"/>
      <c r="BN822" s="380"/>
      <c r="BO822" s="380"/>
      <c r="BP822" s="380"/>
      <c r="BQ822" s="380"/>
      <c r="BR822" s="380"/>
      <c r="BS822" s="380"/>
      <c r="BT822" s="380"/>
      <c r="BU822" s="380"/>
      <c r="BV822" s="380"/>
      <c r="BW822" s="380"/>
      <c r="BX822" s="380"/>
      <c r="BY822" s="380"/>
      <c r="BZ822" s="380"/>
      <c r="CA822" s="380"/>
      <c r="CB822" s="380"/>
      <c r="CC822" s="380"/>
      <c r="CD822" s="380"/>
      <c r="CE822" s="380"/>
      <c r="CF822" s="380"/>
      <c r="CG822" s="380"/>
      <c r="CH822" s="380"/>
      <c r="CI822" s="380"/>
      <c r="CJ822" s="380"/>
      <c r="CK822" s="380"/>
      <c r="CL822" s="380"/>
      <c r="CM822" s="380"/>
      <c r="CN822" s="380"/>
      <c r="CO822" s="380"/>
      <c r="CP822" s="380"/>
      <c r="CQ822" s="380"/>
      <c r="CR822" s="380"/>
      <c r="CS822" s="380"/>
      <c r="CT822" s="380"/>
      <c r="CU822" s="380"/>
      <c r="CV822" s="380"/>
      <c r="CW822" s="380"/>
      <c r="CX822" s="380"/>
      <c r="CY822" s="380"/>
      <c r="CZ822" s="380"/>
      <c r="DA822" s="380"/>
      <c r="DB822" s="380"/>
      <c r="DC822" s="380"/>
      <c r="DD822" s="380"/>
      <c r="DE822" s="380"/>
      <c r="DF822" s="380"/>
      <c r="DG822" s="380"/>
      <c r="DH822" s="380"/>
      <c r="DI822" s="380"/>
      <c r="DJ822" s="380"/>
      <c r="DK822" s="380"/>
      <c r="DL822" s="380"/>
      <c r="DM822" s="380"/>
      <c r="DN822" s="380"/>
      <c r="DO822" s="380"/>
      <c r="DP822" s="380"/>
      <c r="DQ822" s="380"/>
      <c r="DR822" s="380"/>
      <c r="DS822" s="380"/>
      <c r="DT822" s="380"/>
      <c r="DU822" s="380"/>
      <c r="DV822" s="380"/>
      <c r="DW822" s="380"/>
      <c r="DX822" s="380"/>
      <c r="DY822" s="380"/>
      <c r="DZ822" s="380"/>
      <c r="EA822" s="380"/>
      <c r="EB822" s="380"/>
      <c r="EC822" s="380"/>
      <c r="ED822" s="380"/>
      <c r="EE822" s="380"/>
      <c r="EF822" s="380"/>
      <c r="EG822" s="380"/>
      <c r="EH822" s="380"/>
      <c r="EI822" s="380"/>
      <c r="EJ822" s="380"/>
      <c r="EK822" s="380"/>
      <c r="EL822" s="380"/>
      <c r="EM822" s="380"/>
      <c r="EN822" s="380"/>
      <c r="EO822" s="380"/>
      <c r="EP822" s="380"/>
      <c r="EQ822" s="380"/>
      <c r="ER822" s="380"/>
      <c r="ES822" s="380"/>
      <c r="ET822" s="380"/>
      <c r="EU822" s="380"/>
      <c r="EV822" s="380"/>
      <c r="EW822" s="380"/>
      <c r="EX822" s="380"/>
      <c r="EY822" s="380"/>
      <c r="EZ822" s="380"/>
      <c r="FA822" s="380"/>
      <c r="FB822" s="380"/>
      <c r="FC822" s="380"/>
      <c r="FD822" s="380"/>
      <c r="FE822" s="380"/>
      <c r="FF822" s="380"/>
      <c r="FG822" s="380"/>
      <c r="FH822" s="380"/>
      <c r="FI822" s="380"/>
      <c r="FJ822" s="380"/>
      <c r="FK822" s="380"/>
      <c r="FL822" s="380"/>
      <c r="FM822" s="380"/>
      <c r="FN822" s="380"/>
      <c r="FO822" s="380"/>
      <c r="FP822" s="380"/>
      <c r="FQ822" s="380"/>
      <c r="FR822" s="380"/>
      <c r="FS822" s="380"/>
      <c r="FT822" s="380"/>
      <c r="FU822" s="380"/>
      <c r="FV822" s="380"/>
      <c r="FW822" s="380"/>
      <c r="FX822" s="380"/>
      <c r="FY822" s="380"/>
      <c r="FZ822" s="380"/>
      <c r="GA822" s="380"/>
      <c r="GB822" s="380"/>
      <c r="GC822" s="380"/>
      <c r="GD822" s="380"/>
      <c r="GE822" s="380"/>
      <c r="GF822" s="380"/>
      <c r="GG822" s="380"/>
      <c r="GH822" s="380"/>
      <c r="GI822" s="380"/>
      <c r="GJ822" s="380"/>
      <c r="GK822" s="380"/>
      <c r="GL822" s="380"/>
      <c r="GM822" s="380"/>
      <c r="GN822" s="380"/>
      <c r="GO822" s="380"/>
      <c r="GP822" s="380"/>
      <c r="GQ822" s="380"/>
      <c r="GR822" s="380"/>
      <c r="GS822" s="380"/>
      <c r="GT822" s="380"/>
      <c r="GU822" s="380"/>
      <c r="GV822" s="380"/>
      <c r="GW822" s="380"/>
      <c r="GX822" s="380"/>
      <c r="GY822" s="380"/>
      <c r="GZ822" s="380"/>
      <c r="HA822" s="380"/>
      <c r="HB822" s="380"/>
      <c r="HC822" s="380"/>
      <c r="HD822" s="380"/>
      <c r="HE822" s="380"/>
      <c r="HF822" s="380"/>
      <c r="HG822" s="380"/>
      <c r="HH822" s="380"/>
      <c r="HI822" s="380"/>
      <c r="HJ822" s="380"/>
      <c r="HK822" s="380"/>
      <c r="HL822" s="380"/>
      <c r="HM822" s="380"/>
      <c r="HN822" s="380"/>
      <c r="HO822" s="380"/>
      <c r="HP822" s="380"/>
      <c r="HQ822" s="380"/>
      <c r="HR822" s="380"/>
      <c r="HS822" s="380"/>
      <c r="HT822" s="380"/>
      <c r="HU822" s="380"/>
      <c r="HV822" s="380"/>
      <c r="HW822" s="380"/>
      <c r="HX822" s="380"/>
      <c r="HY822" s="380"/>
      <c r="HZ822" s="380"/>
      <c r="IA822" s="380"/>
      <c r="IB822" s="380"/>
      <c r="IC822" s="380"/>
      <c r="ID822" s="380"/>
      <c r="IE822" s="380"/>
      <c r="IF822" s="380"/>
      <c r="IG822" s="380"/>
      <c r="IH822" s="380"/>
      <c r="II822" s="380"/>
      <c r="IJ822" s="380"/>
      <c r="IK822" s="380"/>
      <c r="IL822" s="380"/>
      <c r="IM822" s="380"/>
      <c r="IN822" s="380"/>
      <c r="IO822" s="380"/>
      <c r="IP822" s="380"/>
      <c r="IQ822" s="380"/>
      <c r="IR822" s="380"/>
      <c r="IS822" s="380"/>
      <c r="IT822" s="380"/>
      <c r="IU822" s="380"/>
      <c r="IV822" s="380"/>
      <c r="IW822" s="380"/>
      <c r="IX822" s="380"/>
      <c r="IY822" s="380"/>
      <c r="IZ822" s="380"/>
      <c r="JA822" s="380"/>
      <c r="JB822" s="380"/>
      <c r="JC822" s="380"/>
      <c r="JD822" s="380"/>
      <c r="JE822" s="380"/>
      <c r="JF822" s="380"/>
      <c r="JG822" s="380"/>
      <c r="JH822" s="380"/>
      <c r="JI822" s="380"/>
      <c r="JJ822" s="380"/>
      <c r="JK822" s="380"/>
      <c r="JL822" s="380"/>
      <c r="JM822" s="380"/>
      <c r="JN822" s="380"/>
      <c r="JO822" s="380"/>
      <c r="JP822" s="380"/>
      <c r="JQ822" s="380"/>
      <c r="JR822" s="380"/>
      <c r="JS822" s="380"/>
      <c r="JT822" s="380"/>
      <c r="JU822" s="380"/>
      <c r="JV822" s="380"/>
      <c r="JW822" s="380"/>
      <c r="JX822" s="380"/>
      <c r="JY822" s="380"/>
      <c r="JZ822" s="380"/>
      <c r="KA822" s="380"/>
      <c r="KB822" s="380"/>
      <c r="KC822" s="380"/>
      <c r="KD822" s="380"/>
      <c r="KE822" s="380"/>
      <c r="KF822" s="380"/>
      <c r="KG822" s="380"/>
      <c r="KH822" s="380"/>
      <c r="KI822" s="380"/>
    </row>
    <row r="823" spans="19:295" s="381" customFormat="1">
      <c r="S823" s="380"/>
      <c r="T823" s="380"/>
      <c r="U823" s="380"/>
      <c r="V823" s="380"/>
      <c r="W823" s="380"/>
      <c r="X823" s="380"/>
      <c r="Y823" s="380"/>
      <c r="Z823" s="380"/>
      <c r="AA823" s="380"/>
      <c r="AB823" s="380"/>
      <c r="AC823" s="380"/>
      <c r="AD823" s="380"/>
      <c r="AE823" s="380"/>
      <c r="AF823" s="380"/>
      <c r="AG823" s="380"/>
      <c r="AH823" s="380"/>
      <c r="AI823" s="380"/>
      <c r="AJ823" s="380"/>
      <c r="AK823" s="380"/>
      <c r="AL823" s="380"/>
      <c r="AM823" s="380"/>
      <c r="AN823" s="380"/>
      <c r="AO823" s="380"/>
      <c r="AP823" s="380"/>
      <c r="AQ823" s="380"/>
      <c r="AR823" s="380"/>
      <c r="AS823" s="380"/>
      <c r="AT823" s="380"/>
      <c r="AU823" s="380"/>
      <c r="AV823" s="380"/>
      <c r="AW823" s="380"/>
      <c r="AX823" s="380"/>
      <c r="AY823" s="380"/>
      <c r="AZ823" s="380"/>
      <c r="BA823" s="380"/>
      <c r="BB823" s="380"/>
      <c r="BC823" s="380"/>
      <c r="BD823" s="380"/>
      <c r="BE823" s="380"/>
      <c r="BF823" s="380"/>
      <c r="BG823" s="380"/>
      <c r="BH823" s="380"/>
      <c r="BI823" s="380"/>
      <c r="BJ823" s="380"/>
      <c r="BK823" s="380"/>
      <c r="BL823" s="380"/>
      <c r="BM823" s="380"/>
      <c r="BN823" s="380"/>
      <c r="BO823" s="380"/>
      <c r="BP823" s="380"/>
      <c r="BQ823" s="380"/>
      <c r="BR823" s="380"/>
      <c r="BS823" s="380"/>
      <c r="BT823" s="380"/>
      <c r="BU823" s="380"/>
      <c r="BV823" s="380"/>
      <c r="BW823" s="380"/>
      <c r="BX823" s="380"/>
      <c r="BY823" s="380"/>
      <c r="BZ823" s="380"/>
      <c r="CA823" s="380"/>
      <c r="CB823" s="380"/>
      <c r="CC823" s="380"/>
      <c r="CD823" s="380"/>
      <c r="CE823" s="380"/>
      <c r="CF823" s="380"/>
      <c r="CG823" s="380"/>
      <c r="CH823" s="380"/>
      <c r="CI823" s="380"/>
      <c r="CJ823" s="380"/>
      <c r="CK823" s="380"/>
      <c r="CL823" s="380"/>
      <c r="CM823" s="380"/>
      <c r="CN823" s="380"/>
      <c r="CO823" s="380"/>
      <c r="CP823" s="380"/>
      <c r="CQ823" s="380"/>
      <c r="CR823" s="380"/>
      <c r="CS823" s="380"/>
      <c r="CT823" s="380"/>
      <c r="CU823" s="380"/>
      <c r="CV823" s="380"/>
      <c r="CW823" s="380"/>
      <c r="CX823" s="380"/>
      <c r="CY823" s="380"/>
      <c r="CZ823" s="380"/>
      <c r="DA823" s="380"/>
      <c r="DB823" s="380"/>
      <c r="DC823" s="380"/>
      <c r="DD823" s="380"/>
      <c r="DE823" s="380"/>
      <c r="DF823" s="380"/>
      <c r="DG823" s="380"/>
      <c r="DH823" s="380"/>
      <c r="DI823" s="380"/>
      <c r="DJ823" s="380"/>
      <c r="DK823" s="380"/>
      <c r="DL823" s="380"/>
      <c r="DM823" s="380"/>
      <c r="DN823" s="380"/>
      <c r="DO823" s="380"/>
      <c r="DP823" s="380"/>
      <c r="DQ823" s="380"/>
      <c r="DR823" s="380"/>
      <c r="DS823" s="380"/>
      <c r="DT823" s="380"/>
      <c r="DU823" s="380"/>
      <c r="DV823" s="380"/>
      <c r="DW823" s="380"/>
      <c r="DX823" s="380"/>
      <c r="DY823" s="380"/>
      <c r="DZ823" s="380"/>
      <c r="EA823" s="380"/>
      <c r="EB823" s="380"/>
      <c r="EC823" s="380"/>
      <c r="ED823" s="380"/>
      <c r="EE823" s="380"/>
      <c r="EF823" s="380"/>
      <c r="EG823" s="380"/>
      <c r="EH823" s="380"/>
      <c r="EI823" s="380"/>
      <c r="EJ823" s="380"/>
      <c r="EK823" s="380"/>
      <c r="EL823" s="380"/>
      <c r="EM823" s="380"/>
      <c r="EN823" s="380"/>
      <c r="EO823" s="380"/>
      <c r="EP823" s="380"/>
      <c r="EQ823" s="380"/>
      <c r="ER823" s="380"/>
      <c r="ES823" s="380"/>
      <c r="ET823" s="380"/>
      <c r="EU823" s="380"/>
      <c r="EV823" s="380"/>
      <c r="EW823" s="380"/>
      <c r="EX823" s="380"/>
      <c r="EY823" s="380"/>
      <c r="EZ823" s="380"/>
      <c r="FA823" s="380"/>
      <c r="FB823" s="380"/>
      <c r="FC823" s="380"/>
      <c r="FD823" s="380"/>
      <c r="FE823" s="380"/>
      <c r="FF823" s="380"/>
      <c r="FG823" s="380"/>
      <c r="FH823" s="380"/>
      <c r="FI823" s="380"/>
      <c r="FJ823" s="380"/>
      <c r="FK823" s="380"/>
      <c r="FL823" s="380"/>
      <c r="FM823" s="380"/>
      <c r="FN823" s="380"/>
      <c r="FO823" s="380"/>
      <c r="FP823" s="380"/>
      <c r="FQ823" s="380"/>
      <c r="FR823" s="380"/>
      <c r="FS823" s="380"/>
      <c r="FT823" s="380"/>
      <c r="FU823" s="380"/>
      <c r="FV823" s="380"/>
      <c r="FW823" s="380"/>
      <c r="FX823" s="380"/>
      <c r="FY823" s="380"/>
      <c r="FZ823" s="380"/>
      <c r="GA823" s="380"/>
      <c r="GB823" s="380"/>
      <c r="GC823" s="380"/>
      <c r="GD823" s="380"/>
      <c r="GE823" s="380"/>
      <c r="GF823" s="380"/>
      <c r="GG823" s="380"/>
      <c r="GH823" s="380"/>
      <c r="GI823" s="380"/>
      <c r="GJ823" s="380"/>
      <c r="GK823" s="380"/>
      <c r="GL823" s="380"/>
      <c r="GM823" s="380"/>
      <c r="GN823" s="380"/>
      <c r="GO823" s="380"/>
      <c r="GP823" s="380"/>
      <c r="GQ823" s="380"/>
      <c r="GR823" s="380"/>
      <c r="GS823" s="380"/>
      <c r="GT823" s="380"/>
      <c r="GU823" s="380"/>
      <c r="GV823" s="380"/>
      <c r="GW823" s="380"/>
      <c r="GX823" s="380"/>
      <c r="GY823" s="380"/>
      <c r="GZ823" s="380"/>
      <c r="HA823" s="380"/>
      <c r="HB823" s="380"/>
      <c r="HC823" s="380"/>
      <c r="HD823" s="380"/>
      <c r="HE823" s="380"/>
      <c r="HF823" s="380"/>
      <c r="HG823" s="380"/>
      <c r="HH823" s="380"/>
      <c r="HI823" s="380"/>
      <c r="HJ823" s="380"/>
      <c r="HK823" s="380"/>
      <c r="HL823" s="380"/>
      <c r="HM823" s="380"/>
      <c r="HN823" s="380"/>
      <c r="HO823" s="380"/>
      <c r="HP823" s="380"/>
      <c r="HQ823" s="380"/>
      <c r="HR823" s="380"/>
      <c r="HS823" s="380"/>
      <c r="HT823" s="380"/>
      <c r="HU823" s="380"/>
      <c r="HV823" s="380"/>
      <c r="HW823" s="380"/>
      <c r="HX823" s="380"/>
      <c r="HY823" s="380"/>
      <c r="HZ823" s="380"/>
      <c r="IA823" s="380"/>
      <c r="IB823" s="380"/>
      <c r="IC823" s="380"/>
      <c r="ID823" s="380"/>
      <c r="IE823" s="380"/>
      <c r="IF823" s="380"/>
      <c r="IG823" s="380"/>
      <c r="IH823" s="380"/>
      <c r="II823" s="380"/>
      <c r="IJ823" s="380"/>
      <c r="IK823" s="380"/>
      <c r="IL823" s="380"/>
      <c r="IM823" s="380"/>
      <c r="IN823" s="380"/>
      <c r="IO823" s="380"/>
      <c r="IP823" s="380"/>
      <c r="IQ823" s="380"/>
      <c r="IR823" s="380"/>
      <c r="IS823" s="380"/>
      <c r="IT823" s="380"/>
      <c r="IU823" s="380"/>
      <c r="IV823" s="380"/>
      <c r="IW823" s="380"/>
      <c r="IX823" s="380"/>
      <c r="IY823" s="380"/>
      <c r="IZ823" s="380"/>
      <c r="JA823" s="380"/>
      <c r="JB823" s="380"/>
      <c r="JC823" s="380"/>
      <c r="JD823" s="380"/>
      <c r="JE823" s="380"/>
      <c r="JF823" s="380"/>
      <c r="JG823" s="380"/>
      <c r="JH823" s="380"/>
      <c r="JI823" s="380"/>
      <c r="JJ823" s="380"/>
      <c r="JK823" s="380"/>
      <c r="JL823" s="380"/>
      <c r="JM823" s="380"/>
      <c r="JN823" s="380"/>
      <c r="JO823" s="380"/>
      <c r="JP823" s="380"/>
      <c r="JQ823" s="380"/>
      <c r="JR823" s="380"/>
      <c r="JS823" s="380"/>
      <c r="JT823" s="380"/>
      <c r="JU823" s="380"/>
      <c r="JV823" s="380"/>
      <c r="JW823" s="380"/>
      <c r="JX823" s="380"/>
      <c r="JY823" s="380"/>
      <c r="JZ823" s="380"/>
      <c r="KA823" s="380"/>
      <c r="KB823" s="380"/>
      <c r="KC823" s="380"/>
      <c r="KD823" s="380"/>
      <c r="KE823" s="380"/>
      <c r="KF823" s="380"/>
      <c r="KG823" s="380"/>
      <c r="KH823" s="380"/>
      <c r="KI823" s="380"/>
    </row>
    <row r="825" spans="19:295" s="381" customFormat="1">
      <c r="S825" s="380"/>
      <c r="T825" s="380"/>
      <c r="U825" s="380"/>
      <c r="V825" s="380"/>
      <c r="W825" s="380"/>
      <c r="X825" s="380"/>
      <c r="Y825" s="380"/>
      <c r="Z825" s="380"/>
      <c r="AA825" s="380"/>
      <c r="AB825" s="380"/>
      <c r="AC825" s="380"/>
      <c r="AD825" s="380"/>
      <c r="AE825" s="380"/>
      <c r="AF825" s="380"/>
      <c r="AG825" s="380"/>
      <c r="AH825" s="380"/>
      <c r="AI825" s="380"/>
      <c r="AJ825" s="380"/>
      <c r="AK825" s="380"/>
      <c r="AL825" s="380"/>
      <c r="AM825" s="380"/>
      <c r="AN825" s="380"/>
      <c r="AO825" s="380"/>
      <c r="AP825" s="380"/>
      <c r="AQ825" s="380"/>
      <c r="AR825" s="380"/>
      <c r="AS825" s="380"/>
      <c r="AT825" s="380"/>
      <c r="AU825" s="380"/>
      <c r="AV825" s="380"/>
      <c r="AW825" s="380"/>
      <c r="AX825" s="380"/>
      <c r="AY825" s="380"/>
      <c r="AZ825" s="380"/>
      <c r="BA825" s="380"/>
      <c r="BB825" s="380"/>
      <c r="BC825" s="380"/>
      <c r="BD825" s="380"/>
      <c r="BE825" s="380"/>
      <c r="BF825" s="380"/>
      <c r="BG825" s="380"/>
      <c r="BH825" s="380"/>
      <c r="BI825" s="380"/>
      <c r="BJ825" s="380"/>
      <c r="BK825" s="380"/>
      <c r="BL825" s="380"/>
      <c r="BM825" s="380"/>
      <c r="BN825" s="380"/>
      <c r="BO825" s="380"/>
      <c r="BP825" s="380"/>
      <c r="BQ825" s="380"/>
      <c r="BR825" s="380"/>
      <c r="BS825" s="380"/>
      <c r="BT825" s="380"/>
      <c r="BU825" s="380"/>
      <c r="BV825" s="380"/>
      <c r="BW825" s="380"/>
      <c r="BX825" s="380"/>
      <c r="BY825" s="380"/>
      <c r="BZ825" s="380"/>
      <c r="CA825" s="380"/>
      <c r="CB825" s="380"/>
      <c r="CC825" s="380"/>
      <c r="CD825" s="380"/>
      <c r="CE825" s="380"/>
      <c r="CF825" s="380"/>
      <c r="CG825" s="380"/>
      <c r="CH825" s="380"/>
      <c r="CI825" s="380"/>
      <c r="CJ825" s="380"/>
      <c r="CK825" s="380"/>
      <c r="CL825" s="380"/>
      <c r="CM825" s="380"/>
      <c r="CN825" s="380"/>
      <c r="CO825" s="380"/>
      <c r="CP825" s="380"/>
      <c r="CQ825" s="380"/>
      <c r="CR825" s="380"/>
      <c r="CS825" s="380"/>
      <c r="CT825" s="380"/>
      <c r="CU825" s="380"/>
      <c r="CV825" s="380"/>
      <c r="CW825" s="380"/>
      <c r="CX825" s="380"/>
      <c r="CY825" s="380"/>
      <c r="CZ825" s="380"/>
      <c r="DA825" s="380"/>
      <c r="DB825" s="380"/>
      <c r="DC825" s="380"/>
      <c r="DD825" s="380"/>
      <c r="DE825" s="380"/>
      <c r="DF825" s="380"/>
      <c r="DG825" s="380"/>
      <c r="DH825" s="380"/>
      <c r="DI825" s="380"/>
      <c r="DJ825" s="380"/>
      <c r="DK825" s="380"/>
      <c r="DL825" s="380"/>
      <c r="DM825" s="380"/>
      <c r="DN825" s="380"/>
      <c r="DO825" s="380"/>
      <c r="DP825" s="380"/>
      <c r="DQ825" s="380"/>
      <c r="DR825" s="380"/>
      <c r="DS825" s="380"/>
      <c r="DT825" s="380"/>
      <c r="DU825" s="380"/>
      <c r="DV825" s="380"/>
      <c r="DW825" s="380"/>
      <c r="DX825" s="380"/>
      <c r="DY825" s="380"/>
      <c r="DZ825" s="380"/>
      <c r="EA825" s="380"/>
      <c r="EB825" s="380"/>
      <c r="EC825" s="380"/>
      <c r="ED825" s="380"/>
      <c r="EE825" s="380"/>
      <c r="EF825" s="380"/>
      <c r="EG825" s="380"/>
      <c r="EH825" s="380"/>
      <c r="EI825" s="380"/>
      <c r="EJ825" s="380"/>
      <c r="EK825" s="380"/>
      <c r="EL825" s="380"/>
      <c r="EM825" s="380"/>
      <c r="EN825" s="380"/>
      <c r="EO825" s="380"/>
      <c r="EP825" s="380"/>
      <c r="EQ825" s="380"/>
      <c r="ER825" s="380"/>
      <c r="ES825" s="380"/>
      <c r="ET825" s="380"/>
      <c r="EU825" s="380"/>
      <c r="EV825" s="380"/>
      <c r="EW825" s="380"/>
      <c r="EX825" s="380"/>
      <c r="EY825" s="380"/>
      <c r="EZ825" s="380"/>
      <c r="FA825" s="380"/>
      <c r="FB825" s="380"/>
      <c r="FC825" s="380"/>
      <c r="FD825" s="380"/>
      <c r="FE825" s="380"/>
      <c r="FF825" s="380"/>
      <c r="FG825" s="380"/>
      <c r="FH825" s="380"/>
      <c r="FI825" s="380"/>
      <c r="FJ825" s="380"/>
      <c r="FK825" s="380"/>
      <c r="FL825" s="380"/>
      <c r="FM825" s="380"/>
      <c r="FN825" s="380"/>
      <c r="FO825" s="380"/>
      <c r="FP825" s="380"/>
      <c r="FQ825" s="380"/>
      <c r="FR825" s="380"/>
      <c r="FS825" s="380"/>
      <c r="FT825" s="380"/>
      <c r="FU825" s="380"/>
      <c r="FV825" s="380"/>
      <c r="FW825" s="380"/>
      <c r="FX825" s="380"/>
      <c r="FY825" s="380"/>
      <c r="FZ825" s="380"/>
      <c r="GA825" s="380"/>
      <c r="GB825" s="380"/>
      <c r="GC825" s="380"/>
      <c r="GD825" s="380"/>
      <c r="GE825" s="380"/>
      <c r="GF825" s="380"/>
      <c r="GG825" s="380"/>
      <c r="GH825" s="380"/>
      <c r="GI825" s="380"/>
      <c r="GJ825" s="380"/>
      <c r="GK825" s="380"/>
      <c r="GL825" s="380"/>
      <c r="GM825" s="380"/>
      <c r="GN825" s="380"/>
      <c r="GO825" s="380"/>
      <c r="GP825" s="380"/>
      <c r="GQ825" s="380"/>
      <c r="GR825" s="380"/>
      <c r="GS825" s="380"/>
      <c r="GT825" s="380"/>
      <c r="GU825" s="380"/>
      <c r="GV825" s="380"/>
      <c r="GW825" s="380"/>
      <c r="GX825" s="380"/>
      <c r="GY825" s="380"/>
      <c r="GZ825" s="380"/>
      <c r="HA825" s="380"/>
      <c r="HB825" s="380"/>
      <c r="HC825" s="380"/>
      <c r="HD825" s="380"/>
      <c r="HE825" s="380"/>
      <c r="HF825" s="380"/>
      <c r="HG825" s="380"/>
      <c r="HH825" s="380"/>
      <c r="HI825" s="380"/>
      <c r="HJ825" s="380"/>
      <c r="HK825" s="380"/>
      <c r="HL825" s="380"/>
      <c r="HM825" s="380"/>
      <c r="HN825" s="380"/>
      <c r="HO825" s="380"/>
      <c r="HP825" s="380"/>
      <c r="HQ825" s="380"/>
      <c r="HR825" s="380"/>
      <c r="HS825" s="380"/>
      <c r="HT825" s="380"/>
      <c r="HU825" s="380"/>
      <c r="HV825" s="380"/>
      <c r="HW825" s="380"/>
      <c r="HX825" s="380"/>
      <c r="HY825" s="380"/>
      <c r="HZ825" s="380"/>
      <c r="IA825" s="380"/>
      <c r="IB825" s="380"/>
      <c r="IC825" s="380"/>
      <c r="ID825" s="380"/>
      <c r="IE825" s="380"/>
      <c r="IF825" s="380"/>
      <c r="IG825" s="380"/>
      <c r="IH825" s="380"/>
      <c r="II825" s="380"/>
      <c r="IJ825" s="380"/>
      <c r="IK825" s="380"/>
      <c r="IL825" s="380"/>
      <c r="IM825" s="380"/>
      <c r="IN825" s="380"/>
      <c r="IO825" s="380"/>
      <c r="IP825" s="380"/>
      <c r="IQ825" s="380"/>
      <c r="IR825" s="380"/>
      <c r="IS825" s="380"/>
      <c r="IT825" s="380"/>
      <c r="IU825" s="380"/>
      <c r="IV825" s="380"/>
      <c r="IW825" s="380"/>
      <c r="IX825" s="380"/>
      <c r="IY825" s="380"/>
      <c r="IZ825" s="380"/>
      <c r="JA825" s="380"/>
      <c r="JB825" s="380"/>
      <c r="JC825" s="380"/>
      <c r="JD825" s="380"/>
      <c r="JE825" s="380"/>
      <c r="JF825" s="380"/>
      <c r="JG825" s="380"/>
      <c r="JH825" s="380"/>
      <c r="JI825" s="380"/>
      <c r="JJ825" s="380"/>
      <c r="JK825" s="380"/>
      <c r="JL825" s="380"/>
      <c r="JM825" s="380"/>
      <c r="JN825" s="380"/>
      <c r="JO825" s="380"/>
      <c r="JP825" s="380"/>
      <c r="JQ825" s="380"/>
      <c r="JR825" s="380"/>
      <c r="JS825" s="380"/>
      <c r="JT825" s="380"/>
      <c r="JU825" s="380"/>
      <c r="JV825" s="380"/>
      <c r="JW825" s="380"/>
      <c r="JX825" s="380"/>
      <c r="JY825" s="380"/>
      <c r="JZ825" s="380"/>
      <c r="KA825" s="380"/>
      <c r="KB825" s="380"/>
      <c r="KC825" s="380"/>
      <c r="KD825" s="380"/>
      <c r="KE825" s="380"/>
      <c r="KF825" s="380"/>
      <c r="KG825" s="380"/>
      <c r="KH825" s="380"/>
      <c r="KI825" s="380"/>
    </row>
  </sheetData>
  <mergeCells count="31">
    <mergeCell ref="B92:R92"/>
    <mergeCell ref="B94:R94"/>
    <mergeCell ref="B95:R95"/>
    <mergeCell ref="K1:L1"/>
    <mergeCell ref="A3:R3"/>
    <mergeCell ref="J5:R5"/>
    <mergeCell ref="N8:N10"/>
    <mergeCell ref="O8:Q8"/>
    <mergeCell ref="O9:O10"/>
    <mergeCell ref="P9:P10"/>
    <mergeCell ref="Q9:Q10"/>
    <mergeCell ref="A91:R91"/>
    <mergeCell ref="F7:G7"/>
    <mergeCell ref="H7:H10"/>
    <mergeCell ref="J7:J10"/>
    <mergeCell ref="K7:Q7"/>
    <mergeCell ref="A2:R2"/>
    <mergeCell ref="A6:A10"/>
    <mergeCell ref="B6:B10"/>
    <mergeCell ref="C6:C10"/>
    <mergeCell ref="D6:D10"/>
    <mergeCell ref="E6:H6"/>
    <mergeCell ref="I6:I10"/>
    <mergeCell ref="J6:R6"/>
    <mergeCell ref="E7:E10"/>
    <mergeCell ref="R7:R10"/>
    <mergeCell ref="F8:F10"/>
    <mergeCell ref="G8:G10"/>
    <mergeCell ref="K8:K10"/>
    <mergeCell ref="L8:L10"/>
    <mergeCell ref="M8:M10"/>
  </mergeCells>
  <printOptions horizontalCentered="1"/>
  <pageMargins left="0" right="0" top="0.35433070866141736" bottom="0.38" header="0.19685039370078741" footer="0"/>
  <pageSetup paperSize="9" scale="95" orientation="portrait" r:id="rId1"/>
  <headerFooter>
    <oddFooter>&amp;R&amp;8&amp;P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M82"/>
  <sheetViews>
    <sheetView topLeftCell="A4" zoomScaleNormal="100" workbookViewId="0">
      <pane xSplit="2" ySplit="4" topLeftCell="C8" activePane="bottomRight" state="frozen"/>
      <selection activeCell="A4" sqref="A4"/>
      <selection pane="topRight" activeCell="C4" sqref="C4"/>
      <selection pane="bottomLeft" activeCell="A8" sqref="A8"/>
      <selection pane="bottomRight" activeCell="C61" sqref="C61"/>
    </sheetView>
  </sheetViews>
  <sheetFormatPr defaultColWidth="9.08984375" defaultRowHeight="13" outlineLevelRow="1"/>
  <cols>
    <col min="1" max="1" width="5.453125" style="22" customWidth="1"/>
    <col min="2" max="2" width="45.36328125" style="23" customWidth="1"/>
    <col min="3" max="3" width="10.90625" style="23" customWidth="1"/>
    <col min="4" max="9" width="9.36328125" style="23" customWidth="1"/>
    <col min="10" max="10" width="8.08984375" style="23" customWidth="1"/>
    <col min="11" max="13" width="9.36328125" style="23" customWidth="1"/>
    <col min="14" max="16384" width="9.08984375" style="23"/>
  </cols>
  <sheetData>
    <row r="1" spans="1:13" s="24" customFormat="1" ht="17.25" customHeight="1">
      <c r="A1" s="554"/>
      <c r="B1" s="554"/>
      <c r="C1" s="23"/>
      <c r="D1" s="23"/>
      <c r="E1" s="23"/>
      <c r="F1" s="23"/>
      <c r="G1" s="23"/>
      <c r="H1" s="23"/>
      <c r="I1" s="23"/>
      <c r="J1" s="23"/>
      <c r="L1" s="554" t="s">
        <v>144</v>
      </c>
      <c r="M1" s="554"/>
    </row>
    <row r="2" spans="1:13" s="24" customFormat="1" ht="19.5" customHeight="1">
      <c r="A2" s="556" t="s">
        <v>539</v>
      </c>
      <c r="B2" s="556"/>
      <c r="C2" s="556"/>
      <c r="D2" s="556"/>
      <c r="E2" s="556"/>
      <c r="F2" s="556"/>
      <c r="G2" s="556"/>
      <c r="H2" s="556"/>
      <c r="I2" s="556"/>
      <c r="J2" s="556"/>
      <c r="K2" s="556"/>
      <c r="L2" s="556"/>
      <c r="M2" s="556"/>
    </row>
    <row r="3" spans="1:13" s="24" customFormat="1" ht="25.5" customHeight="1">
      <c r="A3" s="552" t="s">
        <v>540</v>
      </c>
      <c r="B3" s="552"/>
      <c r="C3" s="552"/>
      <c r="D3" s="552"/>
      <c r="E3" s="552"/>
      <c r="F3" s="552"/>
      <c r="G3" s="552"/>
      <c r="H3" s="552"/>
      <c r="I3" s="552"/>
      <c r="J3" s="552"/>
      <c r="K3" s="552"/>
      <c r="L3" s="552"/>
      <c r="M3" s="552"/>
    </row>
    <row r="4" spans="1:13">
      <c r="B4" s="25"/>
      <c r="L4" s="555" t="s">
        <v>115</v>
      </c>
      <c r="M4" s="555"/>
    </row>
    <row r="5" spans="1:13" ht="22.5" customHeight="1">
      <c r="A5" s="557" t="s">
        <v>1</v>
      </c>
      <c r="B5" s="560" t="s">
        <v>102</v>
      </c>
      <c r="C5" s="563" t="s">
        <v>463</v>
      </c>
      <c r="D5" s="566" t="s">
        <v>145</v>
      </c>
      <c r="E5" s="566"/>
      <c r="F5" s="566"/>
      <c r="G5" s="566"/>
      <c r="H5" s="566"/>
      <c r="I5" s="566"/>
      <c r="J5" s="566"/>
      <c r="K5" s="566"/>
      <c r="L5" s="566"/>
      <c r="M5" s="566"/>
    </row>
    <row r="6" spans="1:13" ht="21.75" customHeight="1">
      <c r="A6" s="558"/>
      <c r="B6" s="561"/>
      <c r="C6" s="564"/>
      <c r="D6" s="553" t="s">
        <v>146</v>
      </c>
      <c r="E6" s="553" t="s">
        <v>147</v>
      </c>
      <c r="F6" s="553" t="s">
        <v>148</v>
      </c>
      <c r="G6" s="553" t="s">
        <v>149</v>
      </c>
      <c r="H6" s="553" t="s">
        <v>150</v>
      </c>
      <c r="I6" s="553" t="s">
        <v>151</v>
      </c>
      <c r="J6" s="553" t="s">
        <v>152</v>
      </c>
      <c r="K6" s="553" t="s">
        <v>153</v>
      </c>
      <c r="L6" s="553" t="s">
        <v>154</v>
      </c>
      <c r="M6" s="553" t="s">
        <v>155</v>
      </c>
    </row>
    <row r="7" spans="1:13">
      <c r="A7" s="559"/>
      <c r="B7" s="562"/>
      <c r="C7" s="565"/>
      <c r="D7" s="553"/>
      <c r="E7" s="553"/>
      <c r="F7" s="553"/>
      <c r="G7" s="553"/>
      <c r="H7" s="553"/>
      <c r="I7" s="553"/>
      <c r="J7" s="553"/>
      <c r="K7" s="553"/>
      <c r="L7" s="553"/>
      <c r="M7" s="553"/>
    </row>
    <row r="8" spans="1:13" s="26" customFormat="1">
      <c r="A8" s="96" t="s">
        <v>5</v>
      </c>
      <c r="B8" s="191" t="s">
        <v>444</v>
      </c>
      <c r="C8" s="96">
        <f>C9+C42</f>
        <v>3268708</v>
      </c>
      <c r="D8" s="96">
        <f t="shared" ref="D8:M8" si="0">D9+D42</f>
        <v>674614.61478293827</v>
      </c>
      <c r="E8" s="96">
        <f t="shared" si="0"/>
        <v>375632.62494410668</v>
      </c>
      <c r="F8" s="96">
        <f t="shared" si="0"/>
        <v>281983.70432021777</v>
      </c>
      <c r="G8" s="96">
        <f t="shared" si="0"/>
        <v>308898.41803993302</v>
      </c>
      <c r="H8" s="96">
        <f t="shared" si="0"/>
        <v>332635.95467297069</v>
      </c>
      <c r="I8" s="96">
        <f t="shared" si="0"/>
        <v>317583.9380633267</v>
      </c>
      <c r="J8" s="96">
        <f t="shared" si="0"/>
        <v>112243.76621268374</v>
      </c>
      <c r="K8" s="96">
        <f t="shared" si="0"/>
        <v>227721.7911057708</v>
      </c>
      <c r="L8" s="96">
        <f t="shared" si="0"/>
        <v>342261.108680512</v>
      </c>
      <c r="M8" s="96">
        <f t="shared" si="0"/>
        <v>295132.07917754032</v>
      </c>
    </row>
    <row r="9" spans="1:13" s="26" customFormat="1">
      <c r="A9" s="45" t="s">
        <v>7</v>
      </c>
      <c r="B9" s="20" t="s">
        <v>156</v>
      </c>
      <c r="C9" s="45">
        <f t="shared" ref="C9" si="1">C11+C15+C40</f>
        <v>2972734</v>
      </c>
      <c r="D9" s="45">
        <f>D10</f>
        <v>639000</v>
      </c>
      <c r="E9" s="45">
        <f t="shared" ref="E9:M9" si="2">E10</f>
        <v>334758</v>
      </c>
      <c r="F9" s="45">
        <f t="shared" si="2"/>
        <v>258543</v>
      </c>
      <c r="G9" s="45">
        <f t="shared" si="2"/>
        <v>292720</v>
      </c>
      <c r="H9" s="45">
        <f t="shared" si="2"/>
        <v>293913</v>
      </c>
      <c r="I9" s="45">
        <f t="shared" si="2"/>
        <v>286172</v>
      </c>
      <c r="J9" s="45">
        <f t="shared" si="2"/>
        <v>85136</v>
      </c>
      <c r="K9" s="45">
        <f t="shared" si="2"/>
        <v>202134</v>
      </c>
      <c r="L9" s="45">
        <f t="shared" si="2"/>
        <v>317197</v>
      </c>
      <c r="M9" s="45">
        <f t="shared" si="2"/>
        <v>263161</v>
      </c>
    </row>
    <row r="10" spans="1:13" s="27" customFormat="1" ht="26">
      <c r="A10" s="54"/>
      <c r="B10" s="13" t="s">
        <v>157</v>
      </c>
      <c r="C10" s="115">
        <f t="shared" ref="C10:C61" si="3">D10+E10+F10+G10+H10+I10+J10+K10+L10+M10</f>
        <v>2972734</v>
      </c>
      <c r="D10" s="115">
        <f>D47</f>
        <v>639000</v>
      </c>
      <c r="E10" s="115">
        <f t="shared" ref="E10:M10" si="4">E47</f>
        <v>334758</v>
      </c>
      <c r="F10" s="115">
        <f t="shared" si="4"/>
        <v>258543</v>
      </c>
      <c r="G10" s="115">
        <f t="shared" si="4"/>
        <v>292720</v>
      </c>
      <c r="H10" s="115">
        <f t="shared" si="4"/>
        <v>293913</v>
      </c>
      <c r="I10" s="115">
        <f t="shared" si="4"/>
        <v>286172</v>
      </c>
      <c r="J10" s="115">
        <f t="shared" si="4"/>
        <v>85136</v>
      </c>
      <c r="K10" s="115">
        <f t="shared" si="4"/>
        <v>202134</v>
      </c>
      <c r="L10" s="115">
        <f t="shared" si="4"/>
        <v>317197</v>
      </c>
      <c r="M10" s="115">
        <f t="shared" si="4"/>
        <v>263161</v>
      </c>
    </row>
    <row r="11" spans="1:13" s="26" customFormat="1">
      <c r="A11" s="43" t="s">
        <v>9</v>
      </c>
      <c r="B11" s="20" t="s">
        <v>445</v>
      </c>
      <c r="C11" s="45">
        <f t="shared" ref="C11:M11" si="5">C12+C13+C14</f>
        <v>252687</v>
      </c>
      <c r="D11" s="45">
        <f t="shared" si="5"/>
        <v>86810</v>
      </c>
      <c r="E11" s="45">
        <f t="shared" si="5"/>
        <v>16705</v>
      </c>
      <c r="F11" s="45">
        <f t="shared" si="5"/>
        <v>10451</v>
      </c>
      <c r="G11" s="45">
        <f t="shared" si="5"/>
        <v>31156</v>
      </c>
      <c r="H11" s="45">
        <f t="shared" si="5"/>
        <v>15950</v>
      </c>
      <c r="I11" s="45">
        <f t="shared" si="5"/>
        <v>10472</v>
      </c>
      <c r="J11" s="45">
        <f t="shared" si="5"/>
        <v>10326</v>
      </c>
      <c r="K11" s="45">
        <f t="shared" si="5"/>
        <v>6764</v>
      </c>
      <c r="L11" s="45">
        <f t="shared" si="5"/>
        <v>56023</v>
      </c>
      <c r="M11" s="45">
        <f t="shared" si="5"/>
        <v>8030</v>
      </c>
    </row>
    <row r="12" spans="1:13">
      <c r="A12" s="40" t="s">
        <v>11</v>
      </c>
      <c r="B12" s="61" t="s">
        <v>158</v>
      </c>
      <c r="C12" s="51">
        <f t="shared" si="3"/>
        <v>81791</v>
      </c>
      <c r="D12" s="51">
        <v>16410</v>
      </c>
      <c r="E12" s="51">
        <v>7025</v>
      </c>
      <c r="F12" s="51">
        <v>7371</v>
      </c>
      <c r="G12" s="51">
        <v>7396</v>
      </c>
      <c r="H12" s="51">
        <v>8030</v>
      </c>
      <c r="I12" s="51">
        <v>7832</v>
      </c>
      <c r="J12" s="51">
        <v>5926</v>
      </c>
      <c r="K12" s="51">
        <v>6588</v>
      </c>
      <c r="L12" s="51">
        <v>7623</v>
      </c>
      <c r="M12" s="51">
        <v>7590</v>
      </c>
    </row>
    <row r="13" spans="1:13">
      <c r="A13" s="40" t="s">
        <v>14</v>
      </c>
      <c r="B13" s="61" t="s">
        <v>107</v>
      </c>
      <c r="C13" s="115">
        <f t="shared" si="3"/>
        <v>170896</v>
      </c>
      <c r="D13" s="51">
        <v>70400</v>
      </c>
      <c r="E13" s="51">
        <v>9680</v>
      </c>
      <c r="F13" s="51">
        <v>3080</v>
      </c>
      <c r="G13" s="51">
        <v>23760</v>
      </c>
      <c r="H13" s="51">
        <v>7920</v>
      </c>
      <c r="I13" s="51">
        <v>2640</v>
      </c>
      <c r="J13" s="51">
        <v>4400</v>
      </c>
      <c r="K13" s="51">
        <v>176</v>
      </c>
      <c r="L13" s="51">
        <v>48400</v>
      </c>
      <c r="M13" s="51">
        <v>440</v>
      </c>
    </row>
    <row r="14" spans="1:13" hidden="1" outlineLevel="1">
      <c r="A14" s="40" t="s">
        <v>16</v>
      </c>
      <c r="B14" s="61" t="s">
        <v>108</v>
      </c>
      <c r="C14" s="51">
        <f t="shared" si="3"/>
        <v>0</v>
      </c>
      <c r="D14" s="51"/>
      <c r="E14" s="51"/>
      <c r="F14" s="51"/>
      <c r="G14" s="51"/>
      <c r="H14" s="51"/>
      <c r="I14" s="51"/>
      <c r="J14" s="51"/>
      <c r="K14" s="51"/>
      <c r="L14" s="51"/>
      <c r="M14" s="51"/>
    </row>
    <row r="15" spans="1:13" s="26" customFormat="1" collapsed="1">
      <c r="A15" s="43" t="s">
        <v>25</v>
      </c>
      <c r="B15" s="20" t="s">
        <v>387</v>
      </c>
      <c r="C15" s="45">
        <f t="shared" si="3"/>
        <v>2660487</v>
      </c>
      <c r="D15" s="45">
        <f>D17+D31+D32+D33+D37</f>
        <v>539390</v>
      </c>
      <c r="E15" s="45">
        <f t="shared" ref="E15:M15" si="6">E17+E31+E32+E33+E37</f>
        <v>311363</v>
      </c>
      <c r="F15" s="45">
        <f t="shared" si="6"/>
        <v>242912</v>
      </c>
      <c r="G15" s="45">
        <f t="shared" si="6"/>
        <v>255724</v>
      </c>
      <c r="H15" s="45">
        <f t="shared" si="6"/>
        <v>272083</v>
      </c>
      <c r="I15" s="45">
        <f t="shared" si="6"/>
        <v>269970</v>
      </c>
      <c r="J15" s="45">
        <f t="shared" si="6"/>
        <v>73020</v>
      </c>
      <c r="K15" s="45">
        <f t="shared" si="6"/>
        <v>191330</v>
      </c>
      <c r="L15" s="45">
        <f t="shared" si="6"/>
        <v>254834</v>
      </c>
      <c r="M15" s="45">
        <f t="shared" si="6"/>
        <v>249861</v>
      </c>
    </row>
    <row r="16" spans="1:13" hidden="1" outlineLevel="1">
      <c r="A16" s="40"/>
      <c r="B16" s="61" t="s">
        <v>42</v>
      </c>
      <c r="C16" s="115">
        <f t="shared" si="3"/>
        <v>0</v>
      </c>
      <c r="D16" s="115"/>
      <c r="E16" s="115"/>
      <c r="F16" s="115"/>
      <c r="G16" s="115"/>
      <c r="H16" s="115"/>
      <c r="I16" s="115"/>
      <c r="J16" s="115"/>
      <c r="K16" s="115"/>
      <c r="L16" s="115"/>
      <c r="M16" s="115"/>
    </row>
    <row r="17" spans="1:13" collapsed="1">
      <c r="A17" s="40" t="s">
        <v>27</v>
      </c>
      <c r="B17" s="12" t="s">
        <v>345</v>
      </c>
      <c r="C17" s="115">
        <f t="shared" si="3"/>
        <v>1544542</v>
      </c>
      <c r="D17" s="115">
        <v>302122</v>
      </c>
      <c r="E17" s="115">
        <v>200110</v>
      </c>
      <c r="F17" s="115">
        <v>152757</v>
      </c>
      <c r="G17" s="115">
        <v>152018</v>
      </c>
      <c r="H17" s="115">
        <v>162362</v>
      </c>
      <c r="I17" s="115">
        <v>158972</v>
      </c>
      <c r="J17" s="115">
        <v>29357</v>
      </c>
      <c r="K17" s="115">
        <v>108771</v>
      </c>
      <c r="L17" s="115">
        <v>127439</v>
      </c>
      <c r="M17" s="115">
        <v>150634</v>
      </c>
    </row>
    <row r="18" spans="1:13" hidden="1" outlineLevel="1">
      <c r="A18" s="65"/>
      <c r="B18" s="44"/>
      <c r="C18" s="115"/>
      <c r="D18" s="51"/>
      <c r="E18" s="51"/>
      <c r="F18" s="51"/>
      <c r="G18" s="51"/>
      <c r="H18" s="51"/>
      <c r="I18" s="51"/>
      <c r="J18" s="51"/>
      <c r="K18" s="51"/>
      <c r="L18" s="51"/>
      <c r="M18" s="51"/>
    </row>
    <row r="19" spans="1:13" s="27" customFormat="1" hidden="1" outlineLevel="1">
      <c r="A19" s="40"/>
      <c r="B19" s="66"/>
      <c r="C19" s="54"/>
      <c r="D19" s="51"/>
      <c r="E19" s="51"/>
      <c r="F19" s="51"/>
      <c r="G19" s="51"/>
      <c r="H19" s="51"/>
      <c r="I19" s="51"/>
      <c r="J19" s="51"/>
      <c r="K19" s="51"/>
      <c r="L19" s="51"/>
      <c r="M19" s="51"/>
    </row>
    <row r="20" spans="1:13" hidden="1" outlineLevel="1">
      <c r="A20" s="40"/>
      <c r="B20" s="14"/>
      <c r="C20" s="115"/>
      <c r="D20" s="51"/>
      <c r="E20" s="51"/>
      <c r="F20" s="51"/>
      <c r="G20" s="51"/>
      <c r="H20" s="51"/>
      <c r="I20" s="51"/>
      <c r="J20" s="51"/>
      <c r="K20" s="51"/>
      <c r="L20" s="51"/>
      <c r="M20" s="51"/>
    </row>
    <row r="21" spans="1:13" hidden="1" outlineLevel="1">
      <c r="A21" s="43"/>
      <c r="B21" s="67"/>
      <c r="C21" s="115"/>
      <c r="D21" s="51"/>
      <c r="E21" s="51"/>
      <c r="F21" s="51"/>
      <c r="G21" s="51"/>
      <c r="H21" s="51"/>
      <c r="I21" s="51"/>
      <c r="J21" s="51"/>
      <c r="K21" s="51"/>
      <c r="L21" s="51"/>
      <c r="M21" s="51"/>
    </row>
    <row r="22" spans="1:13" hidden="1" outlineLevel="1">
      <c r="A22" s="40"/>
      <c r="B22" s="12"/>
      <c r="C22" s="115"/>
      <c r="D22" s="51"/>
      <c r="E22" s="51"/>
      <c r="F22" s="51"/>
      <c r="G22" s="51"/>
      <c r="H22" s="51"/>
      <c r="I22" s="51"/>
      <c r="J22" s="51"/>
      <c r="K22" s="51"/>
      <c r="L22" s="51"/>
      <c r="M22" s="51"/>
    </row>
    <row r="23" spans="1:13" hidden="1" outlineLevel="1">
      <c r="A23" s="40"/>
      <c r="B23" s="14"/>
      <c r="C23" s="115"/>
      <c r="D23" s="51"/>
      <c r="E23" s="51"/>
      <c r="F23" s="51"/>
      <c r="G23" s="51"/>
      <c r="H23" s="51"/>
      <c r="I23" s="51"/>
      <c r="J23" s="51"/>
      <c r="K23" s="51"/>
      <c r="L23" s="51"/>
      <c r="M23" s="51"/>
    </row>
    <row r="24" spans="1:13" hidden="1" outlineLevel="1">
      <c r="A24" s="40"/>
      <c r="B24" s="14"/>
      <c r="C24" s="115"/>
      <c r="D24" s="51"/>
      <c r="E24" s="51"/>
      <c r="F24" s="51"/>
      <c r="G24" s="51"/>
      <c r="H24" s="51"/>
      <c r="I24" s="51"/>
      <c r="J24" s="51"/>
      <c r="K24" s="51"/>
      <c r="L24" s="51"/>
      <c r="M24" s="51"/>
    </row>
    <row r="25" spans="1:13" hidden="1" outlineLevel="1">
      <c r="A25" s="40"/>
      <c r="B25" s="15"/>
      <c r="C25" s="115"/>
      <c r="D25" s="51"/>
      <c r="E25" s="51"/>
      <c r="F25" s="51"/>
      <c r="G25" s="51"/>
      <c r="H25" s="51"/>
      <c r="I25" s="51"/>
      <c r="J25" s="51"/>
      <c r="K25" s="51"/>
      <c r="L25" s="51"/>
      <c r="M25" s="51"/>
    </row>
    <row r="26" spans="1:13" hidden="1" outlineLevel="1">
      <c r="A26" s="68"/>
      <c r="B26" s="15"/>
      <c r="C26" s="115"/>
      <c r="D26" s="51"/>
      <c r="E26" s="51"/>
      <c r="F26" s="51"/>
      <c r="G26" s="51"/>
      <c r="H26" s="51"/>
      <c r="I26" s="51"/>
      <c r="J26" s="51"/>
      <c r="K26" s="51"/>
      <c r="L26" s="51"/>
      <c r="M26" s="51"/>
    </row>
    <row r="27" spans="1:13" hidden="1" outlineLevel="1">
      <c r="A27" s="68"/>
      <c r="B27" s="15"/>
      <c r="C27" s="115"/>
      <c r="D27" s="51"/>
      <c r="E27" s="51"/>
      <c r="F27" s="51"/>
      <c r="G27" s="51"/>
      <c r="H27" s="51"/>
      <c r="I27" s="51"/>
      <c r="J27" s="51"/>
      <c r="K27" s="51"/>
      <c r="L27" s="51"/>
      <c r="M27" s="51"/>
    </row>
    <row r="28" spans="1:13" hidden="1" outlineLevel="1">
      <c r="A28" s="40"/>
      <c r="B28" s="8"/>
      <c r="C28" s="115"/>
      <c r="D28" s="51"/>
      <c r="E28" s="51"/>
      <c r="F28" s="51"/>
      <c r="G28" s="51"/>
      <c r="H28" s="51"/>
      <c r="I28" s="51"/>
      <c r="J28" s="51"/>
      <c r="K28" s="51"/>
      <c r="L28" s="51"/>
      <c r="M28" s="51"/>
    </row>
    <row r="29" spans="1:13" hidden="1" outlineLevel="1">
      <c r="A29" s="65"/>
      <c r="B29" s="7"/>
      <c r="C29" s="115"/>
      <c r="D29" s="51"/>
      <c r="E29" s="51"/>
      <c r="F29" s="51"/>
      <c r="G29" s="51"/>
      <c r="H29" s="51"/>
      <c r="I29" s="51"/>
      <c r="J29" s="51"/>
      <c r="K29" s="51"/>
      <c r="L29" s="51"/>
      <c r="M29" s="51"/>
    </row>
    <row r="30" spans="1:13" s="27" customFormat="1" hidden="1" outlineLevel="1">
      <c r="A30" s="16"/>
      <c r="B30" s="13"/>
      <c r="C30" s="54"/>
      <c r="D30" s="51"/>
      <c r="E30" s="51"/>
      <c r="F30" s="51"/>
      <c r="G30" s="51"/>
      <c r="H30" s="51"/>
      <c r="I30" s="51"/>
      <c r="J30" s="51"/>
      <c r="K30" s="51"/>
      <c r="L30" s="51"/>
      <c r="M30" s="51"/>
    </row>
    <row r="31" spans="1:13" collapsed="1">
      <c r="A31" s="40" t="s">
        <v>28</v>
      </c>
      <c r="B31" s="5" t="s">
        <v>159</v>
      </c>
      <c r="C31" s="115">
        <f t="shared" si="3"/>
        <v>66529</v>
      </c>
      <c r="D31" s="51">
        <v>50160</v>
      </c>
      <c r="E31" s="51">
        <v>3555</v>
      </c>
      <c r="F31" s="51">
        <v>2291</v>
      </c>
      <c r="G31" s="51">
        <v>3046</v>
      </c>
      <c r="H31" s="51">
        <v>1812</v>
      </c>
      <c r="I31" s="51">
        <v>2007</v>
      </c>
      <c r="J31" s="51">
        <v>285</v>
      </c>
      <c r="K31" s="51">
        <v>1024</v>
      </c>
      <c r="L31" s="51">
        <v>1330</v>
      </c>
      <c r="M31" s="51">
        <v>1019</v>
      </c>
    </row>
    <row r="32" spans="1:13">
      <c r="A32" s="40" t="s">
        <v>29</v>
      </c>
      <c r="B32" s="5" t="s">
        <v>184</v>
      </c>
      <c r="C32" s="115">
        <f t="shared" si="3"/>
        <v>1500</v>
      </c>
      <c r="D32" s="51">
        <v>150</v>
      </c>
      <c r="E32" s="51">
        <v>150</v>
      </c>
      <c r="F32" s="51">
        <v>150</v>
      </c>
      <c r="G32" s="51">
        <v>150</v>
      </c>
      <c r="H32" s="51">
        <v>150</v>
      </c>
      <c r="I32" s="51">
        <v>150</v>
      </c>
      <c r="J32" s="51">
        <v>150</v>
      </c>
      <c r="K32" s="51">
        <v>150</v>
      </c>
      <c r="L32" s="51">
        <v>150</v>
      </c>
      <c r="M32" s="51">
        <v>150</v>
      </c>
    </row>
    <row r="33" spans="1:13">
      <c r="A33" s="40" t="s">
        <v>30</v>
      </c>
      <c r="B33" s="12" t="s">
        <v>348</v>
      </c>
      <c r="C33" s="115">
        <f t="shared" si="3"/>
        <v>1077114</v>
      </c>
      <c r="D33" s="51">
        <v>188438</v>
      </c>
      <c r="E33" s="51">
        <v>107998</v>
      </c>
      <c r="F33" s="51">
        <v>89057</v>
      </c>
      <c r="G33" s="51">
        <v>114292</v>
      </c>
      <c r="H33" s="51">
        <v>115259</v>
      </c>
      <c r="I33" s="51">
        <v>108437</v>
      </c>
      <c r="J33" s="51">
        <v>47814</v>
      </c>
      <c r="K33" s="51">
        <v>81846</v>
      </c>
      <c r="L33" s="51">
        <v>125915</v>
      </c>
      <c r="M33" s="51">
        <v>98058</v>
      </c>
    </row>
    <row r="34" spans="1:13" s="27" customFormat="1" hidden="1" outlineLevel="1">
      <c r="A34" s="16"/>
      <c r="B34" s="13" t="s">
        <v>42</v>
      </c>
      <c r="C34" s="115">
        <f t="shared" si="3"/>
        <v>0</v>
      </c>
      <c r="D34" s="54"/>
      <c r="E34" s="54"/>
      <c r="F34" s="54"/>
      <c r="G34" s="54"/>
      <c r="H34" s="54"/>
      <c r="I34" s="54"/>
      <c r="J34" s="54"/>
      <c r="K34" s="54"/>
      <c r="L34" s="54"/>
      <c r="M34" s="54"/>
    </row>
    <row r="35" spans="1:13" s="27" customFormat="1" hidden="1" outlineLevel="1">
      <c r="A35" s="16"/>
      <c r="B35" s="17" t="s">
        <v>160</v>
      </c>
      <c r="C35" s="115">
        <f t="shared" si="3"/>
        <v>910400</v>
      </c>
      <c r="D35" s="51">
        <v>155269</v>
      </c>
      <c r="E35" s="51">
        <v>94442</v>
      </c>
      <c r="F35" s="51">
        <v>74506</v>
      </c>
      <c r="G35" s="51">
        <v>96854</v>
      </c>
      <c r="H35" s="51">
        <v>100715</v>
      </c>
      <c r="I35" s="51">
        <v>94059</v>
      </c>
      <c r="J35" s="51">
        <v>40358</v>
      </c>
      <c r="K35" s="51">
        <v>69834</v>
      </c>
      <c r="L35" s="51">
        <v>98064</v>
      </c>
      <c r="M35" s="51">
        <v>86299</v>
      </c>
    </row>
    <row r="36" spans="1:13" s="27" customFormat="1" hidden="1" outlineLevel="1">
      <c r="A36" s="18"/>
      <c r="B36" s="19" t="s">
        <v>185</v>
      </c>
      <c r="C36" s="115">
        <f t="shared" si="3"/>
        <v>6730</v>
      </c>
      <c r="D36" s="51">
        <v>5114</v>
      </c>
      <c r="E36" s="51">
        <v>0</v>
      </c>
      <c r="F36" s="51">
        <v>0</v>
      </c>
      <c r="G36" s="51">
        <v>0</v>
      </c>
      <c r="H36" s="51">
        <v>1616</v>
      </c>
      <c r="I36" s="51">
        <v>0</v>
      </c>
      <c r="J36" s="51">
        <v>0</v>
      </c>
      <c r="K36" s="51">
        <v>0</v>
      </c>
      <c r="L36" s="51">
        <v>0</v>
      </c>
      <c r="M36" s="51">
        <v>0</v>
      </c>
    </row>
    <row r="37" spans="1:13" ht="26" collapsed="1">
      <c r="A37" s="40" t="s">
        <v>130</v>
      </c>
      <c r="B37" s="61" t="s">
        <v>186</v>
      </c>
      <c r="C37" s="115">
        <f t="shared" si="3"/>
        <v>-29198</v>
      </c>
      <c r="D37" s="51">
        <v>-1480</v>
      </c>
      <c r="E37" s="51">
        <v>-450</v>
      </c>
      <c r="F37" s="51">
        <v>-1343</v>
      </c>
      <c r="G37" s="51">
        <v>-13782</v>
      </c>
      <c r="H37" s="51">
        <v>-7500</v>
      </c>
      <c r="I37" s="51">
        <v>404</v>
      </c>
      <c r="J37" s="51">
        <v>-4586</v>
      </c>
      <c r="K37" s="51">
        <v>-461</v>
      </c>
      <c r="L37" s="51">
        <v>0</v>
      </c>
      <c r="M37" s="51">
        <v>0</v>
      </c>
    </row>
    <row r="38" spans="1:13" s="27" customFormat="1" hidden="1" outlineLevel="1">
      <c r="A38" s="54"/>
      <c r="B38" s="13" t="s">
        <v>187</v>
      </c>
      <c r="C38" s="54">
        <f t="shared" si="3"/>
        <v>-22427</v>
      </c>
      <c r="D38" s="51">
        <v>-1480</v>
      </c>
      <c r="E38" s="51">
        <v>-450</v>
      </c>
      <c r="F38" s="51">
        <v>-1053</v>
      </c>
      <c r="G38" s="51">
        <v>-11432</v>
      </c>
      <c r="H38" s="51">
        <v>-6380</v>
      </c>
      <c r="I38" s="51">
        <v>404</v>
      </c>
      <c r="J38" s="51">
        <v>-1575</v>
      </c>
      <c r="K38" s="51">
        <v>-461</v>
      </c>
      <c r="L38" s="51">
        <v>0</v>
      </c>
      <c r="M38" s="51">
        <v>0</v>
      </c>
    </row>
    <row r="39" spans="1:13" s="27" customFormat="1" hidden="1" outlineLevel="1">
      <c r="A39" s="16"/>
      <c r="B39" s="13" t="s">
        <v>188</v>
      </c>
      <c r="C39" s="54">
        <f t="shared" si="3"/>
        <v>-6771</v>
      </c>
      <c r="D39" s="51">
        <v>0</v>
      </c>
      <c r="E39" s="51">
        <v>0</v>
      </c>
      <c r="F39" s="51">
        <v>-290</v>
      </c>
      <c r="G39" s="51">
        <v>-2350</v>
      </c>
      <c r="H39" s="51">
        <v>-1120</v>
      </c>
      <c r="I39" s="51">
        <v>0</v>
      </c>
      <c r="J39" s="51">
        <v>-3011</v>
      </c>
      <c r="K39" s="51">
        <v>0</v>
      </c>
      <c r="L39" s="51">
        <v>0</v>
      </c>
      <c r="M39" s="51">
        <v>0</v>
      </c>
    </row>
    <row r="40" spans="1:13" s="26" customFormat="1" collapsed="1">
      <c r="A40" s="43" t="s">
        <v>31</v>
      </c>
      <c r="B40" s="20" t="s">
        <v>111</v>
      </c>
      <c r="C40" s="101">
        <f t="shared" si="3"/>
        <v>59560</v>
      </c>
      <c r="D40" s="101">
        <v>12800</v>
      </c>
      <c r="E40" s="101">
        <v>6690</v>
      </c>
      <c r="F40" s="101">
        <v>5180</v>
      </c>
      <c r="G40" s="101">
        <v>5840</v>
      </c>
      <c r="H40" s="101">
        <v>5880</v>
      </c>
      <c r="I40" s="101">
        <v>5730</v>
      </c>
      <c r="J40" s="101">
        <v>1790</v>
      </c>
      <c r="K40" s="101">
        <v>4040</v>
      </c>
      <c r="L40" s="101">
        <v>6340</v>
      </c>
      <c r="M40" s="101">
        <v>5270</v>
      </c>
    </row>
    <row r="41" spans="1:13" s="28" customFormat="1">
      <c r="A41" s="56"/>
      <c r="B41" s="190" t="s">
        <v>163</v>
      </c>
      <c r="C41" s="56">
        <f>C40/(C9)*100</f>
        <v>2.0035428666002408</v>
      </c>
      <c r="D41" s="100">
        <v>1.9961669347688746</v>
      </c>
      <c r="E41" s="100">
        <v>2.0018915510718789</v>
      </c>
      <c r="F41" s="100">
        <v>2.0011563141265754</v>
      </c>
      <c r="G41" s="100">
        <v>2.0007742459725795</v>
      </c>
      <c r="H41" s="100">
        <v>2.0035160804727576</v>
      </c>
      <c r="I41" s="100">
        <v>2.0015176342501455</v>
      </c>
      <c r="J41" s="100">
        <v>1.9993376427441214</v>
      </c>
      <c r="K41" s="100">
        <v>2.0001469924298898</v>
      </c>
      <c r="L41" s="100">
        <v>1.996287605505551</v>
      </c>
      <c r="M41" s="100">
        <v>2.0015901961637503</v>
      </c>
    </row>
    <row r="42" spans="1:13" s="26" customFormat="1" ht="26">
      <c r="A42" s="45" t="s">
        <v>88</v>
      </c>
      <c r="B42" s="11" t="s">
        <v>329</v>
      </c>
      <c r="C42" s="45">
        <f t="shared" si="3"/>
        <v>295974</v>
      </c>
      <c r="D42" s="45">
        <f>D48</f>
        <v>35614.614782938283</v>
      </c>
      <c r="E42" s="45">
        <f t="shared" ref="E42:M42" si="7">E48</f>
        <v>40874.624944106705</v>
      </c>
      <c r="F42" s="45">
        <f t="shared" si="7"/>
        <v>23440.704320217759</v>
      </c>
      <c r="G42" s="45">
        <f t="shared" si="7"/>
        <v>16178.418039933007</v>
      </c>
      <c r="H42" s="45">
        <f t="shared" si="7"/>
        <v>38722.954672970685</v>
      </c>
      <c r="I42" s="45">
        <f t="shared" si="7"/>
        <v>31411.938063326699</v>
      </c>
      <c r="J42" s="45">
        <f t="shared" si="7"/>
        <v>27107.766212683742</v>
      </c>
      <c r="K42" s="45">
        <f t="shared" si="7"/>
        <v>25587.791105770797</v>
      </c>
      <c r="L42" s="45">
        <f t="shared" si="7"/>
        <v>25064.108680512021</v>
      </c>
      <c r="M42" s="45">
        <f t="shared" si="7"/>
        <v>31971.079177540298</v>
      </c>
    </row>
    <row r="43" spans="1:13" s="26" customFormat="1" hidden="1" outlineLevel="1">
      <c r="A43" s="45"/>
      <c r="B43" s="11"/>
      <c r="C43" s="45"/>
      <c r="D43" s="45"/>
      <c r="E43" s="45"/>
      <c r="F43" s="45"/>
      <c r="G43" s="45"/>
      <c r="H43" s="45"/>
      <c r="I43" s="45"/>
      <c r="J43" s="45"/>
      <c r="K43" s="45"/>
      <c r="L43" s="45"/>
      <c r="M43" s="45"/>
    </row>
    <row r="44" spans="1:13" s="26" customFormat="1" ht="26" collapsed="1">
      <c r="A44" s="45" t="s">
        <v>93</v>
      </c>
      <c r="B44" s="20" t="s">
        <v>165</v>
      </c>
      <c r="C44" s="45">
        <f>C45+C48</f>
        <v>2303045.4</v>
      </c>
      <c r="D44" s="45">
        <f t="shared" ref="D44:M44" si="8">D45+D48</f>
        <v>284139.01478293829</v>
      </c>
      <c r="E44" s="45">
        <f t="shared" si="8"/>
        <v>304945.62494410668</v>
      </c>
      <c r="F44" s="45">
        <f t="shared" si="8"/>
        <v>201875.70432021777</v>
      </c>
      <c r="G44" s="45">
        <f t="shared" si="8"/>
        <v>216392.41803993302</v>
      </c>
      <c r="H44" s="45">
        <f t="shared" si="8"/>
        <v>312719.95467297069</v>
      </c>
      <c r="I44" s="45">
        <f t="shared" si="8"/>
        <v>242092.9380633267</v>
      </c>
      <c r="J44" s="45">
        <f t="shared" si="8"/>
        <v>87718.766212683739</v>
      </c>
      <c r="K44" s="45">
        <f t="shared" si="8"/>
        <v>187890.7911057708</v>
      </c>
      <c r="L44" s="45">
        <f t="shared" si="8"/>
        <v>202657.10868051203</v>
      </c>
      <c r="M44" s="45">
        <f t="shared" si="8"/>
        <v>262613.07917754032</v>
      </c>
    </row>
    <row r="45" spans="1:13">
      <c r="A45" s="43" t="s">
        <v>7</v>
      </c>
      <c r="B45" s="20" t="s">
        <v>330</v>
      </c>
      <c r="C45" s="45">
        <f>C47-C46</f>
        <v>2007071.4</v>
      </c>
      <c r="D45" s="45">
        <f t="shared" ref="D45:M45" si="9">D47-D46</f>
        <v>248524.40000000002</v>
      </c>
      <c r="E45" s="45">
        <f t="shared" si="9"/>
        <v>264071</v>
      </c>
      <c r="F45" s="45">
        <f t="shared" si="9"/>
        <v>178435</v>
      </c>
      <c r="G45" s="45">
        <f t="shared" si="9"/>
        <v>200214</v>
      </c>
      <c r="H45" s="45">
        <f t="shared" si="9"/>
        <v>273997</v>
      </c>
      <c r="I45" s="45">
        <f t="shared" si="9"/>
        <v>210681</v>
      </c>
      <c r="J45" s="45">
        <f t="shared" si="9"/>
        <v>60611</v>
      </c>
      <c r="K45" s="45">
        <f t="shared" si="9"/>
        <v>162303</v>
      </c>
      <c r="L45" s="45">
        <f t="shared" si="9"/>
        <v>177593</v>
      </c>
      <c r="M45" s="45">
        <f t="shared" si="9"/>
        <v>230642</v>
      </c>
    </row>
    <row r="46" spans="1:13">
      <c r="A46" s="40" t="s">
        <v>9</v>
      </c>
      <c r="B46" s="12" t="s">
        <v>166</v>
      </c>
      <c r="C46" s="115">
        <f>D46+E46+F46+G46+H46+I46+J46+K46+L46+M46</f>
        <v>965662.6</v>
      </c>
      <c r="D46" s="51">
        <v>390475.6</v>
      </c>
      <c r="E46" s="51">
        <v>70687</v>
      </c>
      <c r="F46" s="51">
        <v>80108</v>
      </c>
      <c r="G46" s="51">
        <v>92506</v>
      </c>
      <c r="H46" s="51">
        <v>19916</v>
      </c>
      <c r="I46" s="51">
        <v>75491</v>
      </c>
      <c r="J46" s="51">
        <v>24525</v>
      </c>
      <c r="K46" s="51">
        <v>39831</v>
      </c>
      <c r="L46" s="51">
        <v>139604</v>
      </c>
      <c r="M46" s="51">
        <v>32519</v>
      </c>
    </row>
    <row r="47" spans="1:13" s="26" customFormat="1">
      <c r="A47" s="40" t="s">
        <v>25</v>
      </c>
      <c r="B47" s="61" t="s">
        <v>103</v>
      </c>
      <c r="C47" s="115">
        <f>D47+E47+F47+G47+H47+I47+J47+K47+L47+M47</f>
        <v>2972734</v>
      </c>
      <c r="D47" s="115">
        <v>639000</v>
      </c>
      <c r="E47" s="115">
        <v>334758</v>
      </c>
      <c r="F47" s="115">
        <v>258543</v>
      </c>
      <c r="G47" s="115">
        <v>292720</v>
      </c>
      <c r="H47" s="115">
        <v>293913</v>
      </c>
      <c r="I47" s="115">
        <v>286172</v>
      </c>
      <c r="J47" s="115">
        <v>85136</v>
      </c>
      <c r="K47" s="115">
        <v>202134</v>
      </c>
      <c r="L47" s="115">
        <v>317197</v>
      </c>
      <c r="M47" s="115">
        <v>263161</v>
      </c>
    </row>
    <row r="48" spans="1:13" s="26" customFormat="1" ht="26">
      <c r="A48" s="43" t="s">
        <v>88</v>
      </c>
      <c r="B48" s="20" t="s">
        <v>329</v>
      </c>
      <c r="C48" s="45">
        <f>D48+E48+F48+G48+H48+I48+J48+K48+L48+M48</f>
        <v>295974</v>
      </c>
      <c r="D48" s="45">
        <f t="shared" ref="D48:M48" si="10">D49+D61</f>
        <v>35614.614782938283</v>
      </c>
      <c r="E48" s="45">
        <f t="shared" si="10"/>
        <v>40874.624944106705</v>
      </c>
      <c r="F48" s="45">
        <f t="shared" si="10"/>
        <v>23440.704320217759</v>
      </c>
      <c r="G48" s="45">
        <f t="shared" si="10"/>
        <v>16178.418039933007</v>
      </c>
      <c r="H48" s="45">
        <f t="shared" si="10"/>
        <v>38722.954672970685</v>
      </c>
      <c r="I48" s="45">
        <f t="shared" si="10"/>
        <v>31411.938063326699</v>
      </c>
      <c r="J48" s="45">
        <f t="shared" si="10"/>
        <v>27107.766212683742</v>
      </c>
      <c r="K48" s="45">
        <f t="shared" si="10"/>
        <v>25587.791105770797</v>
      </c>
      <c r="L48" s="45">
        <f t="shared" si="10"/>
        <v>25064.108680512021</v>
      </c>
      <c r="M48" s="45">
        <f t="shared" si="10"/>
        <v>31971.079177540298</v>
      </c>
    </row>
    <row r="49" spans="1:13" s="26" customFormat="1">
      <c r="A49" s="43" t="s">
        <v>9</v>
      </c>
      <c r="B49" s="20" t="s">
        <v>167</v>
      </c>
      <c r="C49" s="45">
        <f t="shared" ref="C49:M49" si="11">C50+C57+C58</f>
        <v>135800</v>
      </c>
      <c r="D49" s="45">
        <f t="shared" si="11"/>
        <v>15900</v>
      </c>
      <c r="E49" s="45">
        <f t="shared" si="11"/>
        <v>17000</v>
      </c>
      <c r="F49" s="45">
        <f t="shared" si="11"/>
        <v>8900</v>
      </c>
      <c r="G49" s="45">
        <f t="shared" si="11"/>
        <v>11000</v>
      </c>
      <c r="H49" s="45">
        <f t="shared" si="11"/>
        <v>14900</v>
      </c>
      <c r="I49" s="45">
        <f t="shared" si="11"/>
        <v>10100</v>
      </c>
      <c r="J49" s="45">
        <f t="shared" si="11"/>
        <v>16400</v>
      </c>
      <c r="K49" s="45">
        <f t="shared" si="11"/>
        <v>12700</v>
      </c>
      <c r="L49" s="45">
        <f t="shared" si="11"/>
        <v>9800</v>
      </c>
      <c r="M49" s="45">
        <f t="shared" si="11"/>
        <v>19100</v>
      </c>
    </row>
    <row r="50" spans="1:13">
      <c r="A50" s="175" t="s">
        <v>11</v>
      </c>
      <c r="B50" s="176" t="s">
        <v>168</v>
      </c>
      <c r="C50" s="45">
        <f t="shared" si="3"/>
        <v>125800</v>
      </c>
      <c r="D50" s="45">
        <f>D51+D52+D53+D54+D55+D56</f>
        <v>14900</v>
      </c>
      <c r="E50" s="45">
        <f t="shared" ref="E50:M50" si="12">E51+E52+E53+E54+E55+E56</f>
        <v>16000</v>
      </c>
      <c r="F50" s="45">
        <f t="shared" si="12"/>
        <v>7900</v>
      </c>
      <c r="G50" s="45">
        <f t="shared" si="12"/>
        <v>10000</v>
      </c>
      <c r="H50" s="45">
        <f t="shared" si="12"/>
        <v>13900</v>
      </c>
      <c r="I50" s="45">
        <f t="shared" si="12"/>
        <v>9100</v>
      </c>
      <c r="J50" s="45">
        <f t="shared" si="12"/>
        <v>15400</v>
      </c>
      <c r="K50" s="45">
        <f t="shared" si="12"/>
        <v>11700</v>
      </c>
      <c r="L50" s="45">
        <f t="shared" si="12"/>
        <v>8800</v>
      </c>
      <c r="M50" s="45">
        <f t="shared" si="12"/>
        <v>18100</v>
      </c>
    </row>
    <row r="51" spans="1:13">
      <c r="A51" s="177" t="s">
        <v>62</v>
      </c>
      <c r="B51" s="178" t="s">
        <v>542</v>
      </c>
      <c r="C51" s="115">
        <f t="shared" si="3"/>
        <v>42400</v>
      </c>
      <c r="D51" s="51">
        <v>8000</v>
      </c>
      <c r="E51" s="51">
        <v>4000</v>
      </c>
      <c r="F51" s="51">
        <v>4000</v>
      </c>
      <c r="G51" s="51">
        <v>4800</v>
      </c>
      <c r="H51" s="51">
        <v>3200</v>
      </c>
      <c r="I51" s="51">
        <v>4000</v>
      </c>
      <c r="J51" s="51">
        <v>2400</v>
      </c>
      <c r="K51" s="51">
        <v>5600</v>
      </c>
      <c r="L51" s="51">
        <v>4000</v>
      </c>
      <c r="M51" s="51">
        <v>2400</v>
      </c>
    </row>
    <row r="52" spans="1:13">
      <c r="A52" s="177" t="s">
        <v>62</v>
      </c>
      <c r="B52" s="178" t="s">
        <v>543</v>
      </c>
      <c r="C52" s="115">
        <f t="shared" si="3"/>
        <v>16800</v>
      </c>
      <c r="D52" s="115">
        <v>1200</v>
      </c>
      <c r="E52" s="115">
        <v>1200</v>
      </c>
      <c r="F52" s="115">
        <v>1200</v>
      </c>
      <c r="G52" s="115">
        <v>1200</v>
      </c>
      <c r="H52" s="115">
        <v>2000</v>
      </c>
      <c r="I52" s="115">
        <v>2000</v>
      </c>
      <c r="J52" s="115">
        <v>2000</v>
      </c>
      <c r="K52" s="115">
        <v>2000</v>
      </c>
      <c r="L52" s="115">
        <v>2000</v>
      </c>
      <c r="M52" s="115">
        <v>2000</v>
      </c>
    </row>
    <row r="53" spans="1:13">
      <c r="A53" s="177" t="s">
        <v>62</v>
      </c>
      <c r="B53" s="178" t="s">
        <v>544</v>
      </c>
      <c r="C53" s="115">
        <f t="shared" si="3"/>
        <v>39100</v>
      </c>
      <c r="D53" s="115">
        <v>5700</v>
      </c>
      <c r="E53" s="115">
        <v>5800</v>
      </c>
      <c r="F53" s="115">
        <v>2700</v>
      </c>
      <c r="G53" s="115">
        <v>4000</v>
      </c>
      <c r="H53" s="115">
        <v>3700</v>
      </c>
      <c r="I53" s="115">
        <v>3100</v>
      </c>
      <c r="J53" s="115">
        <v>3500</v>
      </c>
      <c r="K53" s="115">
        <v>4100</v>
      </c>
      <c r="L53" s="115">
        <v>2800</v>
      </c>
      <c r="M53" s="115">
        <v>3700</v>
      </c>
    </row>
    <row r="54" spans="1:13">
      <c r="A54" s="177" t="s">
        <v>62</v>
      </c>
      <c r="B54" s="178" t="s">
        <v>545</v>
      </c>
      <c r="C54" s="115">
        <f t="shared" si="3"/>
        <v>27500</v>
      </c>
      <c r="D54" s="115"/>
      <c r="E54" s="115">
        <v>5000</v>
      </c>
      <c r="F54" s="115"/>
      <c r="G54" s="115"/>
      <c r="H54" s="115">
        <v>5000</v>
      </c>
      <c r="I54" s="115"/>
      <c r="J54" s="115">
        <v>7500</v>
      </c>
      <c r="K54" s="115"/>
      <c r="L54" s="115"/>
      <c r="M54" s="115">
        <v>10000</v>
      </c>
    </row>
    <row r="55" spans="1:13" hidden="1" outlineLevel="1">
      <c r="A55" s="177" t="s">
        <v>62</v>
      </c>
      <c r="B55" s="178"/>
      <c r="C55" s="115"/>
      <c r="D55" s="115"/>
      <c r="E55" s="115"/>
      <c r="F55" s="115"/>
      <c r="G55" s="115"/>
      <c r="H55" s="115"/>
      <c r="I55" s="115"/>
      <c r="J55" s="115"/>
      <c r="K55" s="115"/>
      <c r="L55" s="115"/>
      <c r="M55" s="115"/>
    </row>
    <row r="56" spans="1:13" s="26" customFormat="1" hidden="1" outlineLevel="1">
      <c r="A56" s="177" t="s">
        <v>62</v>
      </c>
      <c r="B56" s="178"/>
      <c r="C56" s="115"/>
      <c r="D56" s="115"/>
      <c r="E56" s="115"/>
      <c r="F56" s="115"/>
      <c r="G56" s="115"/>
      <c r="H56" s="115"/>
      <c r="I56" s="115"/>
      <c r="J56" s="115"/>
      <c r="K56" s="115"/>
      <c r="L56" s="115"/>
      <c r="M56" s="115"/>
    </row>
    <row r="57" spans="1:13" s="26" customFormat="1" ht="52" collapsed="1">
      <c r="A57" s="175" t="s">
        <v>14</v>
      </c>
      <c r="B57" s="176" t="s">
        <v>541</v>
      </c>
      <c r="C57" s="45">
        <f t="shared" si="3"/>
        <v>10000</v>
      </c>
      <c r="D57" s="45">
        <v>1000</v>
      </c>
      <c r="E57" s="45">
        <v>1000</v>
      </c>
      <c r="F57" s="45">
        <v>1000</v>
      </c>
      <c r="G57" s="45">
        <v>1000</v>
      </c>
      <c r="H57" s="45">
        <v>1000</v>
      </c>
      <c r="I57" s="45">
        <v>1000</v>
      </c>
      <c r="J57" s="45">
        <v>1000</v>
      </c>
      <c r="K57" s="45">
        <v>1000</v>
      </c>
      <c r="L57" s="45">
        <v>1000</v>
      </c>
      <c r="M57" s="45">
        <v>1000</v>
      </c>
    </row>
    <row r="58" spans="1:13" hidden="1" outlineLevel="1">
      <c r="A58" s="43" t="s">
        <v>16</v>
      </c>
      <c r="B58" s="20" t="s">
        <v>169</v>
      </c>
      <c r="C58" s="45">
        <f t="shared" si="3"/>
        <v>0</v>
      </c>
      <c r="D58" s="45">
        <f t="shared" ref="D58:M58" si="13">D59+D60</f>
        <v>0</v>
      </c>
      <c r="E58" s="45">
        <f t="shared" si="13"/>
        <v>0</v>
      </c>
      <c r="F58" s="45">
        <f t="shared" si="13"/>
        <v>0</v>
      </c>
      <c r="G58" s="45">
        <f t="shared" si="13"/>
        <v>0</v>
      </c>
      <c r="H58" s="45">
        <f t="shared" si="13"/>
        <v>0</v>
      </c>
      <c r="I58" s="45">
        <f t="shared" si="13"/>
        <v>0</v>
      </c>
      <c r="J58" s="45">
        <f t="shared" si="13"/>
        <v>0</v>
      </c>
      <c r="K58" s="45">
        <f t="shared" si="13"/>
        <v>0</v>
      </c>
      <c r="L58" s="45">
        <f t="shared" si="13"/>
        <v>0</v>
      </c>
      <c r="M58" s="45">
        <f t="shared" si="13"/>
        <v>0</v>
      </c>
    </row>
    <row r="59" spans="1:13" ht="26" hidden="1" outlineLevel="1">
      <c r="A59" s="40" t="s">
        <v>62</v>
      </c>
      <c r="B59" s="61" t="s">
        <v>328</v>
      </c>
      <c r="C59" s="115">
        <f t="shared" si="3"/>
        <v>0</v>
      </c>
      <c r="D59" s="115"/>
      <c r="E59" s="115"/>
      <c r="F59" s="115"/>
      <c r="G59" s="115"/>
      <c r="H59" s="115"/>
      <c r="I59" s="115"/>
      <c r="J59" s="115"/>
      <c r="K59" s="115"/>
      <c r="L59" s="115"/>
      <c r="M59" s="115"/>
    </row>
    <row r="60" spans="1:13" s="26" customFormat="1" hidden="1" outlineLevel="1">
      <c r="A60" s="40" t="s">
        <v>62</v>
      </c>
      <c r="B60" s="61" t="s">
        <v>170</v>
      </c>
      <c r="C60" s="115">
        <f t="shared" si="3"/>
        <v>0</v>
      </c>
      <c r="D60" s="115"/>
      <c r="E60" s="115"/>
      <c r="F60" s="115"/>
      <c r="G60" s="115"/>
      <c r="H60" s="115"/>
      <c r="I60" s="115"/>
      <c r="J60" s="115"/>
      <c r="K60" s="115"/>
      <c r="L60" s="115"/>
      <c r="M60" s="115"/>
    </row>
    <row r="61" spans="1:13" s="26" customFormat="1" ht="26" collapsed="1">
      <c r="A61" s="43" t="s">
        <v>25</v>
      </c>
      <c r="B61" s="20" t="s">
        <v>265</v>
      </c>
      <c r="C61" s="45">
        <f t="shared" si="3"/>
        <v>160174</v>
      </c>
      <c r="D61" s="101">
        <v>19714.614782938283</v>
      </c>
      <c r="E61" s="101">
        <f>23074.6249441067+800</f>
        <v>23874.624944106701</v>
      </c>
      <c r="F61" s="101">
        <v>14540.704320217761</v>
      </c>
      <c r="G61" s="101">
        <v>5178.418039933008</v>
      </c>
      <c r="H61" s="101">
        <v>23822.954672970685</v>
      </c>
      <c r="I61" s="101">
        <f>20511.9380633267+800</f>
        <v>21311.938063326699</v>
      </c>
      <c r="J61" s="101">
        <v>10707.766212683742</v>
      </c>
      <c r="K61" s="101">
        <v>12887.791105770799</v>
      </c>
      <c r="L61" s="101">
        <v>15264.108680512023</v>
      </c>
      <c r="M61" s="101">
        <f>12071.0791775403+800</f>
        <v>12871.079177540299</v>
      </c>
    </row>
    <row r="62" spans="1:13" ht="9.75" customHeight="1">
      <c r="A62" s="169"/>
      <c r="B62" s="192"/>
      <c r="C62" s="169"/>
      <c r="D62" s="169"/>
      <c r="E62" s="169"/>
      <c r="F62" s="169"/>
      <c r="G62" s="169"/>
      <c r="H62" s="169"/>
      <c r="I62" s="169"/>
      <c r="J62" s="169"/>
      <c r="K62" s="169"/>
      <c r="L62" s="169"/>
      <c r="M62" s="169"/>
    </row>
    <row r="63" spans="1:13" ht="48" customHeight="1">
      <c r="A63" s="3"/>
      <c r="B63" s="551" t="s">
        <v>546</v>
      </c>
      <c r="C63" s="551"/>
      <c r="D63" s="551"/>
      <c r="E63" s="551"/>
      <c r="F63" s="551"/>
      <c r="G63" s="551"/>
      <c r="H63" s="551"/>
      <c r="I63" s="551"/>
      <c r="J63" s="551"/>
      <c r="K63" s="551"/>
      <c r="L63" s="551"/>
      <c r="M63" s="551"/>
    </row>
    <row r="64" spans="1:13" ht="33.75" hidden="1" customHeight="1">
      <c r="A64" s="3"/>
      <c r="B64" s="550" t="s">
        <v>425</v>
      </c>
      <c r="C64" s="550"/>
      <c r="D64" s="550"/>
      <c r="E64" s="550"/>
      <c r="F64" s="550"/>
      <c r="G64" s="550"/>
      <c r="H64" s="550"/>
      <c r="I64" s="550"/>
      <c r="J64" s="550"/>
      <c r="K64" s="550"/>
      <c r="L64" s="550"/>
      <c r="M64" s="550"/>
    </row>
    <row r="65" spans="1:13" ht="21" hidden="1" customHeight="1">
      <c r="A65" s="3"/>
      <c r="B65" s="550" t="s">
        <v>426</v>
      </c>
      <c r="C65" s="550"/>
      <c r="D65" s="550"/>
      <c r="E65" s="550"/>
      <c r="F65" s="550"/>
      <c r="G65" s="550"/>
      <c r="H65" s="550"/>
      <c r="I65" s="550"/>
      <c r="J65" s="550"/>
      <c r="K65" s="550"/>
      <c r="L65" s="550"/>
      <c r="M65" s="550"/>
    </row>
    <row r="66" spans="1:13" ht="19.5" customHeight="1">
      <c r="A66" s="2"/>
      <c r="B66" s="550"/>
      <c r="C66" s="550"/>
      <c r="D66" s="550"/>
      <c r="E66" s="550"/>
      <c r="F66" s="550"/>
      <c r="G66" s="550"/>
      <c r="H66" s="550"/>
      <c r="I66" s="550"/>
      <c r="J66" s="550"/>
      <c r="K66" s="550"/>
      <c r="L66" s="550"/>
      <c r="M66" s="550"/>
    </row>
    <row r="67" spans="1:13" s="24" customFormat="1" ht="27.75" customHeight="1">
      <c r="A67" s="3"/>
      <c r="B67" s="1"/>
      <c r="C67" s="3"/>
      <c r="D67" s="3"/>
      <c r="E67" s="3"/>
      <c r="F67" s="3"/>
      <c r="G67" s="3"/>
      <c r="H67" s="3"/>
      <c r="I67" s="3"/>
      <c r="J67" s="3"/>
      <c r="K67" s="3"/>
      <c r="L67" s="3"/>
      <c r="M67" s="3"/>
    </row>
    <row r="68" spans="1:13">
      <c r="C68" s="4"/>
      <c r="D68" s="3"/>
      <c r="E68" s="3"/>
      <c r="F68" s="3"/>
      <c r="G68" s="3"/>
      <c r="H68" s="3"/>
      <c r="I68" s="3"/>
      <c r="J68" s="3"/>
      <c r="K68" s="3"/>
      <c r="L68" s="3"/>
      <c r="M68" s="3"/>
    </row>
    <row r="69" spans="1:13">
      <c r="C69" s="4"/>
      <c r="D69" s="6"/>
      <c r="E69" s="6"/>
      <c r="F69" s="6"/>
      <c r="G69" s="6"/>
      <c r="H69" s="6"/>
      <c r="I69" s="6"/>
      <c r="J69" s="6"/>
      <c r="K69" s="6"/>
      <c r="L69" s="6"/>
      <c r="M69" s="6"/>
    </row>
    <row r="70" spans="1:13">
      <c r="C70" s="4"/>
      <c r="D70" s="6"/>
      <c r="E70" s="6"/>
      <c r="F70" s="6"/>
      <c r="G70" s="6"/>
      <c r="H70" s="6"/>
      <c r="I70" s="6"/>
      <c r="J70" s="6"/>
      <c r="K70" s="6"/>
      <c r="L70" s="6"/>
      <c r="M70" s="6"/>
    </row>
    <row r="71" spans="1:13">
      <c r="C71" s="4"/>
      <c r="D71" s="6"/>
      <c r="E71" s="6"/>
      <c r="F71" s="6"/>
      <c r="G71" s="6"/>
      <c r="H71" s="6"/>
      <c r="I71" s="6"/>
      <c r="J71" s="6"/>
      <c r="K71" s="6"/>
      <c r="L71" s="6"/>
      <c r="M71" s="6"/>
    </row>
    <row r="72" spans="1:13">
      <c r="C72" s="4"/>
      <c r="D72" s="4"/>
      <c r="E72" s="4"/>
      <c r="F72" s="4"/>
      <c r="G72" s="4"/>
      <c r="H72" s="4"/>
      <c r="I72" s="4"/>
      <c r="J72" s="4"/>
      <c r="K72" s="4"/>
      <c r="L72" s="4"/>
      <c r="M72" s="4"/>
    </row>
    <row r="73" spans="1:13">
      <c r="C73" s="4"/>
      <c r="D73" s="4"/>
      <c r="E73" s="4"/>
      <c r="F73" s="4"/>
      <c r="G73" s="4"/>
      <c r="H73" s="4"/>
      <c r="I73" s="4"/>
      <c r="J73" s="4"/>
      <c r="K73" s="4"/>
      <c r="L73" s="4"/>
      <c r="M73" s="4"/>
    </row>
    <row r="74" spans="1:13">
      <c r="C74" s="4"/>
      <c r="D74" s="6"/>
      <c r="E74" s="6"/>
      <c r="F74" s="6"/>
      <c r="G74" s="6"/>
      <c r="H74" s="6"/>
      <c r="I74" s="6"/>
      <c r="J74" s="6"/>
      <c r="K74" s="6"/>
      <c r="L74" s="6"/>
      <c r="M74" s="6"/>
    </row>
    <row r="75" spans="1:13">
      <c r="C75" s="6"/>
      <c r="D75" s="6"/>
      <c r="E75" s="6"/>
      <c r="F75" s="6"/>
      <c r="G75" s="6"/>
      <c r="H75" s="6"/>
      <c r="I75" s="6"/>
      <c r="J75" s="6"/>
      <c r="K75" s="6"/>
      <c r="L75" s="6"/>
      <c r="M75" s="6"/>
    </row>
    <row r="76" spans="1:13">
      <c r="C76" s="4"/>
      <c r="D76" s="6"/>
      <c r="E76" s="6"/>
      <c r="F76" s="6"/>
      <c r="G76" s="6"/>
      <c r="H76" s="6"/>
      <c r="I76" s="6"/>
      <c r="J76" s="6"/>
      <c r="K76" s="6"/>
      <c r="L76" s="6"/>
      <c r="M76" s="6"/>
    </row>
    <row r="77" spans="1:13">
      <c r="C77" s="4"/>
      <c r="D77" s="6"/>
      <c r="E77" s="6"/>
      <c r="F77" s="6"/>
      <c r="G77" s="6"/>
      <c r="H77" s="6"/>
      <c r="I77" s="6"/>
      <c r="J77" s="6"/>
      <c r="K77" s="6"/>
      <c r="L77" s="6"/>
      <c r="M77" s="6"/>
    </row>
    <row r="78" spans="1:13">
      <c r="A78" s="23"/>
      <c r="C78" s="4"/>
      <c r="D78" s="4"/>
      <c r="E78" s="4"/>
      <c r="F78" s="4"/>
      <c r="G78" s="4"/>
      <c r="H78" s="4"/>
      <c r="I78" s="4"/>
      <c r="J78" s="4"/>
      <c r="K78" s="4"/>
      <c r="L78" s="4"/>
      <c r="M78" s="4"/>
    </row>
    <row r="79" spans="1:13">
      <c r="A79" s="23"/>
      <c r="C79" s="4"/>
      <c r="D79" s="6"/>
      <c r="E79" s="6"/>
      <c r="F79" s="6"/>
      <c r="G79" s="6"/>
      <c r="H79" s="6"/>
      <c r="I79" s="6"/>
      <c r="J79" s="6"/>
      <c r="K79" s="6"/>
      <c r="L79" s="6"/>
      <c r="M79" s="6"/>
    </row>
    <row r="80" spans="1:13">
      <c r="A80" s="23"/>
      <c r="C80" s="4"/>
      <c r="D80" s="6"/>
      <c r="E80" s="6"/>
      <c r="F80" s="6"/>
      <c r="G80" s="6"/>
      <c r="H80" s="6"/>
      <c r="I80" s="6"/>
      <c r="J80" s="6"/>
      <c r="K80" s="6"/>
      <c r="L80" s="6"/>
      <c r="M80" s="6"/>
    </row>
    <row r="81" spans="1:13">
      <c r="A81" s="23"/>
      <c r="C81" s="4"/>
      <c r="D81" s="6"/>
      <c r="E81" s="6"/>
      <c r="F81" s="6"/>
      <c r="G81" s="6"/>
      <c r="H81" s="6"/>
      <c r="I81" s="6"/>
      <c r="J81" s="6"/>
      <c r="K81" s="6"/>
      <c r="L81" s="6"/>
      <c r="M81" s="6"/>
    </row>
    <row r="82" spans="1:13">
      <c r="A82" s="23"/>
      <c r="C82" s="4"/>
      <c r="D82" s="4"/>
      <c r="E82" s="4"/>
      <c r="F82" s="4"/>
      <c r="G82" s="4"/>
      <c r="H82" s="4"/>
      <c r="I82" s="4"/>
      <c r="J82" s="4"/>
      <c r="K82" s="4"/>
      <c r="L82" s="4"/>
      <c r="M82" s="4"/>
    </row>
  </sheetData>
  <mergeCells count="23">
    <mergeCell ref="L1:M1"/>
    <mergeCell ref="L4:M4"/>
    <mergeCell ref="L6:L7"/>
    <mergeCell ref="A1:B1"/>
    <mergeCell ref="A2:M2"/>
    <mergeCell ref="A5:A7"/>
    <mergeCell ref="B5:B7"/>
    <mergeCell ref="C5:C7"/>
    <mergeCell ref="D5:M5"/>
    <mergeCell ref="D6:D7"/>
    <mergeCell ref="E6:E7"/>
    <mergeCell ref="F6:F7"/>
    <mergeCell ref="M6:M7"/>
    <mergeCell ref="G6:G7"/>
    <mergeCell ref="H6:H7"/>
    <mergeCell ref="I6:I7"/>
    <mergeCell ref="B65:M65"/>
    <mergeCell ref="B66:M66"/>
    <mergeCell ref="B64:M64"/>
    <mergeCell ref="B63:M63"/>
    <mergeCell ref="A3:M3"/>
    <mergeCell ref="J6:J7"/>
    <mergeCell ref="K6:K7"/>
  </mergeCells>
  <pageMargins left="0.47244094488188981" right="0.19685039370078741" top="0.31496062992125984" bottom="0.53" header="0.19685039370078741" footer="0.19685039370078741"/>
  <pageSetup paperSize="9" scale="90" orientation="landscape" r:id="rId1"/>
  <headerFooter>
    <oddFooter>&amp;R&amp;9&amp;P/&amp;N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DS137"/>
  <sheetViews>
    <sheetView workbookViewId="0">
      <pane xSplit="24" ySplit="12" topLeftCell="Y106" activePane="bottomRight" state="frozen"/>
      <selection pane="topRight" activeCell="Y1" sqref="Y1"/>
      <selection pane="bottomLeft" activeCell="A13" sqref="A13"/>
      <selection pane="bottomRight" activeCell="BR111" sqref="BR111"/>
    </sheetView>
  </sheetViews>
  <sheetFormatPr defaultColWidth="9.08984375" defaultRowHeight="13" outlineLevelRow="3" outlineLevelCol="3"/>
  <cols>
    <col min="1" max="1" width="7.54296875" style="29" customWidth="1"/>
    <col min="2" max="2" width="41.36328125" style="30" customWidth="1"/>
    <col min="3" max="3" width="12.08984375" style="30" hidden="1" customWidth="1"/>
    <col min="4" max="4" width="9" style="30" hidden="1" customWidth="1" outlineLevel="3"/>
    <col min="5" max="9" width="7.453125" style="30" hidden="1" customWidth="1" outlineLevel="3"/>
    <col min="10" max="10" width="6.54296875" style="30" hidden="1" customWidth="1" outlineLevel="3"/>
    <col min="11" max="13" width="7.453125" style="30" hidden="1" customWidth="1" outlineLevel="3"/>
    <col min="14" max="14" width="11.90625" style="30" hidden="1" customWidth="1" outlineLevel="3" collapsed="1"/>
    <col min="15" max="15" width="9.08984375" style="30" hidden="1" customWidth="1" outlineLevel="3"/>
    <col min="16" max="20" width="7.453125" style="30" hidden="1" customWidth="1" outlineLevel="3"/>
    <col min="21" max="21" width="6.54296875" style="30" hidden="1" customWidth="1" outlineLevel="3"/>
    <col min="22" max="24" width="7.453125" style="30" hidden="1" customWidth="1" outlineLevel="3"/>
    <col min="25" max="25" width="10" style="30" customWidth="1" collapsed="1"/>
    <col min="26" max="26" width="9" style="30" customWidth="1"/>
    <col min="27" max="27" width="7.54296875" style="30" customWidth="1"/>
    <col min="28" max="30" width="9" style="30" hidden="1" customWidth="1" outlineLevel="3"/>
    <col min="31" max="33" width="8" style="30" hidden="1" customWidth="1" outlineLevel="3"/>
    <col min="34" max="36" width="8.453125" style="30" hidden="1" customWidth="1" outlineLevel="3"/>
    <col min="37" max="39" width="9" style="30" hidden="1" customWidth="1" outlineLevel="3"/>
    <col min="40" max="42" width="8.54296875" style="30" hidden="1" customWidth="1" outlineLevel="3"/>
    <col min="43" max="45" width="8.08984375" style="30" hidden="1" customWidth="1" outlineLevel="3"/>
    <col min="46" max="48" width="8" style="30" hidden="1" customWidth="1" outlineLevel="3"/>
    <col min="49" max="51" width="8.453125" style="30" hidden="1" customWidth="1" outlineLevel="3"/>
    <col min="52" max="54" width="8.54296875" style="30" hidden="1" customWidth="1" outlineLevel="3"/>
    <col min="55" max="56" width="8.08984375" style="30" hidden="1" customWidth="1" outlineLevel="3"/>
    <col min="57" max="57" width="7.90625" style="30" hidden="1" customWidth="1" outlineLevel="3"/>
    <col min="58" max="58" width="11.90625" style="30" hidden="1" customWidth="1" outlineLevel="3" collapsed="1"/>
    <col min="59" max="59" width="9.36328125" style="30" hidden="1" customWidth="1" outlineLevel="3"/>
    <col min="60" max="64" width="7.453125" style="30" hidden="1" customWidth="1" outlineLevel="3"/>
    <col min="65" max="65" width="6.54296875" style="30" hidden="1" customWidth="1" outlineLevel="3"/>
    <col min="66" max="67" width="7.453125" style="30" hidden="1" customWidth="1" outlineLevel="3"/>
    <col min="68" max="68" width="8.984375E-2" style="30" hidden="1" customWidth="1" outlineLevel="3"/>
    <col min="69" max="69" width="8.6328125" style="31" customWidth="1" collapsed="1"/>
    <col min="70" max="70" width="8.453125" style="31" customWidth="1"/>
    <col min="71" max="71" width="7.6328125" style="31" customWidth="1"/>
    <col min="72" max="73" width="7.6328125" style="31" customWidth="1" outlineLevel="2"/>
    <col min="74" max="74" width="8.6328125" style="31" customWidth="1"/>
    <col min="75" max="75" width="8.6328125" style="31" customWidth="1" outlineLevel="1"/>
    <col min="76" max="76" width="7.36328125" style="32" hidden="1" customWidth="1" outlineLevel="2"/>
    <col min="77" max="77" width="8.54296875" style="31" customWidth="1" outlineLevel="1" collapsed="1"/>
    <col min="78" max="78" width="8.90625" style="31" customWidth="1" outlineLevel="1"/>
    <col min="79" max="79" width="9.54296875" style="31" customWidth="1"/>
    <col min="80" max="80" width="9.08984375" style="31" customWidth="1" outlineLevel="1"/>
    <col min="81" max="81" width="8" style="32" hidden="1" customWidth="1" outlineLevel="2"/>
    <col min="82" max="82" width="8.6328125" style="31" customWidth="1" outlineLevel="1" collapsed="1"/>
    <col min="83" max="83" width="8.453125" style="31" customWidth="1" outlineLevel="1"/>
    <col min="84" max="84" width="10.453125" style="31" customWidth="1"/>
    <col min="85" max="85" width="9.36328125" style="31" customWidth="1" outlineLevel="1"/>
    <col min="86" max="86" width="7" style="32" hidden="1" customWidth="1" outlineLevel="2"/>
    <col min="87" max="87" width="8.36328125" style="31" customWidth="1" outlineLevel="1" collapsed="1"/>
    <col min="88" max="88" width="7.6328125" style="31" customWidth="1" outlineLevel="1"/>
    <col min="89" max="89" width="7.453125" style="31" customWidth="1"/>
    <col min="90" max="90" width="9.453125" style="31" customWidth="1" outlineLevel="1"/>
    <col min="91" max="91" width="7.08984375" style="32" hidden="1" customWidth="1" outlineLevel="2"/>
    <col min="92" max="92" width="8.6328125" style="31" customWidth="1" outlineLevel="1" collapsed="1"/>
    <col min="93" max="93" width="8.6328125" style="31" customWidth="1" outlineLevel="1"/>
    <col min="94" max="94" width="8.6328125" style="31" customWidth="1"/>
    <col min="95" max="95" width="8.453125" style="31" customWidth="1" outlineLevel="1"/>
    <col min="96" max="96" width="7.36328125" style="32" hidden="1" customWidth="1" outlineLevel="2"/>
    <col min="97" max="97" width="9.36328125" style="31" customWidth="1" outlineLevel="1" collapsed="1"/>
    <col min="98" max="98" width="9.36328125" style="31" customWidth="1" outlineLevel="1"/>
    <col min="99" max="99" width="9.36328125" style="31" customWidth="1"/>
    <col min="100" max="100" width="9.36328125" style="31" customWidth="1" outlineLevel="1"/>
    <col min="101" max="101" width="8" style="32" hidden="1" customWidth="1" outlineLevel="2"/>
    <col min="102" max="102" width="7.90625" style="31" customWidth="1" outlineLevel="1" collapsed="1"/>
    <col min="103" max="103" width="7.90625" style="31" customWidth="1" outlineLevel="1"/>
    <col min="104" max="104" width="8.453125" style="31" customWidth="1"/>
    <col min="105" max="105" width="10.08984375" style="31" customWidth="1" outlineLevel="1"/>
    <col min="106" max="106" width="6.6328125" style="32" hidden="1" customWidth="1" outlineLevel="2"/>
    <col min="107" max="107" width="8.6328125" style="31" customWidth="1" outlineLevel="1" collapsed="1"/>
    <col min="108" max="108" width="8.6328125" style="31" customWidth="1" outlineLevel="1"/>
    <col min="109" max="109" width="9.90625" style="31" customWidth="1"/>
    <col min="110" max="110" width="8.90625" style="31" customWidth="1" outlineLevel="1"/>
    <col min="111" max="111" width="6.6328125" style="32" hidden="1" customWidth="1" outlineLevel="2"/>
    <col min="112" max="112" width="8.36328125" style="31" customWidth="1" outlineLevel="1" collapsed="1"/>
    <col min="113" max="113" width="8.36328125" style="31" customWidth="1" outlineLevel="1"/>
    <col min="114" max="114" width="8.6328125" style="31" customWidth="1"/>
    <col min="115" max="115" width="8.90625" style="31" customWidth="1" outlineLevel="1"/>
    <col min="116" max="116" width="6.6328125" style="32" hidden="1" customWidth="1" outlineLevel="2"/>
    <col min="117" max="117" width="8.54296875" style="31" customWidth="1" outlineLevel="1" collapsed="1"/>
    <col min="118" max="118" width="8.54296875" style="31" customWidth="1" outlineLevel="1"/>
    <col min="119" max="119" width="10.453125" style="31" customWidth="1"/>
    <col min="120" max="120" width="10.453125" style="31" customWidth="1" outlineLevel="1"/>
    <col min="121" max="121" width="7.54296875" style="32" hidden="1" customWidth="1" outlineLevel="2"/>
    <col min="122" max="122" width="8.90625" style="30" customWidth="1" outlineLevel="1" collapsed="1"/>
    <col min="123" max="123" width="8.90625" style="30" customWidth="1" outlineLevel="1"/>
    <col min="124" max="16384" width="9.08984375" style="30"/>
  </cols>
  <sheetData>
    <row r="1" spans="1:123" hidden="1" outlineLevel="1">
      <c r="C1" s="117">
        <v>2499446</v>
      </c>
      <c r="D1" s="117">
        <v>530121</v>
      </c>
      <c r="E1" s="117">
        <v>286041</v>
      </c>
      <c r="F1" s="117">
        <v>223678</v>
      </c>
      <c r="G1" s="117">
        <v>251690</v>
      </c>
      <c r="H1" s="117">
        <v>263714</v>
      </c>
      <c r="I1" s="117">
        <v>238549</v>
      </c>
      <c r="J1" s="117">
        <v>70307</v>
      </c>
      <c r="K1" s="117">
        <v>171943</v>
      </c>
      <c r="L1" s="117">
        <v>226816</v>
      </c>
      <c r="M1" s="117">
        <v>236587</v>
      </c>
      <c r="N1" s="117">
        <v>2510030.1638139999</v>
      </c>
      <c r="O1" s="118">
        <v>524603.94531400013</v>
      </c>
      <c r="P1" s="119">
        <v>283562</v>
      </c>
      <c r="Q1" s="119">
        <v>225709.6</v>
      </c>
      <c r="R1" s="119">
        <v>254350.7</v>
      </c>
      <c r="S1" s="119">
        <v>264399</v>
      </c>
      <c r="T1" s="119">
        <v>239715</v>
      </c>
      <c r="U1" s="119">
        <v>72585</v>
      </c>
      <c r="V1" s="119">
        <v>168050</v>
      </c>
      <c r="W1" s="119">
        <v>238673.616698</v>
      </c>
      <c r="X1" s="119">
        <v>238381.301802</v>
      </c>
      <c r="Y1" s="117">
        <v>2577372</v>
      </c>
      <c r="Z1" s="117">
        <v>2534655</v>
      </c>
      <c r="AA1" s="117">
        <v>42717</v>
      </c>
      <c r="AB1" s="117">
        <v>547931</v>
      </c>
      <c r="AC1" s="117">
        <v>527418</v>
      </c>
      <c r="AD1" s="117">
        <v>20513</v>
      </c>
      <c r="AE1" s="117">
        <v>299672</v>
      </c>
      <c r="AF1" s="117">
        <v>287803</v>
      </c>
      <c r="AG1" s="117">
        <v>11869</v>
      </c>
      <c r="AH1" s="117">
        <v>232779</v>
      </c>
      <c r="AI1" s="117">
        <v>224666</v>
      </c>
      <c r="AJ1" s="117">
        <v>8113</v>
      </c>
      <c r="AK1" s="117">
        <v>244863</v>
      </c>
      <c r="AL1" s="117">
        <v>251441</v>
      </c>
      <c r="AM1" s="117">
        <v>-6578</v>
      </c>
      <c r="AN1" s="117">
        <v>266577</v>
      </c>
      <c r="AO1" s="117">
        <v>265203</v>
      </c>
      <c r="AP1" s="117">
        <v>1374</v>
      </c>
      <c r="AQ1" s="117">
        <v>251158</v>
      </c>
      <c r="AR1" s="117">
        <v>246771</v>
      </c>
      <c r="AS1" s="117">
        <v>4387</v>
      </c>
      <c r="AT1" s="117">
        <v>73947</v>
      </c>
      <c r="AU1" s="117">
        <v>78278</v>
      </c>
      <c r="AV1" s="117">
        <v>-4331</v>
      </c>
      <c r="AW1" s="117">
        <v>178344</v>
      </c>
      <c r="AX1" s="117">
        <v>173759</v>
      </c>
      <c r="AY1" s="117">
        <v>4585</v>
      </c>
      <c r="AZ1" s="117">
        <v>239098</v>
      </c>
      <c r="BA1" s="117">
        <v>242140</v>
      </c>
      <c r="BB1" s="117">
        <v>-3042</v>
      </c>
      <c r="BC1" s="117">
        <v>243003</v>
      </c>
      <c r="BD1" s="117">
        <v>237176</v>
      </c>
      <c r="BE1" s="117">
        <v>5827</v>
      </c>
      <c r="BF1" s="117">
        <v>2510030.1638139999</v>
      </c>
      <c r="BG1" s="118">
        <v>524603.94531400013</v>
      </c>
      <c r="BH1" s="119">
        <v>283562</v>
      </c>
      <c r="BI1" s="119">
        <v>225709.6</v>
      </c>
      <c r="BJ1" s="119">
        <v>254350.7</v>
      </c>
      <c r="BK1" s="119">
        <v>264399</v>
      </c>
      <c r="BL1" s="119">
        <v>239715</v>
      </c>
      <c r="BM1" s="119">
        <v>72585</v>
      </c>
      <c r="BN1" s="119">
        <v>168050</v>
      </c>
      <c r="BO1" s="119">
        <v>238673.616698</v>
      </c>
      <c r="BP1" s="119">
        <v>238381.301802</v>
      </c>
      <c r="BQ1" s="45">
        <v>2620095</v>
      </c>
      <c r="BR1" s="45">
        <v>2624044</v>
      </c>
      <c r="BS1" s="47">
        <v>103.52667325533456</v>
      </c>
      <c r="BT1" s="45">
        <v>42717</v>
      </c>
      <c r="BU1" s="45">
        <v>-46666</v>
      </c>
      <c r="BV1" s="45">
        <v>546281</v>
      </c>
      <c r="BW1" s="45">
        <v>527805</v>
      </c>
      <c r="BX1" s="47">
        <v>100.07337633527867</v>
      </c>
      <c r="BY1" s="45">
        <v>20513</v>
      </c>
      <c r="BZ1" s="45">
        <v>-2037</v>
      </c>
      <c r="CA1" s="45">
        <v>306210</v>
      </c>
      <c r="CB1" s="45">
        <v>304492</v>
      </c>
      <c r="CC1" s="47">
        <v>105.79875817833727</v>
      </c>
      <c r="CD1" s="45">
        <v>11869</v>
      </c>
      <c r="CE1" s="45">
        <v>-10151</v>
      </c>
      <c r="CF1" s="45">
        <v>236484</v>
      </c>
      <c r="CG1" s="45">
        <v>233877</v>
      </c>
      <c r="CH1" s="47">
        <v>104.09986379781542</v>
      </c>
      <c r="CI1" s="45">
        <v>8113</v>
      </c>
      <c r="CJ1" s="45">
        <v>0</v>
      </c>
      <c r="CK1" s="45">
        <v>252935</v>
      </c>
      <c r="CL1" s="45">
        <v>263762</v>
      </c>
      <c r="CM1" s="47">
        <v>104.90015550367681</v>
      </c>
      <c r="CN1" s="45">
        <v>-6578</v>
      </c>
      <c r="CO1" s="45">
        <v>-4249</v>
      </c>
      <c r="CP1" s="45">
        <v>268287</v>
      </c>
      <c r="CQ1" s="45">
        <v>268170</v>
      </c>
      <c r="CR1" s="47">
        <v>101.11876562482325</v>
      </c>
      <c r="CS1" s="45">
        <v>1374</v>
      </c>
      <c r="CT1" s="45">
        <v>-1257</v>
      </c>
      <c r="CU1" s="45">
        <v>266933</v>
      </c>
      <c r="CV1" s="45">
        <v>276179</v>
      </c>
      <c r="CW1" s="47">
        <v>111.91712154183433</v>
      </c>
      <c r="CX1" s="45">
        <v>4387</v>
      </c>
      <c r="CY1" s="45"/>
      <c r="CZ1" s="45">
        <v>72817</v>
      </c>
      <c r="DA1" s="45">
        <v>76697</v>
      </c>
      <c r="DB1" s="47">
        <v>97.980275428600621</v>
      </c>
      <c r="DC1" s="45">
        <v>-4331</v>
      </c>
      <c r="DD1" s="45">
        <v>451</v>
      </c>
      <c r="DE1" s="45">
        <v>185232</v>
      </c>
      <c r="DF1" s="45">
        <v>187192</v>
      </c>
      <c r="DG1" s="47">
        <v>107.73082257609678</v>
      </c>
      <c r="DH1" s="45">
        <v>4585</v>
      </c>
      <c r="DI1" s="45">
        <v>-6545</v>
      </c>
      <c r="DJ1" s="45">
        <v>240066</v>
      </c>
      <c r="DK1" s="45">
        <v>244197</v>
      </c>
      <c r="DL1" s="47">
        <v>100.84950854877344</v>
      </c>
      <c r="DM1" s="45">
        <v>-3042</v>
      </c>
      <c r="DN1" s="45">
        <v>-1089</v>
      </c>
      <c r="DO1" s="45">
        <v>244850</v>
      </c>
      <c r="DP1" s="45">
        <v>241673</v>
      </c>
      <c r="DQ1" s="47">
        <v>101.89606030964346</v>
      </c>
      <c r="DR1" s="45">
        <v>5827</v>
      </c>
      <c r="DS1" s="135">
        <v>-2650</v>
      </c>
    </row>
    <row r="2" spans="1:123" hidden="1" outlineLevel="1">
      <c r="C2" s="117">
        <f>C14-C1</f>
        <v>0</v>
      </c>
      <c r="D2" s="117">
        <v>530121</v>
      </c>
      <c r="E2" s="117">
        <v>286041</v>
      </c>
      <c r="F2" s="117">
        <v>223678</v>
      </c>
      <c r="G2" s="117">
        <v>251690</v>
      </c>
      <c r="H2" s="117">
        <v>263714</v>
      </c>
      <c r="I2" s="117">
        <v>238549</v>
      </c>
      <c r="J2" s="117">
        <v>70307</v>
      </c>
      <c r="K2" s="117">
        <v>171943</v>
      </c>
      <c r="L2" s="117">
        <v>226816</v>
      </c>
      <c r="M2" s="117">
        <v>236587</v>
      </c>
      <c r="N2" s="117"/>
      <c r="O2" s="118">
        <v>521043.3</v>
      </c>
      <c r="P2" s="119">
        <v>281496</v>
      </c>
      <c r="Q2" s="119">
        <v>239013</v>
      </c>
      <c r="R2" s="119">
        <v>255159.7</v>
      </c>
      <c r="S2" s="119">
        <v>260700</v>
      </c>
      <c r="T2" s="119">
        <v>246749</v>
      </c>
      <c r="U2" s="119">
        <v>72222</v>
      </c>
      <c r="V2" s="119">
        <v>167471.44932799999</v>
      </c>
      <c r="W2" s="119">
        <v>243325.04092228573</v>
      </c>
      <c r="X2" s="119">
        <v>236961.28571428571</v>
      </c>
      <c r="Y2" s="117">
        <f>Y14-Y1</f>
        <v>0</v>
      </c>
      <c r="Z2" s="117">
        <f t="shared" ref="Z2:BE2" si="0">Z14-Z1</f>
        <v>0</v>
      </c>
      <c r="AA2" s="117">
        <f t="shared" si="0"/>
        <v>0</v>
      </c>
      <c r="AB2" s="117">
        <f t="shared" si="0"/>
        <v>0</v>
      </c>
      <c r="AC2" s="117">
        <f t="shared" si="0"/>
        <v>0</v>
      </c>
      <c r="AD2" s="117">
        <f t="shared" si="0"/>
        <v>0</v>
      </c>
      <c r="AE2" s="117">
        <f t="shared" si="0"/>
        <v>0</v>
      </c>
      <c r="AF2" s="117">
        <f t="shared" si="0"/>
        <v>0</v>
      </c>
      <c r="AG2" s="117">
        <f t="shared" si="0"/>
        <v>0</v>
      </c>
      <c r="AH2" s="117">
        <f t="shared" si="0"/>
        <v>0</v>
      </c>
      <c r="AI2" s="117">
        <f t="shared" si="0"/>
        <v>0</v>
      </c>
      <c r="AJ2" s="117">
        <f t="shared" si="0"/>
        <v>0</v>
      </c>
      <c r="AK2" s="117">
        <f t="shared" si="0"/>
        <v>0</v>
      </c>
      <c r="AL2" s="117">
        <f t="shared" si="0"/>
        <v>0</v>
      </c>
      <c r="AM2" s="117">
        <f t="shared" si="0"/>
        <v>0</v>
      </c>
      <c r="AN2" s="117">
        <f t="shared" si="0"/>
        <v>0</v>
      </c>
      <c r="AO2" s="117">
        <f t="shared" si="0"/>
        <v>0</v>
      </c>
      <c r="AP2" s="117">
        <f t="shared" si="0"/>
        <v>0</v>
      </c>
      <c r="AQ2" s="117">
        <f t="shared" si="0"/>
        <v>0</v>
      </c>
      <c r="AR2" s="117">
        <f t="shared" si="0"/>
        <v>0</v>
      </c>
      <c r="AS2" s="117">
        <f t="shared" si="0"/>
        <v>0</v>
      </c>
      <c r="AT2" s="117">
        <f t="shared" si="0"/>
        <v>0</v>
      </c>
      <c r="AU2" s="117">
        <f t="shared" si="0"/>
        <v>0</v>
      </c>
      <c r="AV2" s="117">
        <f t="shared" si="0"/>
        <v>0</v>
      </c>
      <c r="AW2" s="117">
        <f t="shared" si="0"/>
        <v>0</v>
      </c>
      <c r="AX2" s="117">
        <f t="shared" si="0"/>
        <v>0</v>
      </c>
      <c r="AY2" s="117">
        <f t="shared" si="0"/>
        <v>0</v>
      </c>
      <c r="AZ2" s="117">
        <f t="shared" si="0"/>
        <v>0</v>
      </c>
      <c r="BA2" s="117">
        <f t="shared" si="0"/>
        <v>0</v>
      </c>
      <c r="BB2" s="117">
        <f t="shared" si="0"/>
        <v>0</v>
      </c>
      <c r="BC2" s="117">
        <f t="shared" si="0"/>
        <v>0</v>
      </c>
      <c r="BD2" s="117">
        <f t="shared" si="0"/>
        <v>0</v>
      </c>
      <c r="BE2" s="117">
        <f t="shared" si="0"/>
        <v>0</v>
      </c>
      <c r="BF2" s="117"/>
      <c r="BG2" s="118">
        <v>521043.3</v>
      </c>
      <c r="BH2" s="119">
        <v>281496</v>
      </c>
      <c r="BI2" s="119">
        <v>239013</v>
      </c>
      <c r="BJ2" s="119">
        <v>255159.7</v>
      </c>
      <c r="BK2" s="119">
        <v>260700</v>
      </c>
      <c r="BL2" s="119">
        <v>246749</v>
      </c>
      <c r="BM2" s="119">
        <v>72222</v>
      </c>
      <c r="BN2" s="119">
        <v>167471.44932799999</v>
      </c>
      <c r="BO2" s="119">
        <v>243325.04092228573</v>
      </c>
      <c r="BP2" s="119">
        <v>236961.28571428571</v>
      </c>
      <c r="BQ2" s="31">
        <f>BQ14-BQ1</f>
        <v>100290</v>
      </c>
      <c r="BR2" s="31">
        <f t="shared" ref="BR2:DR2" si="1">BR14-BR1</f>
        <v>-3350</v>
      </c>
      <c r="BS2" s="31">
        <f t="shared" si="1"/>
        <v>-0.13216788872647101</v>
      </c>
      <c r="BT2" s="31">
        <f t="shared" si="1"/>
        <v>0</v>
      </c>
      <c r="BV2" s="31">
        <f t="shared" si="1"/>
        <v>18802</v>
      </c>
      <c r="BW2" s="31">
        <f t="shared" si="1"/>
        <v>5670</v>
      </c>
      <c r="BX2" s="31">
        <f t="shared" si="1"/>
        <v>1.0750486331524343</v>
      </c>
      <c r="BY2" s="31">
        <f t="shared" si="1"/>
        <v>0</v>
      </c>
      <c r="CA2" s="31">
        <f t="shared" si="1"/>
        <v>10990</v>
      </c>
      <c r="CB2" s="31">
        <f t="shared" si="1"/>
        <v>-2859</v>
      </c>
      <c r="CC2" s="31">
        <f t="shared" si="1"/>
        <v>-0.99338783820877552</v>
      </c>
      <c r="CD2" s="31">
        <f t="shared" si="1"/>
        <v>0</v>
      </c>
      <c r="CF2" s="31">
        <f t="shared" si="1"/>
        <v>9124</v>
      </c>
      <c r="CG2" s="31">
        <f t="shared" si="1"/>
        <v>-1433</v>
      </c>
      <c r="CH2" s="31">
        <f t="shared" si="1"/>
        <v>-0.63783572058075322</v>
      </c>
      <c r="CI2" s="31">
        <f t="shared" si="1"/>
        <v>0</v>
      </c>
      <c r="CK2" s="31">
        <f t="shared" si="1"/>
        <v>7964</v>
      </c>
      <c r="CL2" s="31">
        <f t="shared" si="1"/>
        <v>-674</v>
      </c>
      <c r="CM2" s="31">
        <f t="shared" si="1"/>
        <v>-0.26805493137555914</v>
      </c>
      <c r="CN2" s="31">
        <f t="shared" si="1"/>
        <v>0</v>
      </c>
      <c r="CP2" s="31">
        <f t="shared" si="1"/>
        <v>8726</v>
      </c>
      <c r="CQ2" s="31">
        <f t="shared" si="1"/>
        <v>-1681</v>
      </c>
      <c r="CR2" s="31">
        <f t="shared" si="1"/>
        <v>-0.6338540665075385</v>
      </c>
      <c r="CS2" s="31">
        <f t="shared" si="1"/>
        <v>0</v>
      </c>
      <c r="CU2" s="31">
        <f t="shared" si="1"/>
        <v>5860</v>
      </c>
      <c r="CV2" s="31">
        <f t="shared" si="1"/>
        <v>-6734</v>
      </c>
      <c r="CW2" s="31">
        <f t="shared" si="1"/>
        <v>-2.7288457719910468</v>
      </c>
      <c r="CX2" s="31">
        <f t="shared" si="1"/>
        <v>0</v>
      </c>
      <c r="CZ2" s="31">
        <f t="shared" si="1"/>
        <v>8710</v>
      </c>
      <c r="DA2" s="31">
        <f t="shared" si="1"/>
        <v>2150</v>
      </c>
      <c r="DB2" s="31">
        <f t="shared" si="1"/>
        <v>2.7466210173995336</v>
      </c>
      <c r="DC2" s="31">
        <f t="shared" si="1"/>
        <v>0</v>
      </c>
      <c r="DE2" s="31">
        <f t="shared" si="1"/>
        <v>5254</v>
      </c>
      <c r="DF2" s="31">
        <f t="shared" si="1"/>
        <v>-2878</v>
      </c>
      <c r="DG2" s="31">
        <f t="shared" si="1"/>
        <v>-1.656317082856134</v>
      </c>
      <c r="DH2" s="31">
        <f t="shared" si="1"/>
        <v>0</v>
      </c>
      <c r="DJ2" s="31">
        <f t="shared" si="1"/>
        <v>16911</v>
      </c>
      <c r="DK2" s="31">
        <f t="shared" si="1"/>
        <v>7679</v>
      </c>
      <c r="DL2" s="31">
        <f t="shared" si="1"/>
        <v>3.171305856116291</v>
      </c>
      <c r="DM2" s="31">
        <f t="shared" si="1"/>
        <v>0</v>
      </c>
      <c r="DO2" s="31">
        <f t="shared" si="1"/>
        <v>7949</v>
      </c>
      <c r="DP2" s="31">
        <f t="shared" si="1"/>
        <v>-2590</v>
      </c>
      <c r="DQ2" s="31">
        <f t="shared" si="1"/>
        <v>-1.0920160555873935</v>
      </c>
      <c r="DR2" s="31">
        <f t="shared" si="1"/>
        <v>0</v>
      </c>
      <c r="DS2" s="31"/>
    </row>
    <row r="3" spans="1:123" hidden="1" outlineLevel="1">
      <c r="C3" s="31">
        <f t="shared" ref="C3:BN3" si="2">C14-C70</f>
        <v>1.098052472807467</v>
      </c>
      <c r="D3" s="31">
        <f t="shared" si="2"/>
        <v>-0.22666806809138507</v>
      </c>
      <c r="E3" s="31">
        <f t="shared" si="2"/>
        <v>0.37371541024185717</v>
      </c>
      <c r="F3" s="31">
        <f t="shared" si="2"/>
        <v>4.3089768383651972E-2</v>
      </c>
      <c r="G3" s="31">
        <f t="shared" si="2"/>
        <v>0.49158430087845773</v>
      </c>
      <c r="H3" s="31">
        <f t="shared" si="2"/>
        <v>-0.29961142491083592</v>
      </c>
      <c r="I3" s="31">
        <f t="shared" si="2"/>
        <v>-0.30038307764334604</v>
      </c>
      <c r="J3" s="31">
        <f t="shared" si="2"/>
        <v>0.47250000000349246</v>
      </c>
      <c r="K3" s="31">
        <f t="shared" si="2"/>
        <v>0.37348599152755924</v>
      </c>
      <c r="L3" s="31">
        <f t="shared" si="2"/>
        <v>0.40485743570025079</v>
      </c>
      <c r="M3" s="31">
        <f t="shared" si="2"/>
        <v>-0.23451786366058514</v>
      </c>
      <c r="N3" s="31">
        <f t="shared" si="2"/>
        <v>4.1151726618409157E-3</v>
      </c>
      <c r="O3" s="31">
        <f t="shared" si="2"/>
        <v>-4.0110680274665356E-3</v>
      </c>
      <c r="P3" s="31">
        <f t="shared" si="2"/>
        <v>3.7154102465137839E-3</v>
      </c>
      <c r="Q3" s="31">
        <f t="shared" si="2"/>
        <v>3.0897683755028993E-3</v>
      </c>
      <c r="R3" s="31">
        <f t="shared" si="2"/>
        <v>1.5843008877709508E-3</v>
      </c>
      <c r="S3" s="31">
        <f t="shared" si="2"/>
        <v>3.8857507752254605E-4</v>
      </c>
      <c r="T3" s="31">
        <f t="shared" si="2"/>
        <v>-3.8307765498757362E-4</v>
      </c>
      <c r="U3" s="31">
        <f t="shared" si="2"/>
        <v>2.5000000023283064E-3</v>
      </c>
      <c r="V3" s="31">
        <f t="shared" si="2"/>
        <v>3.4859915031120181E-3</v>
      </c>
      <c r="W3" s="31">
        <f t="shared" si="2"/>
        <v>-2.6378642942290753E-3</v>
      </c>
      <c r="X3" s="31">
        <f t="shared" si="2"/>
        <v>-3.6168636579532176E-3</v>
      </c>
      <c r="Y3" s="31">
        <f t="shared" si="2"/>
        <v>0</v>
      </c>
      <c r="Z3" s="31">
        <f t="shared" si="2"/>
        <v>0</v>
      </c>
      <c r="AA3" s="31">
        <f t="shared" si="2"/>
        <v>0</v>
      </c>
      <c r="AB3" s="31">
        <f t="shared" si="2"/>
        <v>0</v>
      </c>
      <c r="AC3" s="31">
        <f t="shared" si="2"/>
        <v>0</v>
      </c>
      <c r="AD3" s="31">
        <f t="shared" si="2"/>
        <v>0</v>
      </c>
      <c r="AE3" s="31">
        <f t="shared" si="2"/>
        <v>0</v>
      </c>
      <c r="AF3" s="31">
        <f t="shared" si="2"/>
        <v>0</v>
      </c>
      <c r="AG3" s="31">
        <f t="shared" si="2"/>
        <v>0</v>
      </c>
      <c r="AH3" s="31">
        <f t="shared" si="2"/>
        <v>0</v>
      </c>
      <c r="AI3" s="31">
        <f t="shared" si="2"/>
        <v>0</v>
      </c>
      <c r="AJ3" s="31">
        <f t="shared" si="2"/>
        <v>0</v>
      </c>
      <c r="AK3" s="31">
        <f t="shared" si="2"/>
        <v>0</v>
      </c>
      <c r="AL3" s="31">
        <f t="shared" si="2"/>
        <v>0</v>
      </c>
      <c r="AM3" s="31">
        <f t="shared" si="2"/>
        <v>0</v>
      </c>
      <c r="AN3" s="31">
        <f t="shared" si="2"/>
        <v>0</v>
      </c>
      <c r="AO3" s="31">
        <f t="shared" si="2"/>
        <v>0</v>
      </c>
      <c r="AP3" s="31">
        <f t="shared" si="2"/>
        <v>0</v>
      </c>
      <c r="AQ3" s="31">
        <f t="shared" si="2"/>
        <v>0</v>
      </c>
      <c r="AR3" s="31">
        <f t="shared" si="2"/>
        <v>0</v>
      </c>
      <c r="AS3" s="31">
        <f t="shared" si="2"/>
        <v>0</v>
      </c>
      <c r="AT3" s="31">
        <f t="shared" si="2"/>
        <v>0</v>
      </c>
      <c r="AU3" s="31">
        <f t="shared" si="2"/>
        <v>0</v>
      </c>
      <c r="AV3" s="31">
        <f t="shared" si="2"/>
        <v>0</v>
      </c>
      <c r="AW3" s="31">
        <f t="shared" si="2"/>
        <v>0</v>
      </c>
      <c r="AX3" s="31">
        <f t="shared" si="2"/>
        <v>0</v>
      </c>
      <c r="AY3" s="31">
        <f t="shared" si="2"/>
        <v>0</v>
      </c>
      <c r="AZ3" s="31">
        <f t="shared" si="2"/>
        <v>0</v>
      </c>
      <c r="BA3" s="31">
        <f t="shared" si="2"/>
        <v>0</v>
      </c>
      <c r="BB3" s="31">
        <f t="shared" si="2"/>
        <v>0</v>
      </c>
      <c r="BC3" s="31">
        <f t="shared" si="2"/>
        <v>0</v>
      </c>
      <c r="BD3" s="31">
        <f t="shared" si="2"/>
        <v>0</v>
      </c>
      <c r="BE3" s="31">
        <f t="shared" si="2"/>
        <v>0</v>
      </c>
      <c r="BF3" s="31">
        <f t="shared" ca="1" si="2"/>
        <v>78544.691682499833</v>
      </c>
      <c r="BG3" s="31">
        <f t="shared" si="2"/>
        <v>-193154.81981600006</v>
      </c>
      <c r="BH3" s="31">
        <f t="shared" si="2"/>
        <v>-221654.87</v>
      </c>
      <c r="BI3" s="31">
        <f t="shared" si="2"/>
        <v>-140418.08657499999</v>
      </c>
      <c r="BJ3" s="31">
        <f t="shared" si="2"/>
        <v>-201137.19</v>
      </c>
      <c r="BK3" s="31">
        <f t="shared" si="2"/>
        <v>-251295.7</v>
      </c>
      <c r="BL3" s="31">
        <f t="shared" si="2"/>
        <v>-175545.28360899998</v>
      </c>
      <c r="BM3" s="31">
        <f t="shared" si="2"/>
        <v>-52849.47</v>
      </c>
      <c r="BN3" s="31">
        <f t="shared" si="2"/>
        <v>-146200.82</v>
      </c>
      <c r="BO3" s="31">
        <f t="shared" ref="BO3:BT3" si="3">BO14-BO70</f>
        <v>-170672.88</v>
      </c>
      <c r="BP3" s="31">
        <f t="shared" si="3"/>
        <v>-196685.18831750003</v>
      </c>
      <c r="BQ3" s="31">
        <f t="shared" si="3"/>
        <v>0</v>
      </c>
      <c r="BR3" s="31">
        <f t="shared" si="3"/>
        <v>0</v>
      </c>
      <c r="BS3" s="31">
        <f t="shared" si="3"/>
        <v>0</v>
      </c>
      <c r="BT3" s="31">
        <f t="shared" si="3"/>
        <v>0</v>
      </c>
      <c r="BV3" s="31">
        <f>BV14-BV70</f>
        <v>0</v>
      </c>
      <c r="BW3" s="31">
        <f>BW14-BW70</f>
        <v>0</v>
      </c>
      <c r="BX3" s="31">
        <f>BX14-BX70</f>
        <v>0</v>
      </c>
      <c r="BY3" s="31">
        <f>BY14-BY70</f>
        <v>0</v>
      </c>
      <c r="CA3" s="31">
        <f>CA14-CA70</f>
        <v>0</v>
      </c>
      <c r="CB3" s="31">
        <f>CB14-CB70</f>
        <v>0</v>
      </c>
      <c r="CC3" s="31">
        <f>CC14-CC70</f>
        <v>0</v>
      </c>
      <c r="CD3" s="31">
        <f>CD14-CD70</f>
        <v>0</v>
      </c>
      <c r="CF3" s="31">
        <f>CF14-CF70</f>
        <v>0</v>
      </c>
      <c r="CG3" s="31">
        <f>CG14-CG70</f>
        <v>0</v>
      </c>
      <c r="CH3" s="31">
        <f>CH14-CH70</f>
        <v>0</v>
      </c>
      <c r="CI3" s="31">
        <f>CI14-CI70</f>
        <v>0</v>
      </c>
      <c r="CK3" s="31">
        <f>CK14-CK70</f>
        <v>0</v>
      </c>
      <c r="CL3" s="31">
        <f>CL14-CL70</f>
        <v>0</v>
      </c>
      <c r="CM3" s="31">
        <f>CM14-CM70</f>
        <v>0</v>
      </c>
      <c r="CN3" s="31">
        <f>CN14-CN70</f>
        <v>0</v>
      </c>
      <c r="CP3" s="31">
        <f>CP14-CP70</f>
        <v>0</v>
      </c>
      <c r="CQ3" s="31">
        <f>CQ14-CQ70</f>
        <v>0</v>
      </c>
      <c r="CR3" s="31">
        <f>CR14-CR70</f>
        <v>0</v>
      </c>
      <c r="CS3" s="31">
        <f>CS14-CS70</f>
        <v>0</v>
      </c>
      <c r="CU3" s="31">
        <f>CU14-CU70</f>
        <v>0</v>
      </c>
      <c r="CV3" s="31">
        <f>CV14-CV70</f>
        <v>0</v>
      </c>
      <c r="CW3" s="31">
        <f>CW14-CW70</f>
        <v>0</v>
      </c>
      <c r="CX3" s="31">
        <f>CX14-CX70</f>
        <v>0</v>
      </c>
      <c r="CZ3" s="31">
        <f>CZ14-CZ70</f>
        <v>0</v>
      </c>
      <c r="DA3" s="31">
        <f>DA14-DA70</f>
        <v>0</v>
      </c>
      <c r="DB3" s="31">
        <f>DB14-DB70</f>
        <v>0</v>
      </c>
      <c r="DC3" s="31">
        <f>DC14-DC70</f>
        <v>0</v>
      </c>
      <c r="DE3" s="31">
        <f>DE14-DE70</f>
        <v>0</v>
      </c>
      <c r="DF3" s="31">
        <f>DF14-DF70</f>
        <v>0</v>
      </c>
      <c r="DG3" s="31">
        <f>DG14-DG70</f>
        <v>0</v>
      </c>
      <c r="DH3" s="31">
        <f>DH14-DH70</f>
        <v>0</v>
      </c>
      <c r="DJ3" s="31">
        <f>DJ14-DJ70</f>
        <v>0</v>
      </c>
      <c r="DK3" s="31">
        <f>DK14-DK70</f>
        <v>0</v>
      </c>
      <c r="DL3" s="31">
        <f>DL14-DL70</f>
        <v>0</v>
      </c>
      <c r="DM3" s="31">
        <f>DM14-DM70</f>
        <v>0</v>
      </c>
      <c r="DO3" s="31">
        <f>DO14-DO70</f>
        <v>0</v>
      </c>
      <c r="DP3" s="31">
        <f>DP14-DP70</f>
        <v>0</v>
      </c>
      <c r="DQ3" s="31">
        <f>DQ14-DQ70</f>
        <v>0</v>
      </c>
      <c r="DR3" s="31">
        <f>DR14-DR70</f>
        <v>0</v>
      </c>
      <c r="DS3" s="31"/>
    </row>
    <row r="4" spans="1:123" hidden="1" outlineLevel="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DR4" s="31"/>
      <c r="DS4" s="31"/>
    </row>
    <row r="5" spans="1:123" hidden="1" outlineLevel="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DR5" s="31"/>
      <c r="DS5" s="31"/>
    </row>
    <row r="6" spans="1:123" hidden="1" outlineLevel="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X6" s="31"/>
      <c r="CC6" s="31"/>
      <c r="CH6" s="31"/>
      <c r="CM6" s="31"/>
      <c r="CR6" s="31"/>
      <c r="CW6" s="31"/>
      <c r="DB6" s="31"/>
      <c r="DG6" s="31"/>
      <c r="DL6" s="31"/>
      <c r="DQ6" s="31"/>
      <c r="DR6" s="31"/>
      <c r="DS6" s="31"/>
    </row>
    <row r="7" spans="1:123" ht="20.25" customHeight="1" collapsed="1">
      <c r="A7" s="33" t="s">
        <v>192</v>
      </c>
    </row>
    <row r="8" spans="1:123" s="34" customFormat="1">
      <c r="A8" s="589" t="s">
        <v>355</v>
      </c>
      <c r="B8" s="589"/>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89"/>
      <c r="AU8" s="589"/>
      <c r="AV8" s="589"/>
      <c r="AW8" s="589"/>
      <c r="AX8" s="589"/>
      <c r="AY8" s="589"/>
      <c r="AZ8" s="589"/>
      <c r="BA8" s="589"/>
      <c r="BB8" s="589"/>
      <c r="BC8" s="589"/>
      <c r="BD8" s="589"/>
      <c r="BE8" s="589"/>
      <c r="BF8" s="589"/>
      <c r="BG8" s="589"/>
      <c r="BH8" s="589"/>
      <c r="BI8" s="589"/>
      <c r="BJ8" s="589"/>
      <c r="BK8" s="589"/>
      <c r="BL8" s="589"/>
      <c r="BM8" s="589"/>
      <c r="BN8" s="589"/>
      <c r="BO8" s="589"/>
      <c r="BP8" s="589"/>
      <c r="BQ8" s="589"/>
      <c r="BR8" s="589"/>
      <c r="BS8" s="589"/>
      <c r="BT8" s="589"/>
      <c r="BU8" s="589"/>
      <c r="BV8" s="589"/>
      <c r="BW8" s="589"/>
      <c r="BX8" s="589"/>
      <c r="BY8" s="589"/>
      <c r="BZ8" s="589"/>
      <c r="CA8" s="589"/>
      <c r="CB8" s="589"/>
      <c r="CC8" s="589"/>
      <c r="CD8" s="589"/>
      <c r="CE8" s="589"/>
      <c r="CH8" s="35"/>
      <c r="CM8" s="35"/>
      <c r="CR8" s="35"/>
      <c r="CW8" s="35"/>
      <c r="DB8" s="35"/>
      <c r="DG8" s="35"/>
      <c r="DL8" s="35"/>
      <c r="DQ8" s="36"/>
    </row>
    <row r="9" spans="1:123" ht="16.5" customHeight="1">
      <c r="B9" s="37"/>
      <c r="C9" s="38"/>
      <c r="D9" s="37"/>
      <c r="E9" s="37"/>
      <c r="F9" s="37"/>
      <c r="G9" s="37"/>
      <c r="H9" s="37"/>
      <c r="I9" s="37"/>
      <c r="J9" s="37"/>
      <c r="K9" s="37" t="s">
        <v>115</v>
      </c>
      <c r="L9" s="37"/>
      <c r="M9" s="37"/>
      <c r="N9" s="37"/>
      <c r="O9" s="37"/>
      <c r="P9" s="37"/>
      <c r="Q9" s="37"/>
      <c r="R9" s="37"/>
      <c r="S9" s="37"/>
      <c r="T9" s="37"/>
      <c r="U9" s="37"/>
      <c r="V9" s="37"/>
      <c r="W9" s="37"/>
      <c r="X9" s="37"/>
      <c r="Y9" s="38"/>
      <c r="Z9" s="38"/>
      <c r="AA9" s="38"/>
      <c r="AB9" s="37"/>
      <c r="AC9" s="37"/>
      <c r="AD9" s="37"/>
      <c r="AE9" s="37"/>
      <c r="AF9" s="37"/>
      <c r="AG9" s="37"/>
      <c r="AH9" s="37"/>
      <c r="AI9" s="37"/>
      <c r="AJ9" s="37"/>
      <c r="AK9" s="37"/>
      <c r="AL9" s="37"/>
      <c r="AM9" s="37"/>
      <c r="AN9" s="37"/>
      <c r="AO9" s="37"/>
      <c r="AP9" s="37"/>
      <c r="AQ9" s="37"/>
      <c r="AR9" s="37"/>
      <c r="AS9" s="37"/>
      <c r="AT9" s="37"/>
      <c r="AU9" s="37"/>
      <c r="AV9" s="37"/>
      <c r="AW9" s="37" t="s">
        <v>115</v>
      </c>
      <c r="AX9" s="37"/>
      <c r="AY9" s="37"/>
      <c r="AZ9" s="37"/>
      <c r="BA9" s="37"/>
      <c r="BB9" s="37"/>
      <c r="BC9" s="37"/>
      <c r="BD9" s="37"/>
      <c r="BE9" s="37"/>
      <c r="BF9" s="37"/>
      <c r="BG9" s="37"/>
      <c r="BH9" s="37"/>
      <c r="BI9" s="37"/>
      <c r="BJ9" s="37"/>
      <c r="BK9" s="37"/>
      <c r="BL9" s="37"/>
      <c r="BM9" s="37"/>
      <c r="BN9" s="37"/>
      <c r="BO9" s="37"/>
      <c r="BP9" s="37"/>
      <c r="BQ9" s="38"/>
      <c r="BS9" s="39"/>
      <c r="CB9" s="590" t="s">
        <v>115</v>
      </c>
      <c r="CC9" s="590"/>
      <c r="CD9" s="590"/>
      <c r="CE9" s="590"/>
    </row>
    <row r="10" spans="1:123" ht="12.75" customHeight="1">
      <c r="A10" s="585" t="s">
        <v>1</v>
      </c>
      <c r="B10" s="579" t="s">
        <v>102</v>
      </c>
      <c r="C10" s="579" t="s">
        <v>193</v>
      </c>
      <c r="D10" s="582" t="s">
        <v>145</v>
      </c>
      <c r="E10" s="583"/>
      <c r="F10" s="583"/>
      <c r="G10" s="583"/>
      <c r="H10" s="583"/>
      <c r="I10" s="583"/>
      <c r="J10" s="583"/>
      <c r="K10" s="583"/>
      <c r="L10" s="583"/>
      <c r="M10" s="584"/>
      <c r="N10" s="579" t="s">
        <v>194</v>
      </c>
      <c r="O10" s="582" t="s">
        <v>145</v>
      </c>
      <c r="P10" s="583"/>
      <c r="Q10" s="583"/>
      <c r="R10" s="583"/>
      <c r="S10" s="583"/>
      <c r="T10" s="583"/>
      <c r="U10" s="583"/>
      <c r="V10" s="583"/>
      <c r="W10" s="583"/>
      <c r="X10" s="584"/>
      <c r="Y10" s="588" t="s">
        <v>356</v>
      </c>
      <c r="Z10" s="588"/>
      <c r="AA10" s="588"/>
      <c r="AB10" s="591" t="s">
        <v>145</v>
      </c>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c r="BE10" s="591"/>
      <c r="BF10" s="579" t="s">
        <v>357</v>
      </c>
      <c r="BG10" s="582" t="s">
        <v>145</v>
      </c>
      <c r="BH10" s="583"/>
      <c r="BI10" s="583"/>
      <c r="BJ10" s="583"/>
      <c r="BK10" s="583"/>
      <c r="BL10" s="583"/>
      <c r="BM10" s="583"/>
      <c r="BN10" s="583"/>
      <c r="BO10" s="583"/>
      <c r="BP10" s="584"/>
      <c r="BQ10" s="585" t="s">
        <v>358</v>
      </c>
      <c r="BR10" s="567" t="s">
        <v>117</v>
      </c>
      <c r="BS10" s="568"/>
      <c r="BT10" s="568"/>
      <c r="BU10" s="569"/>
      <c r="BV10" s="572" t="s">
        <v>195</v>
      </c>
      <c r="BW10" s="567" t="s">
        <v>117</v>
      </c>
      <c r="BX10" s="568"/>
      <c r="BY10" s="568"/>
      <c r="BZ10" s="569"/>
      <c r="CA10" s="572" t="s">
        <v>196</v>
      </c>
      <c r="CB10" s="567" t="s">
        <v>117</v>
      </c>
      <c r="CC10" s="568"/>
      <c r="CD10" s="568"/>
      <c r="CE10" s="569"/>
      <c r="CF10" s="572" t="s">
        <v>148</v>
      </c>
      <c r="CG10" s="567" t="s">
        <v>117</v>
      </c>
      <c r="CH10" s="568"/>
      <c r="CI10" s="568"/>
      <c r="CJ10" s="569"/>
      <c r="CK10" s="572" t="s">
        <v>149</v>
      </c>
      <c r="CL10" s="567" t="s">
        <v>117</v>
      </c>
      <c r="CM10" s="568"/>
      <c r="CN10" s="568"/>
      <c r="CO10" s="569"/>
      <c r="CP10" s="572" t="s">
        <v>150</v>
      </c>
      <c r="CQ10" s="567" t="s">
        <v>117</v>
      </c>
      <c r="CR10" s="568"/>
      <c r="CS10" s="568"/>
      <c r="CT10" s="569"/>
      <c r="CU10" s="572" t="s">
        <v>151</v>
      </c>
      <c r="CV10" s="567" t="s">
        <v>117</v>
      </c>
      <c r="CW10" s="568"/>
      <c r="CX10" s="568"/>
      <c r="CY10" s="569"/>
      <c r="CZ10" s="572" t="s">
        <v>152</v>
      </c>
      <c r="DA10" s="567" t="s">
        <v>117</v>
      </c>
      <c r="DB10" s="568"/>
      <c r="DC10" s="568"/>
      <c r="DD10" s="569"/>
      <c r="DE10" s="572" t="s">
        <v>153</v>
      </c>
      <c r="DF10" s="567" t="s">
        <v>117</v>
      </c>
      <c r="DG10" s="568"/>
      <c r="DH10" s="568"/>
      <c r="DI10" s="569"/>
      <c r="DJ10" s="572" t="s">
        <v>154</v>
      </c>
      <c r="DK10" s="567" t="s">
        <v>117</v>
      </c>
      <c r="DL10" s="568"/>
      <c r="DM10" s="568"/>
      <c r="DN10" s="569"/>
      <c r="DO10" s="572" t="s">
        <v>155</v>
      </c>
      <c r="DP10" s="567" t="s">
        <v>117</v>
      </c>
      <c r="DQ10" s="568"/>
      <c r="DR10" s="568"/>
      <c r="DS10" s="569"/>
    </row>
    <row r="11" spans="1:123" ht="27" customHeight="1">
      <c r="A11" s="586"/>
      <c r="B11" s="580"/>
      <c r="C11" s="580"/>
      <c r="D11" s="570" t="s">
        <v>146</v>
      </c>
      <c r="E11" s="570" t="s">
        <v>147</v>
      </c>
      <c r="F11" s="570" t="s">
        <v>148</v>
      </c>
      <c r="G11" s="570" t="s">
        <v>149</v>
      </c>
      <c r="H11" s="570" t="s">
        <v>150</v>
      </c>
      <c r="I11" s="570" t="s">
        <v>151</v>
      </c>
      <c r="J11" s="570" t="s">
        <v>152</v>
      </c>
      <c r="K11" s="570" t="s">
        <v>153</v>
      </c>
      <c r="L11" s="570" t="s">
        <v>154</v>
      </c>
      <c r="M11" s="570" t="s">
        <v>155</v>
      </c>
      <c r="N11" s="580"/>
      <c r="O11" s="570" t="s">
        <v>146</v>
      </c>
      <c r="P11" s="570" t="s">
        <v>147</v>
      </c>
      <c r="Q11" s="570" t="s">
        <v>148</v>
      </c>
      <c r="R11" s="570" t="s">
        <v>149</v>
      </c>
      <c r="S11" s="570" t="s">
        <v>150</v>
      </c>
      <c r="T11" s="570" t="s">
        <v>151</v>
      </c>
      <c r="U11" s="570" t="s">
        <v>152</v>
      </c>
      <c r="V11" s="570" t="s">
        <v>153</v>
      </c>
      <c r="W11" s="570" t="s">
        <v>154</v>
      </c>
      <c r="X11" s="570" t="s">
        <v>155</v>
      </c>
      <c r="Y11" s="588" t="s">
        <v>359</v>
      </c>
      <c r="Z11" s="588" t="s">
        <v>360</v>
      </c>
      <c r="AA11" s="588" t="s">
        <v>361</v>
      </c>
      <c r="AB11" s="578" t="s">
        <v>146</v>
      </c>
      <c r="AC11" s="578"/>
      <c r="AD11" s="578"/>
      <c r="AE11" s="578" t="s">
        <v>147</v>
      </c>
      <c r="AF11" s="578"/>
      <c r="AG11" s="578"/>
      <c r="AH11" s="578" t="s">
        <v>148</v>
      </c>
      <c r="AI11" s="578"/>
      <c r="AJ11" s="578"/>
      <c r="AK11" s="578" t="s">
        <v>149</v>
      </c>
      <c r="AL11" s="578"/>
      <c r="AM11" s="578"/>
      <c r="AN11" s="578" t="s">
        <v>150</v>
      </c>
      <c r="AO11" s="578"/>
      <c r="AP11" s="578"/>
      <c r="AQ11" s="578" t="s">
        <v>151</v>
      </c>
      <c r="AR11" s="578"/>
      <c r="AS11" s="578"/>
      <c r="AT11" s="578" t="s">
        <v>152</v>
      </c>
      <c r="AU11" s="578"/>
      <c r="AV11" s="578"/>
      <c r="AW11" s="578" t="s">
        <v>153</v>
      </c>
      <c r="AX11" s="578"/>
      <c r="AY11" s="578"/>
      <c r="AZ11" s="578" t="s">
        <v>154</v>
      </c>
      <c r="BA11" s="578"/>
      <c r="BB11" s="578"/>
      <c r="BC11" s="578" t="s">
        <v>155</v>
      </c>
      <c r="BD11" s="578"/>
      <c r="BE11" s="578"/>
      <c r="BF11" s="580"/>
      <c r="BG11" s="570" t="s">
        <v>146</v>
      </c>
      <c r="BH11" s="570" t="s">
        <v>147</v>
      </c>
      <c r="BI11" s="570" t="s">
        <v>148</v>
      </c>
      <c r="BJ11" s="570" t="s">
        <v>149</v>
      </c>
      <c r="BK11" s="570" t="s">
        <v>150</v>
      </c>
      <c r="BL11" s="570" t="s">
        <v>151</v>
      </c>
      <c r="BM11" s="570" t="s">
        <v>152</v>
      </c>
      <c r="BN11" s="570" t="s">
        <v>153</v>
      </c>
      <c r="BO11" s="570" t="s">
        <v>154</v>
      </c>
      <c r="BP11" s="570" t="s">
        <v>155</v>
      </c>
      <c r="BQ11" s="586"/>
      <c r="BR11" s="572" t="s">
        <v>197</v>
      </c>
      <c r="BS11" s="574" t="s">
        <v>362</v>
      </c>
      <c r="BT11" s="576" t="s">
        <v>199</v>
      </c>
      <c r="BU11" s="576"/>
      <c r="BV11" s="577"/>
      <c r="BW11" s="572" t="s">
        <v>197</v>
      </c>
      <c r="BX11" s="574" t="s">
        <v>362</v>
      </c>
      <c r="BY11" s="576" t="s">
        <v>199</v>
      </c>
      <c r="BZ11" s="576"/>
      <c r="CA11" s="577"/>
      <c r="CB11" s="572" t="s">
        <v>197</v>
      </c>
      <c r="CC11" s="574" t="s">
        <v>362</v>
      </c>
      <c r="CD11" s="576" t="s">
        <v>199</v>
      </c>
      <c r="CE11" s="576"/>
      <c r="CF11" s="577"/>
      <c r="CG11" s="572" t="s">
        <v>197</v>
      </c>
      <c r="CH11" s="574" t="s">
        <v>362</v>
      </c>
      <c r="CI11" s="576" t="s">
        <v>199</v>
      </c>
      <c r="CJ11" s="576"/>
      <c r="CK11" s="577"/>
      <c r="CL11" s="572" t="s">
        <v>197</v>
      </c>
      <c r="CM11" s="574" t="s">
        <v>362</v>
      </c>
      <c r="CN11" s="576" t="s">
        <v>199</v>
      </c>
      <c r="CO11" s="576"/>
      <c r="CP11" s="577"/>
      <c r="CQ11" s="572" t="s">
        <v>197</v>
      </c>
      <c r="CR11" s="574" t="s">
        <v>362</v>
      </c>
      <c r="CS11" s="576" t="s">
        <v>199</v>
      </c>
      <c r="CT11" s="576"/>
      <c r="CU11" s="577"/>
      <c r="CV11" s="572" t="s">
        <v>197</v>
      </c>
      <c r="CW11" s="574" t="s">
        <v>362</v>
      </c>
      <c r="CX11" s="576" t="s">
        <v>199</v>
      </c>
      <c r="CY11" s="576"/>
      <c r="CZ11" s="577"/>
      <c r="DA11" s="572" t="s">
        <v>197</v>
      </c>
      <c r="DB11" s="574" t="s">
        <v>362</v>
      </c>
      <c r="DC11" s="576" t="s">
        <v>199</v>
      </c>
      <c r="DD11" s="576"/>
      <c r="DE11" s="577"/>
      <c r="DF11" s="572" t="s">
        <v>197</v>
      </c>
      <c r="DG11" s="574" t="s">
        <v>362</v>
      </c>
      <c r="DH11" s="576" t="s">
        <v>199</v>
      </c>
      <c r="DI11" s="576"/>
      <c r="DJ11" s="577"/>
      <c r="DK11" s="572" t="s">
        <v>197</v>
      </c>
      <c r="DL11" s="574" t="s">
        <v>362</v>
      </c>
      <c r="DM11" s="576" t="s">
        <v>199</v>
      </c>
      <c r="DN11" s="576"/>
      <c r="DO11" s="577"/>
      <c r="DP11" s="572" t="s">
        <v>197</v>
      </c>
      <c r="DQ11" s="574" t="s">
        <v>362</v>
      </c>
      <c r="DR11" s="576" t="s">
        <v>199</v>
      </c>
      <c r="DS11" s="576"/>
    </row>
    <row r="12" spans="1:123" ht="27" customHeight="1">
      <c r="A12" s="587"/>
      <c r="B12" s="581"/>
      <c r="C12" s="581"/>
      <c r="D12" s="571"/>
      <c r="E12" s="571"/>
      <c r="F12" s="571"/>
      <c r="G12" s="571"/>
      <c r="H12" s="571"/>
      <c r="I12" s="571"/>
      <c r="J12" s="571"/>
      <c r="K12" s="571"/>
      <c r="L12" s="571"/>
      <c r="M12" s="571"/>
      <c r="N12" s="581"/>
      <c r="O12" s="571"/>
      <c r="P12" s="571"/>
      <c r="Q12" s="571"/>
      <c r="R12" s="571"/>
      <c r="S12" s="571"/>
      <c r="T12" s="571"/>
      <c r="U12" s="571"/>
      <c r="V12" s="571"/>
      <c r="W12" s="571"/>
      <c r="X12" s="571"/>
      <c r="Y12" s="588"/>
      <c r="Z12" s="588"/>
      <c r="AA12" s="588"/>
      <c r="AB12" s="136" t="s">
        <v>359</v>
      </c>
      <c r="AC12" s="136" t="s">
        <v>363</v>
      </c>
      <c r="AD12" s="136" t="s">
        <v>361</v>
      </c>
      <c r="AE12" s="136" t="s">
        <v>359</v>
      </c>
      <c r="AF12" s="136" t="s">
        <v>363</v>
      </c>
      <c r="AG12" s="136" t="s">
        <v>361</v>
      </c>
      <c r="AH12" s="136" t="s">
        <v>359</v>
      </c>
      <c r="AI12" s="136" t="s">
        <v>363</v>
      </c>
      <c r="AJ12" s="136" t="s">
        <v>361</v>
      </c>
      <c r="AK12" s="136" t="s">
        <v>359</v>
      </c>
      <c r="AL12" s="136" t="s">
        <v>363</v>
      </c>
      <c r="AM12" s="136" t="s">
        <v>361</v>
      </c>
      <c r="AN12" s="136" t="s">
        <v>359</v>
      </c>
      <c r="AO12" s="136" t="s">
        <v>363</v>
      </c>
      <c r="AP12" s="136" t="s">
        <v>361</v>
      </c>
      <c r="AQ12" s="136" t="s">
        <v>359</v>
      </c>
      <c r="AR12" s="136" t="s">
        <v>363</v>
      </c>
      <c r="AS12" s="136" t="s">
        <v>361</v>
      </c>
      <c r="AT12" s="136" t="s">
        <v>359</v>
      </c>
      <c r="AU12" s="136" t="s">
        <v>363</v>
      </c>
      <c r="AV12" s="136" t="s">
        <v>361</v>
      </c>
      <c r="AW12" s="136" t="s">
        <v>359</v>
      </c>
      <c r="AX12" s="136" t="s">
        <v>363</v>
      </c>
      <c r="AY12" s="136" t="s">
        <v>361</v>
      </c>
      <c r="AZ12" s="136" t="s">
        <v>359</v>
      </c>
      <c r="BA12" s="136" t="s">
        <v>363</v>
      </c>
      <c r="BB12" s="136" t="s">
        <v>361</v>
      </c>
      <c r="BC12" s="136" t="s">
        <v>359</v>
      </c>
      <c r="BD12" s="136" t="s">
        <v>363</v>
      </c>
      <c r="BE12" s="136" t="s">
        <v>361</v>
      </c>
      <c r="BF12" s="581"/>
      <c r="BG12" s="571"/>
      <c r="BH12" s="571"/>
      <c r="BI12" s="571"/>
      <c r="BJ12" s="571"/>
      <c r="BK12" s="571"/>
      <c r="BL12" s="571"/>
      <c r="BM12" s="571"/>
      <c r="BN12" s="571"/>
      <c r="BO12" s="571"/>
      <c r="BP12" s="571"/>
      <c r="BQ12" s="587"/>
      <c r="BR12" s="573"/>
      <c r="BS12" s="575"/>
      <c r="BT12" s="137">
        <v>1300</v>
      </c>
      <c r="BU12" s="137">
        <v>1390</v>
      </c>
      <c r="BV12" s="573"/>
      <c r="BW12" s="573"/>
      <c r="BX12" s="575"/>
      <c r="BY12" s="137">
        <v>1300</v>
      </c>
      <c r="BZ12" s="137">
        <v>1390</v>
      </c>
      <c r="CA12" s="573"/>
      <c r="CB12" s="573"/>
      <c r="CC12" s="575"/>
      <c r="CD12" s="137">
        <v>1300</v>
      </c>
      <c r="CE12" s="137">
        <v>1390</v>
      </c>
      <c r="CF12" s="573"/>
      <c r="CG12" s="573"/>
      <c r="CH12" s="575"/>
      <c r="CI12" s="137">
        <v>1300</v>
      </c>
      <c r="CJ12" s="137">
        <v>1390</v>
      </c>
      <c r="CK12" s="573"/>
      <c r="CL12" s="573"/>
      <c r="CM12" s="575"/>
      <c r="CN12" s="137">
        <v>1300</v>
      </c>
      <c r="CO12" s="137">
        <v>1390</v>
      </c>
      <c r="CP12" s="573"/>
      <c r="CQ12" s="573"/>
      <c r="CR12" s="575"/>
      <c r="CS12" s="137">
        <v>1300</v>
      </c>
      <c r="CT12" s="137">
        <v>1390</v>
      </c>
      <c r="CU12" s="573"/>
      <c r="CV12" s="573"/>
      <c r="CW12" s="575"/>
      <c r="CX12" s="137">
        <v>1300</v>
      </c>
      <c r="CY12" s="137">
        <v>1390</v>
      </c>
      <c r="CZ12" s="573"/>
      <c r="DA12" s="573"/>
      <c r="DB12" s="575"/>
      <c r="DC12" s="137">
        <v>1300</v>
      </c>
      <c r="DD12" s="137">
        <v>1390</v>
      </c>
      <c r="DE12" s="573"/>
      <c r="DF12" s="573"/>
      <c r="DG12" s="575"/>
      <c r="DH12" s="137">
        <v>1300</v>
      </c>
      <c r="DI12" s="137">
        <v>1390</v>
      </c>
      <c r="DJ12" s="573"/>
      <c r="DK12" s="573"/>
      <c r="DL12" s="575"/>
      <c r="DM12" s="137">
        <v>1300</v>
      </c>
      <c r="DN12" s="137">
        <v>1390</v>
      </c>
      <c r="DO12" s="573"/>
      <c r="DP12" s="573"/>
      <c r="DQ12" s="575"/>
      <c r="DR12" s="137">
        <v>1300</v>
      </c>
      <c r="DS12" s="137">
        <v>1390</v>
      </c>
    </row>
    <row r="13" spans="1:123" s="48" customFormat="1" ht="20.25" customHeight="1">
      <c r="A13" s="96" t="s">
        <v>5</v>
      </c>
      <c r="B13" s="138" t="s">
        <v>200</v>
      </c>
      <c r="C13" s="139"/>
      <c r="D13" s="140"/>
      <c r="E13" s="140"/>
      <c r="F13" s="140"/>
      <c r="G13" s="140"/>
      <c r="H13" s="140"/>
      <c r="I13" s="140"/>
      <c r="J13" s="140"/>
      <c r="K13" s="140"/>
      <c r="L13" s="140"/>
      <c r="M13" s="140"/>
      <c r="N13" s="139"/>
      <c r="O13" s="140"/>
      <c r="P13" s="140"/>
      <c r="Q13" s="140"/>
      <c r="R13" s="140"/>
      <c r="S13" s="140"/>
      <c r="T13" s="140"/>
      <c r="U13" s="140"/>
      <c r="V13" s="140"/>
      <c r="W13" s="140"/>
      <c r="X13" s="140"/>
      <c r="Y13" s="139"/>
      <c r="Z13" s="139"/>
      <c r="AA13" s="139"/>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39"/>
      <c r="BG13" s="140"/>
      <c r="BH13" s="140"/>
      <c r="BI13" s="140"/>
      <c r="BJ13" s="140"/>
      <c r="BK13" s="140"/>
      <c r="BL13" s="140"/>
      <c r="BM13" s="140"/>
      <c r="BN13" s="140"/>
      <c r="BO13" s="140"/>
      <c r="BP13" s="140"/>
      <c r="BQ13" s="96"/>
      <c r="BR13" s="141"/>
      <c r="BS13" s="141"/>
      <c r="BT13" s="141"/>
      <c r="BU13" s="141"/>
      <c r="BV13" s="141"/>
      <c r="BW13" s="141"/>
      <c r="BX13" s="142"/>
      <c r="BY13" s="141"/>
      <c r="BZ13" s="141"/>
      <c r="CA13" s="141"/>
      <c r="CB13" s="141"/>
      <c r="CC13" s="142"/>
      <c r="CD13" s="141"/>
      <c r="CE13" s="141"/>
      <c r="CF13" s="141"/>
      <c r="CG13" s="141"/>
      <c r="CH13" s="142"/>
      <c r="CI13" s="141"/>
      <c r="CJ13" s="141"/>
      <c r="CK13" s="141"/>
      <c r="CL13" s="141"/>
      <c r="CM13" s="142"/>
      <c r="CN13" s="141"/>
      <c r="CO13" s="141"/>
      <c r="CP13" s="141"/>
      <c r="CQ13" s="141"/>
      <c r="CR13" s="142"/>
      <c r="CS13" s="141"/>
      <c r="CT13" s="141"/>
      <c r="CU13" s="141"/>
      <c r="CV13" s="141"/>
      <c r="CW13" s="142"/>
      <c r="CX13" s="141"/>
      <c r="CY13" s="141"/>
      <c r="CZ13" s="141"/>
      <c r="DA13" s="141"/>
      <c r="DB13" s="142"/>
      <c r="DC13" s="141"/>
      <c r="DD13" s="141"/>
      <c r="DE13" s="141"/>
      <c r="DF13" s="141"/>
      <c r="DG13" s="142"/>
      <c r="DH13" s="141"/>
      <c r="DI13" s="141"/>
      <c r="DJ13" s="141"/>
      <c r="DK13" s="141"/>
      <c r="DL13" s="142"/>
      <c r="DM13" s="141"/>
      <c r="DN13" s="141"/>
      <c r="DO13" s="141"/>
      <c r="DP13" s="141"/>
      <c r="DQ13" s="142"/>
      <c r="DR13" s="141"/>
      <c r="DS13" s="141"/>
    </row>
    <row r="14" spans="1:123" s="48" customFormat="1">
      <c r="A14" s="45" t="s">
        <v>7</v>
      </c>
      <c r="B14" s="44" t="s">
        <v>201</v>
      </c>
      <c r="C14" s="45">
        <f t="shared" ref="C14:BN14" si="4">C15+C23+C56+C69</f>
        <v>2499446</v>
      </c>
      <c r="D14" s="45">
        <f t="shared" si="4"/>
        <v>530121</v>
      </c>
      <c r="E14" s="45">
        <f t="shared" si="4"/>
        <v>286041</v>
      </c>
      <c r="F14" s="45">
        <f t="shared" si="4"/>
        <v>223678</v>
      </c>
      <c r="G14" s="45">
        <f t="shared" si="4"/>
        <v>251690</v>
      </c>
      <c r="H14" s="45">
        <f t="shared" si="4"/>
        <v>263714</v>
      </c>
      <c r="I14" s="45">
        <f t="shared" si="4"/>
        <v>238549</v>
      </c>
      <c r="J14" s="45">
        <f t="shared" si="4"/>
        <v>70307</v>
      </c>
      <c r="K14" s="45">
        <f t="shared" si="4"/>
        <v>171943</v>
      </c>
      <c r="L14" s="45">
        <f t="shared" si="4"/>
        <v>226816</v>
      </c>
      <c r="M14" s="45">
        <f t="shared" si="4"/>
        <v>236587</v>
      </c>
      <c r="N14" s="45">
        <f t="shared" si="4"/>
        <v>2510030.1638139999</v>
      </c>
      <c r="O14" s="45">
        <f t="shared" si="4"/>
        <v>524603.94531400013</v>
      </c>
      <c r="P14" s="45">
        <f t="shared" si="4"/>
        <v>283562</v>
      </c>
      <c r="Q14" s="45">
        <f t="shared" si="4"/>
        <v>225709.6</v>
      </c>
      <c r="R14" s="45">
        <f t="shared" si="4"/>
        <v>254350.7</v>
      </c>
      <c r="S14" s="45">
        <f t="shared" si="4"/>
        <v>264399</v>
      </c>
      <c r="T14" s="45">
        <f t="shared" si="4"/>
        <v>239715</v>
      </c>
      <c r="U14" s="45">
        <f t="shared" si="4"/>
        <v>72585</v>
      </c>
      <c r="V14" s="45">
        <f t="shared" si="4"/>
        <v>168050</v>
      </c>
      <c r="W14" s="45">
        <f t="shared" si="4"/>
        <v>238673.616698</v>
      </c>
      <c r="X14" s="45">
        <f t="shared" si="4"/>
        <v>238381.301802</v>
      </c>
      <c r="Y14" s="45">
        <f t="shared" si="4"/>
        <v>2577372</v>
      </c>
      <c r="Z14" s="45">
        <f t="shared" si="4"/>
        <v>2534655</v>
      </c>
      <c r="AA14" s="45">
        <f t="shared" si="4"/>
        <v>42717</v>
      </c>
      <c r="AB14" s="45">
        <f t="shared" si="4"/>
        <v>547931</v>
      </c>
      <c r="AC14" s="45">
        <f t="shared" si="4"/>
        <v>527418</v>
      </c>
      <c r="AD14" s="45">
        <f t="shared" si="4"/>
        <v>20513</v>
      </c>
      <c r="AE14" s="45">
        <f t="shared" si="4"/>
        <v>299672</v>
      </c>
      <c r="AF14" s="45">
        <f t="shared" si="4"/>
        <v>287803</v>
      </c>
      <c r="AG14" s="45">
        <f t="shared" si="4"/>
        <v>11869</v>
      </c>
      <c r="AH14" s="45">
        <f t="shared" si="4"/>
        <v>232779</v>
      </c>
      <c r="AI14" s="45">
        <f t="shared" si="4"/>
        <v>224666</v>
      </c>
      <c r="AJ14" s="45">
        <f t="shared" si="4"/>
        <v>8113</v>
      </c>
      <c r="AK14" s="45">
        <f t="shared" si="4"/>
        <v>244863</v>
      </c>
      <c r="AL14" s="45">
        <f t="shared" si="4"/>
        <v>251441</v>
      </c>
      <c r="AM14" s="45">
        <f t="shared" si="4"/>
        <v>-6578</v>
      </c>
      <c r="AN14" s="45">
        <f t="shared" si="4"/>
        <v>266577</v>
      </c>
      <c r="AO14" s="45">
        <f t="shared" si="4"/>
        <v>265203</v>
      </c>
      <c r="AP14" s="45">
        <f t="shared" si="4"/>
        <v>1374</v>
      </c>
      <c r="AQ14" s="45">
        <f t="shared" si="4"/>
        <v>251158</v>
      </c>
      <c r="AR14" s="45">
        <f t="shared" si="4"/>
        <v>246771</v>
      </c>
      <c r="AS14" s="45">
        <f t="shared" si="4"/>
        <v>4387</v>
      </c>
      <c r="AT14" s="45">
        <f t="shared" si="4"/>
        <v>73947</v>
      </c>
      <c r="AU14" s="45">
        <f t="shared" si="4"/>
        <v>78278</v>
      </c>
      <c r="AV14" s="45">
        <f t="shared" si="4"/>
        <v>-4331</v>
      </c>
      <c r="AW14" s="45">
        <f t="shared" si="4"/>
        <v>178344</v>
      </c>
      <c r="AX14" s="45">
        <f t="shared" si="4"/>
        <v>173759</v>
      </c>
      <c r="AY14" s="45">
        <f t="shared" si="4"/>
        <v>4585</v>
      </c>
      <c r="AZ14" s="45">
        <f t="shared" si="4"/>
        <v>239098</v>
      </c>
      <c r="BA14" s="45">
        <f t="shared" si="4"/>
        <v>242140</v>
      </c>
      <c r="BB14" s="45">
        <f t="shared" si="4"/>
        <v>-3042</v>
      </c>
      <c r="BC14" s="45">
        <f t="shared" si="4"/>
        <v>243003</v>
      </c>
      <c r="BD14" s="45">
        <f t="shared" si="4"/>
        <v>237176</v>
      </c>
      <c r="BE14" s="45">
        <f t="shared" si="4"/>
        <v>5827</v>
      </c>
      <c r="BF14" s="45">
        <f t="shared" ca="1" si="4"/>
        <v>2743456.0633649998</v>
      </c>
      <c r="BG14" s="45">
        <f t="shared" si="4"/>
        <v>372258.06036800006</v>
      </c>
      <c r="BH14" s="45">
        <f t="shared" si="4"/>
        <v>76104</v>
      </c>
      <c r="BI14" s="45">
        <f t="shared" si="4"/>
        <v>90837.506850000005</v>
      </c>
      <c r="BJ14" s="45">
        <f t="shared" si="4"/>
        <v>55178</v>
      </c>
      <c r="BK14" s="45">
        <f t="shared" si="4"/>
        <v>16679.199999999997</v>
      </c>
      <c r="BL14" s="45">
        <f t="shared" si="4"/>
        <v>94400.832781999998</v>
      </c>
      <c r="BM14" s="45">
        <f t="shared" si="4"/>
        <v>40274</v>
      </c>
      <c r="BN14" s="45">
        <f t="shared" si="4"/>
        <v>29752</v>
      </c>
      <c r="BO14" s="45">
        <f t="shared" ref="BO14:BP14" si="5">BO15+BO23+BO56+BO69</f>
        <v>96063</v>
      </c>
      <c r="BP14" s="45">
        <f t="shared" si="5"/>
        <v>43750.463365000003</v>
      </c>
      <c r="BQ14" s="45">
        <f>ROUND((BQ15+BQ22),0)</f>
        <v>2720385</v>
      </c>
      <c r="BR14" s="45">
        <f>ROUND((BR15+BR22),0)</f>
        <v>2620694</v>
      </c>
      <c r="BS14" s="47">
        <f>IF(Z14=0,0,BR14/Z14*100)</f>
        <v>103.39450536660809</v>
      </c>
      <c r="BT14" s="45">
        <f>ROUND((BT15+BT22),0)</f>
        <v>42717</v>
      </c>
      <c r="BU14" s="45">
        <f>ROUND((BU15+BU22),0)</f>
        <v>56974</v>
      </c>
      <c r="BV14" s="45">
        <f>ROUND((BV15+BV22),0)</f>
        <v>565083</v>
      </c>
      <c r="BW14" s="45">
        <f>ROUND((BW15+BW22),0)</f>
        <v>533475</v>
      </c>
      <c r="BX14" s="47">
        <f>IF(AC14=0,0,BW14/AC14*100)</f>
        <v>101.1484249684311</v>
      </c>
      <c r="BY14" s="45">
        <f>ROUND((BY15+BY22),0)</f>
        <v>20513</v>
      </c>
      <c r="BZ14" s="45">
        <f>ROUND((BZ15+BZ22),0)</f>
        <v>11095</v>
      </c>
      <c r="CA14" s="45">
        <f>ROUND((CA15+CA22),0)</f>
        <v>317200</v>
      </c>
      <c r="CB14" s="45">
        <f>ROUND((CB15+CB22),0)</f>
        <v>301633</v>
      </c>
      <c r="CC14" s="47">
        <f>IF(AF14=0,0,CB14/AF14*100)</f>
        <v>104.80537034012849</v>
      </c>
      <c r="CD14" s="45">
        <f>ROUND((CD15+CD22),0)</f>
        <v>11869</v>
      </c>
      <c r="CE14" s="45">
        <f>ROUND((CE15+CE22),0)</f>
        <v>3698</v>
      </c>
      <c r="CF14" s="45">
        <f>ROUND((CF15+CF22),0)</f>
        <v>245608</v>
      </c>
      <c r="CG14" s="45">
        <f>ROUND((CG15+CG22),0)</f>
        <v>232444</v>
      </c>
      <c r="CH14" s="47">
        <f>IF(AI14=0,0,CG14/AI14*100)</f>
        <v>103.46202807723466</v>
      </c>
      <c r="CI14" s="45">
        <f>ROUND((CI15+CI22),0)</f>
        <v>8113</v>
      </c>
      <c r="CJ14" s="45">
        <f>ROUND((CJ15+CJ22),0)</f>
        <v>5051</v>
      </c>
      <c r="CK14" s="45">
        <f>ROUND((CK15+CK22),0)</f>
        <v>260899</v>
      </c>
      <c r="CL14" s="45">
        <f>ROUND((CL15+CL22),0)</f>
        <v>263088</v>
      </c>
      <c r="CM14" s="47">
        <f>IF(AL14=0,0,CL14/AL14*100)</f>
        <v>104.63210057230125</v>
      </c>
      <c r="CN14" s="45">
        <f>ROUND((CN15+CN22),0)</f>
        <v>-6578</v>
      </c>
      <c r="CO14" s="45">
        <f>ROUND((CO15+CO22),0)</f>
        <v>4389</v>
      </c>
      <c r="CP14" s="45">
        <f>ROUND((CP15+CP22),0)</f>
        <v>277013</v>
      </c>
      <c r="CQ14" s="45">
        <f>ROUND((CQ15+CQ22),0)</f>
        <v>266489</v>
      </c>
      <c r="CR14" s="47">
        <f>IF(AO14=0,0,CQ14/AO14*100)</f>
        <v>100.48491155831572</v>
      </c>
      <c r="CS14" s="45">
        <f>ROUND((CS15+CS22),0)</f>
        <v>1374</v>
      </c>
      <c r="CT14" s="45">
        <f>ROUND((CT15+CT22),0)</f>
        <v>9150</v>
      </c>
      <c r="CU14" s="45">
        <f>ROUND((CU15+CU22),0)</f>
        <v>272793</v>
      </c>
      <c r="CV14" s="45">
        <f>ROUND((CV15+CV22),0)</f>
        <v>269445</v>
      </c>
      <c r="CW14" s="47">
        <f>IF(AR14=0,0,CV14/AR14*100)</f>
        <v>109.18827576984329</v>
      </c>
      <c r="CX14" s="45">
        <f>ROUND((CX15+CX22),0)</f>
        <v>4387</v>
      </c>
      <c r="CY14" s="45">
        <f>ROUND((CY15+CY22),0)</f>
        <v>-1039</v>
      </c>
      <c r="CZ14" s="45">
        <f>ROUND((CZ15+CZ22),0)</f>
        <v>81527</v>
      </c>
      <c r="DA14" s="45">
        <f>ROUND((DA15+DA22),0)</f>
        <v>78847</v>
      </c>
      <c r="DB14" s="47">
        <f>IF(AU14=0,0,DA14/AU14*100)</f>
        <v>100.72689644600015</v>
      </c>
      <c r="DC14" s="45">
        <f>ROUND((DC15+DC22),0)</f>
        <v>-4331</v>
      </c>
      <c r="DD14" s="45">
        <f>ROUND((DD15+DD22),0)</f>
        <v>7011</v>
      </c>
      <c r="DE14" s="45">
        <f>ROUND((DE15+DE22),0)</f>
        <v>190486</v>
      </c>
      <c r="DF14" s="45">
        <f>ROUND((DF15+DF22),0)</f>
        <v>184314</v>
      </c>
      <c r="DG14" s="47">
        <f>IF(AX14=0,0,DF14/AX14*100)</f>
        <v>106.07450549324065</v>
      </c>
      <c r="DH14" s="45">
        <f>ROUND((DH15+DH22),0)</f>
        <v>4585</v>
      </c>
      <c r="DI14" s="45">
        <f>ROUND((DI15+DI22),0)</f>
        <v>1587</v>
      </c>
      <c r="DJ14" s="45">
        <f>ROUND((DJ15+DJ22),0)</f>
        <v>256977</v>
      </c>
      <c r="DK14" s="45">
        <f>ROUND((DK15+DK22),0)</f>
        <v>251876</v>
      </c>
      <c r="DL14" s="47">
        <f>IF(BA14=0,0,DK14/BA14*100)</f>
        <v>104.02081440488973</v>
      </c>
      <c r="DM14" s="45">
        <f>ROUND((DM15+DM22),0)</f>
        <v>-3042</v>
      </c>
      <c r="DN14" s="45">
        <f>ROUND((DN15+DN22),0)</f>
        <v>8143</v>
      </c>
      <c r="DO14" s="45">
        <f>ROUND((DO15+DO22),0)</f>
        <v>252799</v>
      </c>
      <c r="DP14" s="45">
        <f>ROUND((DP15+DP22),0)</f>
        <v>239083</v>
      </c>
      <c r="DQ14" s="47">
        <f>IF(BD14=0,0,DP14/BD14*100)</f>
        <v>100.80404425405607</v>
      </c>
      <c r="DR14" s="45">
        <f>DR15+DR23+DR56+DR69</f>
        <v>5827</v>
      </c>
      <c r="DS14" s="45">
        <f>DS15+DS23+DS56+DS69</f>
        <v>7889</v>
      </c>
    </row>
    <row r="15" spans="1:123" s="48" customFormat="1">
      <c r="A15" s="43" t="s">
        <v>9</v>
      </c>
      <c r="B15" s="44" t="s">
        <v>202</v>
      </c>
      <c r="C15" s="46">
        <f t="shared" ref="C15:C17" si="6">D15+E15+F15+G15+H15+I15+J15+K15+L15+M15</f>
        <v>720902</v>
      </c>
      <c r="D15" s="46">
        <v>331278.7</v>
      </c>
      <c r="E15" s="46">
        <v>64089</v>
      </c>
      <c r="F15" s="46">
        <v>74542</v>
      </c>
      <c r="G15" s="46">
        <v>54452.3</v>
      </c>
      <c r="H15" s="46">
        <v>17782</v>
      </c>
      <c r="I15" s="46">
        <v>48176</v>
      </c>
      <c r="J15" s="46">
        <v>15996</v>
      </c>
      <c r="K15" s="46">
        <v>25493</v>
      </c>
      <c r="L15" s="46">
        <v>51429</v>
      </c>
      <c r="M15" s="46">
        <v>37664</v>
      </c>
      <c r="N15" s="46">
        <f>N17</f>
        <v>731486.16381400009</v>
      </c>
      <c r="O15" s="46">
        <f t="shared" ref="O15:X15" si="7">O17</f>
        <v>325761.64531400008</v>
      </c>
      <c r="P15" s="46">
        <f t="shared" si="7"/>
        <v>61610</v>
      </c>
      <c r="Q15" s="46">
        <f t="shared" si="7"/>
        <v>76573.600000000006</v>
      </c>
      <c r="R15" s="46">
        <f t="shared" si="7"/>
        <v>57113</v>
      </c>
      <c r="S15" s="46">
        <f t="shared" si="7"/>
        <v>18467</v>
      </c>
      <c r="T15" s="46">
        <f t="shared" si="7"/>
        <v>49342</v>
      </c>
      <c r="U15" s="46">
        <f t="shared" si="7"/>
        <v>18274</v>
      </c>
      <c r="V15" s="46">
        <f t="shared" si="7"/>
        <v>21600</v>
      </c>
      <c r="W15" s="46">
        <f t="shared" si="7"/>
        <v>63286.616697999998</v>
      </c>
      <c r="X15" s="46">
        <f t="shared" si="7"/>
        <v>39458.301802000002</v>
      </c>
      <c r="Y15" s="46">
        <f t="shared" ref="Y15:AA30" si="8">AB15+AE15+AH15+AK15+AN15+AQ15+AT15+AW15+AZ15+BC15</f>
        <v>706496</v>
      </c>
      <c r="Z15" s="46">
        <f t="shared" si="8"/>
        <v>706496</v>
      </c>
      <c r="AA15" s="46">
        <f t="shared" si="8"/>
        <v>0</v>
      </c>
      <c r="AB15" s="46">
        <f>AB17</f>
        <v>313811</v>
      </c>
      <c r="AC15" s="46">
        <f t="shared" ref="AC15:BP15" si="9">AC17</f>
        <v>313811</v>
      </c>
      <c r="AD15" s="46">
        <f t="shared" si="9"/>
        <v>0</v>
      </c>
      <c r="AE15" s="46">
        <f t="shared" si="9"/>
        <v>58104</v>
      </c>
      <c r="AF15" s="46">
        <f t="shared" si="9"/>
        <v>58104</v>
      </c>
      <c r="AG15" s="46">
        <f t="shared" si="9"/>
        <v>0</v>
      </c>
      <c r="AH15" s="46">
        <f t="shared" si="9"/>
        <v>70788</v>
      </c>
      <c r="AI15" s="46">
        <f t="shared" si="9"/>
        <v>70788</v>
      </c>
      <c r="AJ15" s="46">
        <f t="shared" si="9"/>
        <v>0</v>
      </c>
      <c r="AK15" s="46">
        <f t="shared" si="9"/>
        <v>50475</v>
      </c>
      <c r="AL15" s="46">
        <f t="shared" si="9"/>
        <v>50475</v>
      </c>
      <c r="AM15" s="46">
        <f t="shared" si="9"/>
        <v>0</v>
      </c>
      <c r="AN15" s="46">
        <f t="shared" si="9"/>
        <v>14490</v>
      </c>
      <c r="AO15" s="46">
        <f t="shared" si="9"/>
        <v>14490</v>
      </c>
      <c r="AP15" s="46">
        <f t="shared" si="9"/>
        <v>0</v>
      </c>
      <c r="AQ15" s="46">
        <f t="shared" si="9"/>
        <v>52649</v>
      </c>
      <c r="AR15" s="46">
        <f t="shared" si="9"/>
        <v>52649</v>
      </c>
      <c r="AS15" s="46">
        <f t="shared" si="9"/>
        <v>0</v>
      </c>
      <c r="AT15" s="46">
        <f t="shared" si="9"/>
        <v>19050</v>
      </c>
      <c r="AU15" s="46">
        <f t="shared" si="9"/>
        <v>19050</v>
      </c>
      <c r="AV15" s="46">
        <f t="shared" si="9"/>
        <v>0</v>
      </c>
      <c r="AW15" s="46">
        <f t="shared" si="9"/>
        <v>25091</v>
      </c>
      <c r="AX15" s="46">
        <f t="shared" si="9"/>
        <v>25091</v>
      </c>
      <c r="AY15" s="46">
        <f t="shared" si="9"/>
        <v>0</v>
      </c>
      <c r="AZ15" s="46">
        <f t="shared" si="9"/>
        <v>63943</v>
      </c>
      <c r="BA15" s="46">
        <f t="shared" si="9"/>
        <v>63943</v>
      </c>
      <c r="BB15" s="46">
        <f t="shared" si="9"/>
        <v>0</v>
      </c>
      <c r="BC15" s="46">
        <f t="shared" si="9"/>
        <v>38095</v>
      </c>
      <c r="BD15" s="46">
        <f t="shared" si="9"/>
        <v>38095</v>
      </c>
      <c r="BE15" s="46">
        <f t="shared" si="9"/>
        <v>0</v>
      </c>
      <c r="BF15" s="46">
        <f t="shared" si="9"/>
        <v>915297.06336499995</v>
      </c>
      <c r="BG15" s="46">
        <f t="shared" si="9"/>
        <v>372258.06036800006</v>
      </c>
      <c r="BH15" s="46">
        <f t="shared" si="9"/>
        <v>76104</v>
      </c>
      <c r="BI15" s="46">
        <f t="shared" si="9"/>
        <v>90837.506850000005</v>
      </c>
      <c r="BJ15" s="46">
        <f t="shared" si="9"/>
        <v>55178</v>
      </c>
      <c r="BK15" s="46">
        <f t="shared" si="9"/>
        <v>16679.199999999997</v>
      </c>
      <c r="BL15" s="46">
        <f t="shared" si="9"/>
        <v>94400.832781999998</v>
      </c>
      <c r="BM15" s="46">
        <f t="shared" si="9"/>
        <v>40274</v>
      </c>
      <c r="BN15" s="46">
        <f t="shared" si="9"/>
        <v>29752</v>
      </c>
      <c r="BO15" s="46">
        <f t="shared" si="9"/>
        <v>96063</v>
      </c>
      <c r="BP15" s="46">
        <f t="shared" si="9"/>
        <v>43750.463365000003</v>
      </c>
      <c r="BQ15" s="45">
        <f>BR15+BT15</f>
        <v>807043</v>
      </c>
      <c r="BR15" s="46">
        <f>BR17</f>
        <v>807043</v>
      </c>
      <c r="BS15" s="143">
        <f t="shared" ref="BS15:BS83" si="10">IF(Z15=0,0,BR15/Z15*100)</f>
        <v>114.23178616722529</v>
      </c>
      <c r="BT15" s="46">
        <f>BT17</f>
        <v>0</v>
      </c>
      <c r="BU15" s="46"/>
      <c r="BV15" s="45">
        <f>BW15+BY15</f>
        <v>326925</v>
      </c>
      <c r="BW15" s="46">
        <f>BW17</f>
        <v>326925</v>
      </c>
      <c r="BX15" s="143">
        <f t="shared" ref="BX15:BX83" si="11">IF(AC15=0,0,BW15/AC15*100)</f>
        <v>104.17894847535618</v>
      </c>
      <c r="BY15" s="46">
        <f t="shared" ref="BY15" si="12">BY17</f>
        <v>0</v>
      </c>
      <c r="BZ15" s="46"/>
      <c r="CA15" s="45">
        <f>CB15+CD15</f>
        <v>75136</v>
      </c>
      <c r="CB15" s="46">
        <f t="shared" ref="CB15:DP15" si="13">CB17</f>
        <v>75136</v>
      </c>
      <c r="CC15" s="143">
        <f t="shared" ref="CC15:CC83" si="14">IF(AF15=0,0,CB15/AF15*100)</f>
        <v>129.31295607875532</v>
      </c>
      <c r="CD15" s="46">
        <f t="shared" ref="CD15" si="15">CD17</f>
        <v>0</v>
      </c>
      <c r="CE15" s="46"/>
      <c r="CF15" s="45">
        <f>CG15+CI15</f>
        <v>80858</v>
      </c>
      <c r="CG15" s="46">
        <f t="shared" si="13"/>
        <v>80858</v>
      </c>
      <c r="CH15" s="143">
        <f t="shared" ref="CH15:CH83" si="16">IF(AI15=0,0,CG15/AI15*100)</f>
        <v>114.22557495620727</v>
      </c>
      <c r="CI15" s="46">
        <f t="shared" ref="CI15" si="17">CI17</f>
        <v>0</v>
      </c>
      <c r="CJ15" s="46"/>
      <c r="CK15" s="45">
        <f>CL15+CN15</f>
        <v>63828</v>
      </c>
      <c r="CL15" s="46">
        <f t="shared" si="13"/>
        <v>63828</v>
      </c>
      <c r="CM15" s="143">
        <f t="shared" ref="CM15:CM83" si="18">IF(AL15=0,0,CL15/AL15*100)</f>
        <v>126.45468053491828</v>
      </c>
      <c r="CN15" s="46">
        <f t="shared" ref="CN15" si="19">CN17</f>
        <v>0</v>
      </c>
      <c r="CO15" s="46"/>
      <c r="CP15" s="45">
        <f>CQ15+CS15</f>
        <v>15841</v>
      </c>
      <c r="CQ15" s="46">
        <f t="shared" si="13"/>
        <v>15841</v>
      </c>
      <c r="CR15" s="143">
        <f t="shared" ref="CR15:CR83" si="20">IF(AO15=0,0,CQ15/AO15*100)</f>
        <v>109.32367149758456</v>
      </c>
      <c r="CS15" s="46">
        <f t="shared" ref="CS15" si="21">CS17</f>
        <v>0</v>
      </c>
      <c r="CT15" s="46"/>
      <c r="CU15" s="45">
        <f>CV15+CX15</f>
        <v>75323</v>
      </c>
      <c r="CV15" s="46">
        <f t="shared" si="13"/>
        <v>75323</v>
      </c>
      <c r="CW15" s="143">
        <f t="shared" ref="CW15:CW83" si="22">IF(AR15=0,0,CV15/AR15*100)</f>
        <v>143.06634503979183</v>
      </c>
      <c r="CX15" s="46">
        <f t="shared" ref="CX15:CY15" si="23">CX17</f>
        <v>0</v>
      </c>
      <c r="CY15" s="46">
        <f t="shared" si="23"/>
        <v>0</v>
      </c>
      <c r="CZ15" s="45">
        <f>DA15+DC15</f>
        <v>19619</v>
      </c>
      <c r="DA15" s="46">
        <f t="shared" si="13"/>
        <v>19619</v>
      </c>
      <c r="DB15" s="143">
        <f t="shared" ref="DB15:DB83" si="24">IF(AU15=0,0,DA15/AU15*100)</f>
        <v>102.98687664041995</v>
      </c>
      <c r="DC15" s="46">
        <f t="shared" ref="DC15" si="25">DC17</f>
        <v>0</v>
      </c>
      <c r="DD15" s="46"/>
      <c r="DE15" s="45">
        <f>DF15+DH15</f>
        <v>35832</v>
      </c>
      <c r="DF15" s="46">
        <f t="shared" si="13"/>
        <v>35832</v>
      </c>
      <c r="DG15" s="143">
        <f t="shared" ref="DG15:DG83" si="26">IF(AX15=0,0,DF15/AX15*100)</f>
        <v>142.80817823123832</v>
      </c>
      <c r="DH15" s="46">
        <f t="shared" ref="DH15" si="27">DH17</f>
        <v>0</v>
      </c>
      <c r="DI15" s="46"/>
      <c r="DJ15" s="45">
        <f>DK15+DM15</f>
        <v>73679</v>
      </c>
      <c r="DK15" s="46">
        <f t="shared" si="13"/>
        <v>73679</v>
      </c>
      <c r="DL15" s="143">
        <f t="shared" ref="DL15:DL83" si="28">IF(BA15=0,0,DK15/BA15*100)</f>
        <v>115.22606071032013</v>
      </c>
      <c r="DM15" s="46">
        <f t="shared" ref="DM15" si="29">DM17</f>
        <v>0</v>
      </c>
      <c r="DN15" s="46"/>
      <c r="DO15" s="45">
        <f>DP15+DR15</f>
        <v>40002</v>
      </c>
      <c r="DP15" s="46">
        <f t="shared" si="13"/>
        <v>40002</v>
      </c>
      <c r="DQ15" s="143">
        <f t="shared" ref="DQ15:DQ83" si="30">IF(BD15=0,0,DP15/BD15*100)</f>
        <v>105.00590628691428</v>
      </c>
      <c r="DR15" s="46">
        <f t="shared" ref="DR15" si="31">DR17</f>
        <v>0</v>
      </c>
      <c r="DS15" s="46"/>
    </row>
    <row r="16" spans="1:123" ht="19.5" customHeight="1">
      <c r="A16" s="40" t="s">
        <v>203</v>
      </c>
      <c r="B16" s="12" t="s">
        <v>204</v>
      </c>
      <c r="C16" s="115">
        <f t="shared" si="6"/>
        <v>1817000</v>
      </c>
      <c r="D16" s="41">
        <v>1214970</v>
      </c>
      <c r="E16" s="41">
        <v>89550</v>
      </c>
      <c r="F16" s="41">
        <v>88880</v>
      </c>
      <c r="G16" s="41">
        <v>155765</v>
      </c>
      <c r="H16" s="41">
        <v>20540</v>
      </c>
      <c r="I16" s="41">
        <v>54880</v>
      </c>
      <c r="J16" s="41">
        <v>19090</v>
      </c>
      <c r="K16" s="41">
        <v>31095</v>
      </c>
      <c r="L16" s="41">
        <v>96910</v>
      </c>
      <c r="M16" s="41">
        <v>45320</v>
      </c>
      <c r="N16" s="115">
        <f>O16+P16+Q16+R16+S16+T16+U16+V16+W16+X16</f>
        <v>2178674.1638140003</v>
      </c>
      <c r="O16" s="41">
        <v>1384885.6453140001</v>
      </c>
      <c r="P16" s="41">
        <v>103791</v>
      </c>
      <c r="Q16" s="41">
        <v>106989.6</v>
      </c>
      <c r="R16" s="41">
        <v>283795</v>
      </c>
      <c r="S16" s="41">
        <v>21000</v>
      </c>
      <c r="T16" s="41">
        <v>61155</v>
      </c>
      <c r="U16" s="41">
        <v>23025</v>
      </c>
      <c r="V16" s="41">
        <v>27460</v>
      </c>
      <c r="W16" s="41">
        <v>118691.616698</v>
      </c>
      <c r="X16" s="41">
        <v>47881.301802000002</v>
      </c>
      <c r="Y16" s="115">
        <f t="shared" si="8"/>
        <v>2171000</v>
      </c>
      <c r="Z16" s="115">
        <f t="shared" si="8"/>
        <v>2171000</v>
      </c>
      <c r="AA16" s="115">
        <f t="shared" si="8"/>
        <v>0</v>
      </c>
      <c r="AB16" s="41">
        <v>1390935</v>
      </c>
      <c r="AC16" s="41">
        <v>1390935</v>
      </c>
      <c r="AD16" s="41"/>
      <c r="AE16" s="41">
        <v>99285</v>
      </c>
      <c r="AF16" s="41">
        <v>99285</v>
      </c>
      <c r="AG16" s="41"/>
      <c r="AH16" s="41">
        <v>82860</v>
      </c>
      <c r="AI16" s="41">
        <v>82860</v>
      </c>
      <c r="AJ16" s="41"/>
      <c r="AK16" s="41">
        <v>313015</v>
      </c>
      <c r="AL16" s="41">
        <v>313015</v>
      </c>
      <c r="AM16" s="41"/>
      <c r="AN16" s="41">
        <v>16950</v>
      </c>
      <c r="AO16" s="41">
        <v>16950</v>
      </c>
      <c r="AP16" s="41"/>
      <c r="AQ16" s="41">
        <v>64570</v>
      </c>
      <c r="AR16" s="41">
        <v>64570</v>
      </c>
      <c r="AS16" s="41"/>
      <c r="AT16" s="41">
        <v>23440</v>
      </c>
      <c r="AU16" s="41">
        <v>23440</v>
      </c>
      <c r="AV16" s="41"/>
      <c r="AW16" s="41">
        <v>31415</v>
      </c>
      <c r="AX16" s="41">
        <v>31415</v>
      </c>
      <c r="AY16" s="41"/>
      <c r="AZ16" s="41">
        <v>102655</v>
      </c>
      <c r="BA16" s="41">
        <v>102655</v>
      </c>
      <c r="BB16" s="41"/>
      <c r="BC16" s="41">
        <v>45875</v>
      </c>
      <c r="BD16" s="41">
        <v>45875</v>
      </c>
      <c r="BE16" s="41"/>
      <c r="BF16" s="115">
        <f>BG16+BH16+BI16+BJ16+BK16+BL16+BM16+BN16+BO16+BP16</f>
        <v>2543986.4633650002</v>
      </c>
      <c r="BG16" s="41">
        <v>1577759.0603680001</v>
      </c>
      <c r="BH16" s="41">
        <v>135265</v>
      </c>
      <c r="BI16" s="41">
        <v>109365.50685000001</v>
      </c>
      <c r="BJ16" s="41">
        <v>286250</v>
      </c>
      <c r="BK16" s="41">
        <v>23289.599999999999</v>
      </c>
      <c r="BL16" s="41">
        <v>112759.832782</v>
      </c>
      <c r="BM16" s="41">
        <v>49085</v>
      </c>
      <c r="BN16" s="41">
        <v>36708</v>
      </c>
      <c r="BO16" s="41">
        <v>160934</v>
      </c>
      <c r="BP16" s="41">
        <v>52570.463365000003</v>
      </c>
      <c r="BQ16" s="115">
        <f t="shared" ref="BQ16:BQ112" si="32">BR16+BT16</f>
        <v>2466700</v>
      </c>
      <c r="BR16" s="115">
        <f t="shared" ref="BR16:BR21" si="33">BW16+CB16+CG16+CL16+CQ16+CV16+DA16+DF16+DK16+DP16</f>
        <v>2466700</v>
      </c>
      <c r="BS16" s="42">
        <f t="shared" si="10"/>
        <v>113.62045140488254</v>
      </c>
      <c r="BT16" s="115">
        <f t="shared" ref="BT16:BT21" si="34">BY16+CD16+CI16+CN16+CS16+CX16+DC16+DH16+DM16+DR16</f>
        <v>0</v>
      </c>
      <c r="BU16" s="115"/>
      <c r="BV16" s="115">
        <f t="shared" ref="BV16:BV112" si="35">BW16+BY16</f>
        <v>1554065</v>
      </c>
      <c r="BW16" s="41">
        <v>1554065</v>
      </c>
      <c r="BX16" s="42">
        <f t="shared" si="11"/>
        <v>111.72808218931868</v>
      </c>
      <c r="BY16" s="41"/>
      <c r="BZ16" s="41"/>
      <c r="CA16" s="115">
        <f t="shared" ref="CA16:CA112" si="36">CB16+CD16</f>
        <v>153690</v>
      </c>
      <c r="CB16" s="41">
        <v>153690</v>
      </c>
      <c r="CC16" s="42">
        <f t="shared" si="14"/>
        <v>154.79679709925972</v>
      </c>
      <c r="CD16" s="41"/>
      <c r="CE16" s="41"/>
      <c r="CF16" s="115">
        <f t="shared" ref="CF16:CF112" si="37">CG16+CI16</f>
        <v>98770</v>
      </c>
      <c r="CG16" s="41">
        <v>98770</v>
      </c>
      <c r="CH16" s="42">
        <f t="shared" si="16"/>
        <v>119.20106203234371</v>
      </c>
      <c r="CI16" s="41"/>
      <c r="CJ16" s="41"/>
      <c r="CK16" s="115">
        <f t="shared" ref="CK16:CK112" si="38">CL16+CN16</f>
        <v>295485</v>
      </c>
      <c r="CL16" s="41">
        <v>295485</v>
      </c>
      <c r="CM16" s="42">
        <f t="shared" si="18"/>
        <v>94.399629410731109</v>
      </c>
      <c r="CN16" s="41"/>
      <c r="CO16" s="41"/>
      <c r="CP16" s="115">
        <f t="shared" ref="CP16:CP112" si="39">CQ16+CS16</f>
        <v>23160</v>
      </c>
      <c r="CQ16" s="41">
        <v>23160</v>
      </c>
      <c r="CR16" s="42">
        <f t="shared" si="20"/>
        <v>136.63716814159292</v>
      </c>
      <c r="CS16" s="41"/>
      <c r="CT16" s="41"/>
      <c r="CU16" s="115">
        <f t="shared" ref="CU16:CU112" si="40">CV16+CX16</f>
        <v>91525</v>
      </c>
      <c r="CV16" s="41">
        <v>91525</v>
      </c>
      <c r="CW16" s="42">
        <f t="shared" si="22"/>
        <v>141.74539259718136</v>
      </c>
      <c r="CX16" s="41"/>
      <c r="CY16" s="41"/>
      <c r="CZ16" s="115">
        <f t="shared" ref="CZ16:CZ112" si="41">DA16+DC16</f>
        <v>25285</v>
      </c>
      <c r="DA16" s="41">
        <v>25285</v>
      </c>
      <c r="DB16" s="42">
        <f t="shared" si="24"/>
        <v>107.87116040955631</v>
      </c>
      <c r="DC16" s="41"/>
      <c r="DD16" s="41"/>
      <c r="DE16" s="115">
        <f t="shared" ref="DE16:DE112" si="42">DF16+DH16</f>
        <v>46250</v>
      </c>
      <c r="DF16" s="41">
        <v>46250</v>
      </c>
      <c r="DG16" s="42">
        <f t="shared" si="26"/>
        <v>147.22266433232531</v>
      </c>
      <c r="DH16" s="41"/>
      <c r="DI16" s="41"/>
      <c r="DJ16" s="115">
        <f t="shared" ref="DJ16:DJ112" si="43">DK16+DM16</f>
        <v>127850</v>
      </c>
      <c r="DK16" s="41">
        <v>127850</v>
      </c>
      <c r="DL16" s="42">
        <f t="shared" si="28"/>
        <v>124.54337343529298</v>
      </c>
      <c r="DM16" s="41"/>
      <c r="DN16" s="41"/>
      <c r="DO16" s="115">
        <f t="shared" ref="DO16:DO112" si="44">DP16+DR16</f>
        <v>50620</v>
      </c>
      <c r="DP16" s="41">
        <v>50620</v>
      </c>
      <c r="DQ16" s="42">
        <f t="shared" si="30"/>
        <v>110.34332425068121</v>
      </c>
      <c r="DR16" s="41"/>
      <c r="DS16" s="41"/>
    </row>
    <row r="17" spans="1:123" ht="19.5" customHeight="1">
      <c r="A17" s="40" t="s">
        <v>203</v>
      </c>
      <c r="B17" s="12" t="s">
        <v>271</v>
      </c>
      <c r="C17" s="115">
        <f t="shared" si="6"/>
        <v>720902</v>
      </c>
      <c r="D17" s="41">
        <v>331278.7</v>
      </c>
      <c r="E17" s="41">
        <v>64089</v>
      </c>
      <c r="F17" s="41">
        <v>74542</v>
      </c>
      <c r="G17" s="41">
        <v>54452.3</v>
      </c>
      <c r="H17" s="41">
        <v>17782</v>
      </c>
      <c r="I17" s="41">
        <v>48176</v>
      </c>
      <c r="J17" s="41">
        <v>15996</v>
      </c>
      <c r="K17" s="41">
        <v>25493</v>
      </c>
      <c r="L17" s="41">
        <v>51429</v>
      </c>
      <c r="M17" s="41">
        <v>37664</v>
      </c>
      <c r="N17" s="115">
        <f t="shared" ref="N17:N112" si="45">O17+P17+Q17+R17+S17+T17+U17+V17+W17+X17</f>
        <v>731486.16381400009</v>
      </c>
      <c r="O17" s="41">
        <f>O18+O19</f>
        <v>325761.64531400008</v>
      </c>
      <c r="P17" s="41">
        <f t="shared" ref="P17:X17" si="46">P18+P19</f>
        <v>61610</v>
      </c>
      <c r="Q17" s="41">
        <f t="shared" si="46"/>
        <v>76573.600000000006</v>
      </c>
      <c r="R17" s="41">
        <f t="shared" si="46"/>
        <v>57113</v>
      </c>
      <c r="S17" s="41">
        <f t="shared" si="46"/>
        <v>18467</v>
      </c>
      <c r="T17" s="41">
        <f t="shared" si="46"/>
        <v>49342</v>
      </c>
      <c r="U17" s="41">
        <f t="shared" si="46"/>
        <v>18274</v>
      </c>
      <c r="V17" s="41">
        <f t="shared" si="46"/>
        <v>21600</v>
      </c>
      <c r="W17" s="41">
        <f t="shared" si="46"/>
        <v>63286.616697999998</v>
      </c>
      <c r="X17" s="41">
        <f t="shared" si="46"/>
        <v>39458.301802000002</v>
      </c>
      <c r="Y17" s="115">
        <f t="shared" si="8"/>
        <v>706496</v>
      </c>
      <c r="Z17" s="115">
        <f t="shared" si="8"/>
        <v>706496</v>
      </c>
      <c r="AA17" s="115">
        <f t="shared" si="8"/>
        <v>0</v>
      </c>
      <c r="AB17" s="41">
        <v>313811</v>
      </c>
      <c r="AC17" s="41">
        <v>313811</v>
      </c>
      <c r="AD17" s="41"/>
      <c r="AE17" s="41">
        <v>58104</v>
      </c>
      <c r="AF17" s="41">
        <v>58104</v>
      </c>
      <c r="AG17" s="41"/>
      <c r="AH17" s="41">
        <v>70788</v>
      </c>
      <c r="AI17" s="41">
        <v>70788</v>
      </c>
      <c r="AJ17" s="41"/>
      <c r="AK17" s="41">
        <v>50475</v>
      </c>
      <c r="AL17" s="41">
        <v>50475</v>
      </c>
      <c r="AM17" s="41"/>
      <c r="AN17" s="41">
        <v>14490</v>
      </c>
      <c r="AO17" s="41">
        <v>14490</v>
      </c>
      <c r="AP17" s="41"/>
      <c r="AQ17" s="41">
        <v>52649</v>
      </c>
      <c r="AR17" s="41">
        <v>52649</v>
      </c>
      <c r="AS17" s="41"/>
      <c r="AT17" s="41">
        <v>19050</v>
      </c>
      <c r="AU17" s="41">
        <v>19050</v>
      </c>
      <c r="AV17" s="41"/>
      <c r="AW17" s="41">
        <v>25091</v>
      </c>
      <c r="AX17" s="41">
        <v>25091</v>
      </c>
      <c r="AY17" s="41"/>
      <c r="AZ17" s="41">
        <v>63943</v>
      </c>
      <c r="BA17" s="41">
        <v>63943</v>
      </c>
      <c r="BB17" s="41"/>
      <c r="BC17" s="41">
        <v>38095</v>
      </c>
      <c r="BD17" s="41">
        <v>38095</v>
      </c>
      <c r="BE17" s="41"/>
      <c r="BF17" s="115">
        <f t="shared" ref="BF17:BF20" si="47">BG17+BH17+BI17+BJ17+BK17+BL17+BM17+BN17+BO17+BP17</f>
        <v>915297.06336499995</v>
      </c>
      <c r="BG17" s="41">
        <f>BG18+BG19</f>
        <v>372258.06036800006</v>
      </c>
      <c r="BH17" s="41">
        <f t="shared" ref="BH17:BP17" si="48">BH18+BH19</f>
        <v>76104</v>
      </c>
      <c r="BI17" s="41">
        <f t="shared" si="48"/>
        <v>90837.506850000005</v>
      </c>
      <c r="BJ17" s="41">
        <f t="shared" si="48"/>
        <v>55178</v>
      </c>
      <c r="BK17" s="41">
        <f t="shared" si="48"/>
        <v>16679.199999999997</v>
      </c>
      <c r="BL17" s="41">
        <f t="shared" si="48"/>
        <v>94400.832781999998</v>
      </c>
      <c r="BM17" s="41">
        <f t="shared" si="48"/>
        <v>40274</v>
      </c>
      <c r="BN17" s="41">
        <f t="shared" si="48"/>
        <v>29752</v>
      </c>
      <c r="BO17" s="41">
        <f t="shared" si="48"/>
        <v>96063</v>
      </c>
      <c r="BP17" s="41">
        <f t="shared" si="48"/>
        <v>43750.463365000003</v>
      </c>
      <c r="BQ17" s="115">
        <f>BR17+BT17</f>
        <v>807043</v>
      </c>
      <c r="BR17" s="115">
        <f t="shared" si="33"/>
        <v>807043</v>
      </c>
      <c r="BS17" s="42">
        <f t="shared" si="10"/>
        <v>114.23178616722529</v>
      </c>
      <c r="BT17" s="115">
        <f t="shared" si="34"/>
        <v>0</v>
      </c>
      <c r="BU17" s="115"/>
      <c r="BV17" s="115">
        <f>BW17+BY17</f>
        <v>326925</v>
      </c>
      <c r="BW17" s="41">
        <f>ROUND((BW18+BW19),0)</f>
        <v>326925</v>
      </c>
      <c r="BX17" s="42">
        <f t="shared" si="11"/>
        <v>104.17894847535618</v>
      </c>
      <c r="BY17" s="41"/>
      <c r="BZ17" s="41"/>
      <c r="CA17" s="115">
        <f>CB17+CD17</f>
        <v>75136</v>
      </c>
      <c r="CB17" s="41">
        <f>ROUND((CB18+CB19),0)</f>
        <v>75136</v>
      </c>
      <c r="CC17" s="42">
        <f t="shared" si="14"/>
        <v>129.31295607875532</v>
      </c>
      <c r="CD17" s="41"/>
      <c r="CE17" s="41"/>
      <c r="CF17" s="115">
        <f>CG17+CI17</f>
        <v>80858</v>
      </c>
      <c r="CG17" s="41">
        <f>ROUND((CG18+CG19),0)</f>
        <v>80858</v>
      </c>
      <c r="CH17" s="42">
        <f t="shared" si="16"/>
        <v>114.22557495620727</v>
      </c>
      <c r="CI17" s="41"/>
      <c r="CJ17" s="41"/>
      <c r="CK17" s="115">
        <f>CL17+CN17</f>
        <v>63828</v>
      </c>
      <c r="CL17" s="41">
        <f>ROUND((CL18+CL19),0)</f>
        <v>63828</v>
      </c>
      <c r="CM17" s="42">
        <f t="shared" si="18"/>
        <v>126.45468053491828</v>
      </c>
      <c r="CN17" s="41"/>
      <c r="CO17" s="41"/>
      <c r="CP17" s="115">
        <f>CQ17+CS17</f>
        <v>15841</v>
      </c>
      <c r="CQ17" s="41">
        <f>ROUND((CQ18+CQ19),0)</f>
        <v>15841</v>
      </c>
      <c r="CR17" s="42">
        <f t="shared" si="20"/>
        <v>109.32367149758456</v>
      </c>
      <c r="CS17" s="41"/>
      <c r="CT17" s="41"/>
      <c r="CU17" s="115">
        <f>CV17+CX17</f>
        <v>75323</v>
      </c>
      <c r="CV17" s="41">
        <f>ROUND((CV18+CV19),0)</f>
        <v>75323</v>
      </c>
      <c r="CW17" s="42">
        <f t="shared" si="22"/>
        <v>143.06634503979183</v>
      </c>
      <c r="CX17" s="41"/>
      <c r="CY17" s="41"/>
      <c r="CZ17" s="115">
        <f>DA17+DC17</f>
        <v>19619</v>
      </c>
      <c r="DA17" s="41">
        <f>ROUND((DA18+DA19),0)</f>
        <v>19619</v>
      </c>
      <c r="DB17" s="42">
        <f t="shared" si="24"/>
        <v>102.98687664041995</v>
      </c>
      <c r="DC17" s="41"/>
      <c r="DD17" s="41"/>
      <c r="DE17" s="115">
        <f>DF17+DH17</f>
        <v>35832</v>
      </c>
      <c r="DF17" s="41">
        <f>ROUND((DF18+DF19),0)</f>
        <v>35832</v>
      </c>
      <c r="DG17" s="42">
        <f t="shared" si="26"/>
        <v>142.80817823123832</v>
      </c>
      <c r="DH17" s="41"/>
      <c r="DI17" s="41"/>
      <c r="DJ17" s="115">
        <f>DK17+DM17</f>
        <v>73679</v>
      </c>
      <c r="DK17" s="41">
        <f>ROUND((DK18+DK19),0)</f>
        <v>73679</v>
      </c>
      <c r="DL17" s="42">
        <f t="shared" si="28"/>
        <v>115.22606071032013</v>
      </c>
      <c r="DM17" s="41"/>
      <c r="DN17" s="41"/>
      <c r="DO17" s="115">
        <f>DP17+DR17</f>
        <v>40002</v>
      </c>
      <c r="DP17" s="41">
        <f>ROUND((DP18+DP19),0)</f>
        <v>40002</v>
      </c>
      <c r="DQ17" s="42">
        <f t="shared" si="30"/>
        <v>105.00590628691428</v>
      </c>
      <c r="DR17" s="41"/>
      <c r="DS17" s="41"/>
    </row>
    <row r="18" spans="1:123" ht="19.5" hidden="1" customHeight="1" outlineLevel="1">
      <c r="A18" s="40" t="s">
        <v>62</v>
      </c>
      <c r="B18" s="12" t="s">
        <v>205</v>
      </c>
      <c r="C18" s="115">
        <f>D18+E18+F18+G18+H18+I18+J18+K18+L18+M18</f>
        <v>241006</v>
      </c>
      <c r="D18" s="41">
        <v>109841</v>
      </c>
      <c r="E18" s="41">
        <v>19645</v>
      </c>
      <c r="F18" s="41">
        <v>11216</v>
      </c>
      <c r="G18" s="41">
        <v>22832</v>
      </c>
      <c r="H18" s="41">
        <v>6412</v>
      </c>
      <c r="I18" s="41">
        <v>5851</v>
      </c>
      <c r="J18" s="41">
        <v>9298</v>
      </c>
      <c r="K18" s="41">
        <v>9415</v>
      </c>
      <c r="L18" s="41">
        <v>33294</v>
      </c>
      <c r="M18" s="41">
        <v>13202</v>
      </c>
      <c r="N18" s="115">
        <f t="shared" si="45"/>
        <v>256591.16381400009</v>
      </c>
      <c r="O18" s="41">
        <v>106161.64531400008</v>
      </c>
      <c r="P18" s="41">
        <v>22051</v>
      </c>
      <c r="Q18" s="41">
        <v>16152.600000000006</v>
      </c>
      <c r="R18" s="41">
        <v>23349</v>
      </c>
      <c r="S18" s="41">
        <v>7971</v>
      </c>
      <c r="T18" s="41">
        <v>8481</v>
      </c>
      <c r="U18" s="41">
        <v>12942</v>
      </c>
      <c r="V18" s="41">
        <v>9495</v>
      </c>
      <c r="W18" s="41">
        <v>34501.616697999998</v>
      </c>
      <c r="X18" s="41">
        <v>15486.301802000002</v>
      </c>
      <c r="Y18" s="115">
        <f t="shared" si="8"/>
        <v>235464.49999999997</v>
      </c>
      <c r="Z18" s="115">
        <f t="shared" si="8"/>
        <v>235464.49999999997</v>
      </c>
      <c r="AA18" s="115">
        <f t="shared" si="8"/>
        <v>0</v>
      </c>
      <c r="AB18" s="41">
        <v>105704.99999999997</v>
      </c>
      <c r="AC18" s="41">
        <v>105704.99999999997</v>
      </c>
      <c r="AD18" s="41"/>
      <c r="AE18" s="41">
        <v>19803</v>
      </c>
      <c r="AF18" s="41">
        <v>19803</v>
      </c>
      <c r="AG18" s="41"/>
      <c r="AH18" s="41">
        <v>11890</v>
      </c>
      <c r="AI18" s="41">
        <v>11890</v>
      </c>
      <c r="AJ18" s="41"/>
      <c r="AK18" s="41">
        <v>18921.5</v>
      </c>
      <c r="AL18" s="41">
        <v>18921.5</v>
      </c>
      <c r="AM18" s="41"/>
      <c r="AN18" s="41">
        <v>5490</v>
      </c>
      <c r="AO18" s="41">
        <v>5490</v>
      </c>
      <c r="AP18" s="41"/>
      <c r="AQ18" s="41">
        <v>5774</v>
      </c>
      <c r="AR18" s="41">
        <v>5774</v>
      </c>
      <c r="AS18" s="41"/>
      <c r="AT18" s="41">
        <v>10756</v>
      </c>
      <c r="AU18" s="41">
        <v>10756</v>
      </c>
      <c r="AV18" s="41"/>
      <c r="AW18" s="41">
        <v>10641</v>
      </c>
      <c r="AX18" s="41">
        <v>10641</v>
      </c>
      <c r="AY18" s="41"/>
      <c r="AZ18" s="41">
        <v>32873</v>
      </c>
      <c r="BA18" s="41">
        <v>32873</v>
      </c>
      <c r="BB18" s="41"/>
      <c r="BC18" s="41">
        <v>13611</v>
      </c>
      <c r="BD18" s="41">
        <v>13611</v>
      </c>
      <c r="BE18" s="41"/>
      <c r="BF18" s="115">
        <f t="shared" si="47"/>
        <v>392560.06336500007</v>
      </c>
      <c r="BG18" s="41">
        <v>166803.06036800006</v>
      </c>
      <c r="BH18" s="41">
        <v>26117</v>
      </c>
      <c r="BI18" s="41">
        <v>26122.506850000005</v>
      </c>
      <c r="BJ18" s="41">
        <v>21750</v>
      </c>
      <c r="BK18" s="41">
        <v>9302.1999999999971</v>
      </c>
      <c r="BL18" s="41">
        <v>12754.832781999998</v>
      </c>
      <c r="BM18" s="41">
        <v>33003</v>
      </c>
      <c r="BN18" s="41">
        <v>14228</v>
      </c>
      <c r="BO18" s="41">
        <v>63692</v>
      </c>
      <c r="BP18" s="41">
        <v>18787.463365000003</v>
      </c>
      <c r="BQ18" s="115">
        <f t="shared" si="32"/>
        <v>277691</v>
      </c>
      <c r="BR18" s="115">
        <f t="shared" si="33"/>
        <v>277691</v>
      </c>
      <c r="BS18" s="42">
        <f t="shared" si="10"/>
        <v>117.9332765661066</v>
      </c>
      <c r="BT18" s="115">
        <f t="shared" si="34"/>
        <v>0</v>
      </c>
      <c r="BU18" s="115"/>
      <c r="BV18" s="115">
        <f t="shared" si="35"/>
        <v>109119</v>
      </c>
      <c r="BW18" s="41">
        <v>109119</v>
      </c>
      <c r="BX18" s="42">
        <f t="shared" si="11"/>
        <v>103.22974315311484</v>
      </c>
      <c r="BY18" s="41"/>
      <c r="BZ18" s="41"/>
      <c r="CA18" s="115">
        <f t="shared" si="36"/>
        <v>22705</v>
      </c>
      <c r="CB18" s="41">
        <v>22705</v>
      </c>
      <c r="CC18" s="42">
        <f t="shared" si="14"/>
        <v>114.65434530121699</v>
      </c>
      <c r="CD18" s="41"/>
      <c r="CE18" s="41"/>
      <c r="CF18" s="115">
        <f t="shared" si="37"/>
        <v>16034</v>
      </c>
      <c r="CG18" s="41">
        <v>16034</v>
      </c>
      <c r="CH18" s="42">
        <f t="shared" si="16"/>
        <v>134.85281749369219</v>
      </c>
      <c r="CI18" s="41"/>
      <c r="CJ18" s="41"/>
      <c r="CK18" s="115">
        <f t="shared" si="38"/>
        <v>28590</v>
      </c>
      <c r="CL18" s="41">
        <v>28590</v>
      </c>
      <c r="CM18" s="42">
        <f t="shared" si="18"/>
        <v>151.09795735010439</v>
      </c>
      <c r="CN18" s="41"/>
      <c r="CO18" s="41"/>
      <c r="CP18" s="115">
        <f t="shared" si="39"/>
        <v>7913</v>
      </c>
      <c r="CQ18" s="41">
        <v>7913</v>
      </c>
      <c r="CR18" s="42">
        <f t="shared" si="20"/>
        <v>144.13479052823314</v>
      </c>
      <c r="CS18" s="41"/>
      <c r="CT18" s="41"/>
      <c r="CU18" s="115">
        <f t="shared" si="40"/>
        <v>8751</v>
      </c>
      <c r="CV18" s="41">
        <v>8751</v>
      </c>
      <c r="CW18" s="42">
        <f t="shared" si="22"/>
        <v>151.55871146518876</v>
      </c>
      <c r="CX18" s="41"/>
      <c r="CY18" s="41"/>
      <c r="CZ18" s="115">
        <f t="shared" si="41"/>
        <v>11238</v>
      </c>
      <c r="DA18" s="41">
        <v>11238</v>
      </c>
      <c r="DB18" s="42">
        <f t="shared" si="24"/>
        <v>104.48121978430642</v>
      </c>
      <c r="DC18" s="41"/>
      <c r="DD18" s="41"/>
      <c r="DE18" s="115">
        <f t="shared" si="42"/>
        <v>16204</v>
      </c>
      <c r="DF18" s="41">
        <v>16204</v>
      </c>
      <c r="DG18" s="42">
        <f t="shared" si="26"/>
        <v>152.27892115402688</v>
      </c>
      <c r="DH18" s="41"/>
      <c r="DI18" s="41"/>
      <c r="DJ18" s="115">
        <f t="shared" si="43"/>
        <v>42339</v>
      </c>
      <c r="DK18" s="41">
        <v>42339</v>
      </c>
      <c r="DL18" s="42">
        <f t="shared" si="28"/>
        <v>128.79566817753172</v>
      </c>
      <c r="DM18" s="41"/>
      <c r="DN18" s="41"/>
      <c r="DO18" s="115">
        <f t="shared" si="44"/>
        <v>14798</v>
      </c>
      <c r="DP18" s="41">
        <v>14798</v>
      </c>
      <c r="DQ18" s="42">
        <f t="shared" si="30"/>
        <v>108.72088751744913</v>
      </c>
      <c r="DR18" s="41"/>
      <c r="DS18" s="41"/>
    </row>
    <row r="19" spans="1:123" ht="19.5" hidden="1" customHeight="1" outlineLevel="1">
      <c r="A19" s="40" t="s">
        <v>62</v>
      </c>
      <c r="B19" s="12" t="s">
        <v>206</v>
      </c>
      <c r="C19" s="115">
        <f>D19+E19+F19+G19+H19+I19+J19+K19+L19+M19</f>
        <v>479896</v>
      </c>
      <c r="D19" s="41">
        <v>221438</v>
      </c>
      <c r="E19" s="41">
        <v>44444</v>
      </c>
      <c r="F19" s="41">
        <v>63326</v>
      </c>
      <c r="G19" s="41">
        <v>31620</v>
      </c>
      <c r="H19" s="41">
        <v>11370</v>
      </c>
      <c r="I19" s="41">
        <v>42325</v>
      </c>
      <c r="J19" s="41">
        <v>6698</v>
      </c>
      <c r="K19" s="41">
        <v>16078</v>
      </c>
      <c r="L19" s="41">
        <v>18135</v>
      </c>
      <c r="M19" s="41">
        <v>24462</v>
      </c>
      <c r="N19" s="115">
        <f t="shared" si="45"/>
        <v>474895</v>
      </c>
      <c r="O19" s="41">
        <f>O21</f>
        <v>219600</v>
      </c>
      <c r="P19" s="41">
        <f t="shared" ref="P19:X19" si="49">P21</f>
        <v>39559</v>
      </c>
      <c r="Q19" s="41">
        <f t="shared" si="49"/>
        <v>60421</v>
      </c>
      <c r="R19" s="41">
        <f t="shared" si="49"/>
        <v>33764</v>
      </c>
      <c r="S19" s="41">
        <f t="shared" si="49"/>
        <v>10496</v>
      </c>
      <c r="T19" s="41">
        <f t="shared" si="49"/>
        <v>40861</v>
      </c>
      <c r="U19" s="41">
        <f t="shared" si="49"/>
        <v>5332</v>
      </c>
      <c r="V19" s="41">
        <f t="shared" si="49"/>
        <v>12105</v>
      </c>
      <c r="W19" s="41">
        <f t="shared" si="49"/>
        <v>28785</v>
      </c>
      <c r="X19" s="41">
        <f t="shared" si="49"/>
        <v>23972</v>
      </c>
      <c r="Y19" s="115">
        <f t="shared" si="8"/>
        <v>471031.1</v>
      </c>
      <c r="Z19" s="115">
        <f t="shared" si="8"/>
        <v>471031.1</v>
      </c>
      <c r="AA19" s="115">
        <f t="shared" si="8"/>
        <v>0</v>
      </c>
      <c r="AB19" s="41">
        <v>208106.1</v>
      </c>
      <c r="AC19" s="41">
        <v>208106.1</v>
      </c>
      <c r="AD19" s="41"/>
      <c r="AE19" s="41">
        <v>38301</v>
      </c>
      <c r="AF19" s="41">
        <v>38301</v>
      </c>
      <c r="AG19" s="41"/>
      <c r="AH19" s="41">
        <v>58898</v>
      </c>
      <c r="AI19" s="41">
        <v>58898</v>
      </c>
      <c r="AJ19" s="41"/>
      <c r="AK19" s="41">
        <v>31553.5</v>
      </c>
      <c r="AL19" s="41">
        <v>31553.5</v>
      </c>
      <c r="AM19" s="41"/>
      <c r="AN19" s="41">
        <v>8999.7999999999993</v>
      </c>
      <c r="AO19" s="41">
        <v>8999.7999999999993</v>
      </c>
      <c r="AP19" s="41"/>
      <c r="AQ19" s="41">
        <v>46875</v>
      </c>
      <c r="AR19" s="41">
        <v>46875</v>
      </c>
      <c r="AS19" s="41"/>
      <c r="AT19" s="41">
        <v>8294</v>
      </c>
      <c r="AU19" s="41">
        <v>8294</v>
      </c>
      <c r="AV19" s="41"/>
      <c r="AW19" s="41">
        <v>14449.5</v>
      </c>
      <c r="AX19" s="41">
        <v>14449.5</v>
      </c>
      <c r="AY19" s="41"/>
      <c r="AZ19" s="41">
        <v>31070.2</v>
      </c>
      <c r="BA19" s="41">
        <v>31070.2</v>
      </c>
      <c r="BB19" s="41"/>
      <c r="BC19" s="41">
        <v>24484</v>
      </c>
      <c r="BD19" s="41">
        <v>24484</v>
      </c>
      <c r="BE19" s="41"/>
      <c r="BF19" s="115">
        <f t="shared" si="47"/>
        <v>522737</v>
      </c>
      <c r="BG19" s="41">
        <f>BG21</f>
        <v>205455</v>
      </c>
      <c r="BH19" s="41">
        <f t="shared" ref="BH19:BP19" si="50">BH21</f>
        <v>49987</v>
      </c>
      <c r="BI19" s="41">
        <f t="shared" si="50"/>
        <v>64715</v>
      </c>
      <c r="BJ19" s="41">
        <f t="shared" si="50"/>
        <v>33428</v>
      </c>
      <c r="BK19" s="41">
        <f t="shared" si="50"/>
        <v>7377</v>
      </c>
      <c r="BL19" s="41">
        <f t="shared" si="50"/>
        <v>81646</v>
      </c>
      <c r="BM19" s="41">
        <f t="shared" si="50"/>
        <v>7271</v>
      </c>
      <c r="BN19" s="41">
        <f t="shared" si="50"/>
        <v>15524</v>
      </c>
      <c r="BO19" s="41">
        <f t="shared" si="50"/>
        <v>32371</v>
      </c>
      <c r="BP19" s="41">
        <f t="shared" si="50"/>
        <v>24963</v>
      </c>
      <c r="BQ19" s="115">
        <f t="shared" si="32"/>
        <v>529351</v>
      </c>
      <c r="BR19" s="115">
        <f t="shared" si="33"/>
        <v>529351</v>
      </c>
      <c r="BS19" s="42">
        <f t="shared" si="10"/>
        <v>112.38132683807926</v>
      </c>
      <c r="BT19" s="115">
        <f t="shared" si="34"/>
        <v>0</v>
      </c>
      <c r="BU19" s="115"/>
      <c r="BV19" s="115">
        <f t="shared" si="35"/>
        <v>217806</v>
      </c>
      <c r="BW19" s="41">
        <f>BW21</f>
        <v>217806</v>
      </c>
      <c r="BX19" s="42">
        <f t="shared" si="11"/>
        <v>104.66103588506056</v>
      </c>
      <c r="BY19" s="41"/>
      <c r="BZ19" s="41"/>
      <c r="CA19" s="115">
        <f t="shared" si="36"/>
        <v>52431</v>
      </c>
      <c r="CB19" s="41">
        <f t="shared" ref="CB19:DP19" si="51">CB21</f>
        <v>52431</v>
      </c>
      <c r="CC19" s="42">
        <f t="shared" si="14"/>
        <v>136.89198715438241</v>
      </c>
      <c r="CD19" s="41"/>
      <c r="CE19" s="41"/>
      <c r="CF19" s="115">
        <f t="shared" si="37"/>
        <v>64823.5</v>
      </c>
      <c r="CG19" s="41">
        <f t="shared" si="51"/>
        <v>64823.5</v>
      </c>
      <c r="CH19" s="42">
        <f t="shared" si="16"/>
        <v>110.06061326360827</v>
      </c>
      <c r="CI19" s="41"/>
      <c r="CJ19" s="41"/>
      <c r="CK19" s="115">
        <f t="shared" si="38"/>
        <v>35238</v>
      </c>
      <c r="CL19" s="41">
        <f t="shared" si="51"/>
        <v>35238</v>
      </c>
      <c r="CM19" s="42">
        <f t="shared" si="18"/>
        <v>111.67699304356094</v>
      </c>
      <c r="CN19" s="41"/>
      <c r="CO19" s="41"/>
      <c r="CP19" s="115">
        <f t="shared" si="39"/>
        <v>7928</v>
      </c>
      <c r="CQ19" s="41">
        <f t="shared" si="51"/>
        <v>7928</v>
      </c>
      <c r="CR19" s="42">
        <f t="shared" si="20"/>
        <v>88.090846463254749</v>
      </c>
      <c r="CS19" s="41"/>
      <c r="CT19" s="41"/>
      <c r="CU19" s="115">
        <f t="shared" si="40"/>
        <v>66571.5</v>
      </c>
      <c r="CV19" s="41">
        <f t="shared" si="51"/>
        <v>66571.5</v>
      </c>
      <c r="CW19" s="42">
        <f t="shared" si="22"/>
        <v>142.01919999999998</v>
      </c>
      <c r="CX19" s="41"/>
      <c r="CY19" s="41"/>
      <c r="CZ19" s="115">
        <f t="shared" si="41"/>
        <v>8381</v>
      </c>
      <c r="DA19" s="41">
        <f t="shared" si="51"/>
        <v>8381</v>
      </c>
      <c r="DB19" s="42">
        <f t="shared" si="24"/>
        <v>101.04895104895104</v>
      </c>
      <c r="DC19" s="41"/>
      <c r="DD19" s="41"/>
      <c r="DE19" s="115">
        <f t="shared" si="42"/>
        <v>19628</v>
      </c>
      <c r="DF19" s="41">
        <f t="shared" si="51"/>
        <v>19628</v>
      </c>
      <c r="DG19" s="42">
        <f t="shared" si="26"/>
        <v>135.83861033253746</v>
      </c>
      <c r="DH19" s="41"/>
      <c r="DI19" s="41"/>
      <c r="DJ19" s="115">
        <f t="shared" si="43"/>
        <v>31340</v>
      </c>
      <c r="DK19" s="41">
        <f t="shared" si="51"/>
        <v>31340</v>
      </c>
      <c r="DL19" s="42">
        <f t="shared" si="28"/>
        <v>100.8683561740832</v>
      </c>
      <c r="DM19" s="41"/>
      <c r="DN19" s="41"/>
      <c r="DO19" s="115">
        <f t="shared" si="44"/>
        <v>25204</v>
      </c>
      <c r="DP19" s="41">
        <f t="shared" si="51"/>
        <v>25204</v>
      </c>
      <c r="DQ19" s="42">
        <f t="shared" si="30"/>
        <v>102.94069596471165</v>
      </c>
      <c r="DR19" s="41"/>
      <c r="DS19" s="41"/>
    </row>
    <row r="20" spans="1:123" ht="19.5" hidden="1" customHeight="1" outlineLevel="1">
      <c r="A20" s="40" t="s">
        <v>18</v>
      </c>
      <c r="B20" s="12" t="s">
        <v>207</v>
      </c>
      <c r="C20" s="115">
        <f>D20+E20+F20+G20+H20+I20+J20+K20+L20+M20</f>
        <v>921300</v>
      </c>
      <c r="D20" s="41">
        <v>583592</v>
      </c>
      <c r="E20" s="41">
        <v>57360</v>
      </c>
      <c r="F20" s="41">
        <v>74530</v>
      </c>
      <c r="G20" s="41">
        <v>41573</v>
      </c>
      <c r="H20" s="41">
        <v>13060</v>
      </c>
      <c r="I20" s="41">
        <v>47620</v>
      </c>
      <c r="J20" s="41">
        <v>7460</v>
      </c>
      <c r="K20" s="41">
        <v>18685</v>
      </c>
      <c r="L20" s="41">
        <v>50200</v>
      </c>
      <c r="M20" s="41">
        <v>27220</v>
      </c>
      <c r="N20" s="115">
        <f t="shared" si="45"/>
        <v>993973.80889300001</v>
      </c>
      <c r="O20" s="41">
        <v>656104.290393</v>
      </c>
      <c r="P20" s="41">
        <v>60210</v>
      </c>
      <c r="Q20" s="41">
        <v>73064.600000000006</v>
      </c>
      <c r="R20" s="41">
        <v>42350</v>
      </c>
      <c r="S20" s="41">
        <v>12006</v>
      </c>
      <c r="T20" s="41">
        <v>50727</v>
      </c>
      <c r="U20" s="41">
        <v>5924</v>
      </c>
      <c r="V20" s="41">
        <v>13966</v>
      </c>
      <c r="W20" s="41">
        <v>52966.616697999998</v>
      </c>
      <c r="X20" s="41">
        <v>26655.301802000002</v>
      </c>
      <c r="Y20" s="115">
        <f t="shared" si="8"/>
        <v>954400</v>
      </c>
      <c r="Z20" s="115">
        <f t="shared" si="8"/>
        <v>954400</v>
      </c>
      <c r="AA20" s="115">
        <f t="shared" si="8"/>
        <v>0</v>
      </c>
      <c r="AB20" s="41">
        <v>613663</v>
      </c>
      <c r="AC20" s="41">
        <v>613663</v>
      </c>
      <c r="AD20" s="41"/>
      <c r="AE20" s="41">
        <v>57090</v>
      </c>
      <c r="AF20" s="41">
        <v>57090</v>
      </c>
      <c r="AG20" s="41"/>
      <c r="AH20" s="41">
        <v>68160</v>
      </c>
      <c r="AI20" s="41">
        <v>68160</v>
      </c>
      <c r="AJ20" s="41"/>
      <c r="AK20" s="41">
        <v>40425</v>
      </c>
      <c r="AL20" s="41">
        <v>40425</v>
      </c>
      <c r="AM20" s="41"/>
      <c r="AN20" s="41">
        <v>10392</v>
      </c>
      <c r="AO20" s="41">
        <v>10392</v>
      </c>
      <c r="AP20" s="41"/>
      <c r="AQ20" s="41">
        <v>57750</v>
      </c>
      <c r="AR20" s="41">
        <v>57750</v>
      </c>
      <c r="AS20" s="41"/>
      <c r="AT20" s="41">
        <v>9220</v>
      </c>
      <c r="AU20" s="41">
        <v>9220</v>
      </c>
      <c r="AV20" s="41"/>
      <c r="AW20" s="41">
        <v>16725</v>
      </c>
      <c r="AX20" s="41">
        <v>16725</v>
      </c>
      <c r="AY20" s="41"/>
      <c r="AZ20" s="41">
        <v>53775</v>
      </c>
      <c r="BA20" s="41">
        <v>53775</v>
      </c>
      <c r="BB20" s="41"/>
      <c r="BC20" s="41">
        <v>27200</v>
      </c>
      <c r="BD20" s="41">
        <v>27200</v>
      </c>
      <c r="BE20" s="41"/>
      <c r="BF20" s="115">
        <f t="shared" si="47"/>
        <v>1041707.063365</v>
      </c>
      <c r="BG20" s="41">
        <v>614129</v>
      </c>
      <c r="BH20" s="41">
        <v>76944</v>
      </c>
      <c r="BI20" s="41">
        <v>77984</v>
      </c>
      <c r="BJ20" s="41">
        <v>42955</v>
      </c>
      <c r="BK20" s="41">
        <v>9988.6</v>
      </c>
      <c r="BL20" s="41">
        <v>97184</v>
      </c>
      <c r="BM20" s="41">
        <v>8152</v>
      </c>
      <c r="BN20" s="41">
        <v>17634</v>
      </c>
      <c r="BO20" s="41">
        <v>68990</v>
      </c>
      <c r="BP20" s="41">
        <v>27746.463365</v>
      </c>
      <c r="BQ20" s="115">
        <f t="shared" si="32"/>
        <v>1064720</v>
      </c>
      <c r="BR20" s="115">
        <f t="shared" si="33"/>
        <v>1064720</v>
      </c>
      <c r="BS20" s="42">
        <f t="shared" si="10"/>
        <v>111.5590947191953</v>
      </c>
      <c r="BT20" s="115">
        <f t="shared" si="34"/>
        <v>0</v>
      </c>
      <c r="BU20" s="115"/>
      <c r="BV20" s="115">
        <f t="shared" si="35"/>
        <v>638458.4</v>
      </c>
      <c r="BW20" s="41">
        <v>638458.4</v>
      </c>
      <c r="BX20" s="42">
        <f t="shared" si="11"/>
        <v>104.04055646177137</v>
      </c>
      <c r="BY20" s="41"/>
      <c r="BZ20" s="41"/>
      <c r="CA20" s="115">
        <f t="shared" si="36"/>
        <v>86201.600000000006</v>
      </c>
      <c r="CB20" s="41">
        <v>86201.600000000006</v>
      </c>
      <c r="CC20" s="42">
        <f t="shared" si="14"/>
        <v>150.99246803293047</v>
      </c>
      <c r="CD20" s="41"/>
      <c r="CE20" s="41"/>
      <c r="CF20" s="115">
        <f t="shared" si="37"/>
        <v>76985</v>
      </c>
      <c r="CG20" s="41">
        <v>76985</v>
      </c>
      <c r="CH20" s="42">
        <f t="shared" si="16"/>
        <v>112.9474765258216</v>
      </c>
      <c r="CI20" s="41"/>
      <c r="CJ20" s="41"/>
      <c r="CK20" s="115">
        <f t="shared" si="38"/>
        <v>45000</v>
      </c>
      <c r="CL20" s="41">
        <v>45000</v>
      </c>
      <c r="CM20" s="42">
        <f t="shared" si="18"/>
        <v>111.31725417439704</v>
      </c>
      <c r="CN20" s="41"/>
      <c r="CO20" s="41"/>
      <c r="CP20" s="115">
        <f t="shared" si="39"/>
        <v>10920</v>
      </c>
      <c r="CQ20" s="41">
        <v>10920</v>
      </c>
      <c r="CR20" s="42">
        <f t="shared" si="20"/>
        <v>105.08083140877598</v>
      </c>
      <c r="CS20" s="41"/>
      <c r="CT20" s="41"/>
      <c r="CU20" s="115">
        <f t="shared" si="40"/>
        <v>81315</v>
      </c>
      <c r="CV20" s="41">
        <v>81315</v>
      </c>
      <c r="CW20" s="42">
        <f t="shared" si="22"/>
        <v>140.80519480519479</v>
      </c>
      <c r="CX20" s="41"/>
      <c r="CY20" s="41"/>
      <c r="CZ20" s="115">
        <f t="shared" si="41"/>
        <v>9370</v>
      </c>
      <c r="DA20" s="41">
        <v>9370</v>
      </c>
      <c r="DB20" s="42">
        <f t="shared" si="24"/>
        <v>101.62689804772234</v>
      </c>
      <c r="DC20" s="41"/>
      <c r="DD20" s="41"/>
      <c r="DE20" s="115">
        <f t="shared" si="42"/>
        <v>22190</v>
      </c>
      <c r="DF20" s="41">
        <v>22190</v>
      </c>
      <c r="DG20" s="42">
        <f t="shared" si="26"/>
        <v>132.67563527653215</v>
      </c>
      <c r="DH20" s="41"/>
      <c r="DI20" s="41"/>
      <c r="DJ20" s="115">
        <f t="shared" si="43"/>
        <v>66280</v>
      </c>
      <c r="DK20" s="41">
        <v>66280</v>
      </c>
      <c r="DL20" s="42">
        <f t="shared" si="28"/>
        <v>123.25430032543004</v>
      </c>
      <c r="DM20" s="41"/>
      <c r="DN20" s="41"/>
      <c r="DO20" s="115">
        <f t="shared" si="44"/>
        <v>28000</v>
      </c>
      <c r="DP20" s="41">
        <v>28000</v>
      </c>
      <c r="DQ20" s="42">
        <f t="shared" si="30"/>
        <v>102.94117647058823</v>
      </c>
      <c r="DR20" s="41"/>
      <c r="DS20" s="41"/>
    </row>
    <row r="21" spans="1:123" ht="19.5" hidden="1" customHeight="1" outlineLevel="1">
      <c r="A21" s="40" t="s">
        <v>18</v>
      </c>
      <c r="B21" s="12" t="s">
        <v>208</v>
      </c>
      <c r="C21" s="115">
        <f>D21+E21+F21+G21+H21+I21+J21+K21+L21+M21</f>
        <v>479896</v>
      </c>
      <c r="D21" s="41">
        <v>221438</v>
      </c>
      <c r="E21" s="41">
        <v>44444</v>
      </c>
      <c r="F21" s="41">
        <v>63326</v>
      </c>
      <c r="G21" s="41">
        <v>31620</v>
      </c>
      <c r="H21" s="41">
        <v>11370</v>
      </c>
      <c r="I21" s="41">
        <v>42325</v>
      </c>
      <c r="J21" s="41">
        <v>6698</v>
      </c>
      <c r="K21" s="41">
        <v>16078</v>
      </c>
      <c r="L21" s="41">
        <v>18135</v>
      </c>
      <c r="M21" s="41">
        <v>24462</v>
      </c>
      <c r="N21" s="115">
        <f>O21+P21+Q21+R21+S21+T21+U21+V21+W21+X21</f>
        <v>474895</v>
      </c>
      <c r="O21" s="41">
        <v>219600</v>
      </c>
      <c r="P21" s="41">
        <v>39559</v>
      </c>
      <c r="Q21" s="41">
        <v>60421</v>
      </c>
      <c r="R21" s="41">
        <v>33764</v>
      </c>
      <c r="S21" s="41">
        <v>10496</v>
      </c>
      <c r="T21" s="41">
        <v>40861</v>
      </c>
      <c r="U21" s="41">
        <v>5332</v>
      </c>
      <c r="V21" s="41">
        <v>12105</v>
      </c>
      <c r="W21" s="41">
        <v>28785</v>
      </c>
      <c r="X21" s="41">
        <v>23972</v>
      </c>
      <c r="Y21" s="115">
        <f t="shared" si="8"/>
        <v>471031.1</v>
      </c>
      <c r="Z21" s="115">
        <f t="shared" si="8"/>
        <v>471031.1</v>
      </c>
      <c r="AA21" s="115">
        <f t="shared" si="8"/>
        <v>0</v>
      </c>
      <c r="AB21" s="41">
        <v>208106.1</v>
      </c>
      <c r="AC21" s="41">
        <v>208106.1</v>
      </c>
      <c r="AD21" s="41"/>
      <c r="AE21" s="41">
        <v>38301</v>
      </c>
      <c r="AF21" s="41">
        <v>38301</v>
      </c>
      <c r="AG21" s="41"/>
      <c r="AH21" s="41">
        <v>58898</v>
      </c>
      <c r="AI21" s="41">
        <v>58898</v>
      </c>
      <c r="AJ21" s="41"/>
      <c r="AK21" s="41">
        <v>31553.5</v>
      </c>
      <c r="AL21" s="41">
        <v>31553.5</v>
      </c>
      <c r="AM21" s="41"/>
      <c r="AN21" s="41">
        <v>8999.7999999999993</v>
      </c>
      <c r="AO21" s="41">
        <v>8999.7999999999993</v>
      </c>
      <c r="AP21" s="41"/>
      <c r="AQ21" s="41">
        <v>46875</v>
      </c>
      <c r="AR21" s="41">
        <v>46875</v>
      </c>
      <c r="AS21" s="41"/>
      <c r="AT21" s="41">
        <v>8294</v>
      </c>
      <c r="AU21" s="41">
        <v>8294</v>
      </c>
      <c r="AV21" s="41"/>
      <c r="AW21" s="41">
        <v>14449.5</v>
      </c>
      <c r="AX21" s="41">
        <v>14449.5</v>
      </c>
      <c r="AY21" s="41"/>
      <c r="AZ21" s="41">
        <v>31070.2</v>
      </c>
      <c r="BA21" s="41">
        <v>31070.2</v>
      </c>
      <c r="BB21" s="41"/>
      <c r="BC21" s="41">
        <v>24484</v>
      </c>
      <c r="BD21" s="41">
        <v>24484</v>
      </c>
      <c r="BE21" s="41"/>
      <c r="BF21" s="115">
        <f>BG21+BH21+BI21+BJ21+BK21+BL21+BM21+BN21+BO21+BP21</f>
        <v>522737</v>
      </c>
      <c r="BG21" s="41">
        <v>205455</v>
      </c>
      <c r="BH21" s="41">
        <v>49987</v>
      </c>
      <c r="BI21" s="41">
        <v>64715</v>
      </c>
      <c r="BJ21" s="41">
        <v>33428</v>
      </c>
      <c r="BK21" s="41">
        <v>7377</v>
      </c>
      <c r="BL21" s="41">
        <v>81646</v>
      </c>
      <c r="BM21" s="41">
        <v>7271</v>
      </c>
      <c r="BN21" s="41">
        <v>15524</v>
      </c>
      <c r="BO21" s="41">
        <v>32371</v>
      </c>
      <c r="BP21" s="41">
        <v>24963</v>
      </c>
      <c r="BQ21" s="115">
        <f t="shared" si="32"/>
        <v>529351</v>
      </c>
      <c r="BR21" s="115">
        <f t="shared" si="33"/>
        <v>529351</v>
      </c>
      <c r="BS21" s="42">
        <f t="shared" si="10"/>
        <v>112.38132683807926</v>
      </c>
      <c r="BT21" s="115">
        <f t="shared" si="34"/>
        <v>0</v>
      </c>
      <c r="BU21" s="115"/>
      <c r="BV21" s="115">
        <f t="shared" si="35"/>
        <v>217806</v>
      </c>
      <c r="BW21" s="41">
        <v>217806</v>
      </c>
      <c r="BX21" s="42">
        <f t="shared" si="11"/>
        <v>104.66103588506056</v>
      </c>
      <c r="BY21" s="41"/>
      <c r="BZ21" s="41"/>
      <c r="CA21" s="115">
        <f t="shared" si="36"/>
        <v>52431</v>
      </c>
      <c r="CB21" s="41">
        <v>52431</v>
      </c>
      <c r="CC21" s="42">
        <f t="shared" si="14"/>
        <v>136.89198715438241</v>
      </c>
      <c r="CD21" s="41"/>
      <c r="CE21" s="41"/>
      <c r="CF21" s="115">
        <f t="shared" si="37"/>
        <v>64823.5</v>
      </c>
      <c r="CG21" s="41">
        <v>64823.5</v>
      </c>
      <c r="CH21" s="42">
        <f t="shared" si="16"/>
        <v>110.06061326360827</v>
      </c>
      <c r="CI21" s="41"/>
      <c r="CJ21" s="41"/>
      <c r="CK21" s="115">
        <f t="shared" si="38"/>
        <v>35238</v>
      </c>
      <c r="CL21" s="41">
        <v>35238</v>
      </c>
      <c r="CM21" s="42">
        <f t="shared" si="18"/>
        <v>111.67699304356094</v>
      </c>
      <c r="CN21" s="41"/>
      <c r="CO21" s="41"/>
      <c r="CP21" s="115">
        <f t="shared" si="39"/>
        <v>7928</v>
      </c>
      <c r="CQ21" s="41">
        <v>7928</v>
      </c>
      <c r="CR21" s="42">
        <f t="shared" si="20"/>
        <v>88.090846463254749</v>
      </c>
      <c r="CS21" s="41"/>
      <c r="CT21" s="41"/>
      <c r="CU21" s="115">
        <f t="shared" si="40"/>
        <v>66571.5</v>
      </c>
      <c r="CV21" s="41">
        <v>66571.5</v>
      </c>
      <c r="CW21" s="42">
        <f t="shared" si="22"/>
        <v>142.01919999999998</v>
      </c>
      <c r="CX21" s="41"/>
      <c r="CY21" s="41"/>
      <c r="CZ21" s="115">
        <f t="shared" si="41"/>
        <v>8381</v>
      </c>
      <c r="DA21" s="41">
        <v>8381</v>
      </c>
      <c r="DB21" s="42">
        <f t="shared" si="24"/>
        <v>101.04895104895104</v>
      </c>
      <c r="DC21" s="41"/>
      <c r="DD21" s="41"/>
      <c r="DE21" s="115">
        <f t="shared" si="42"/>
        <v>19628</v>
      </c>
      <c r="DF21" s="41">
        <v>19628</v>
      </c>
      <c r="DG21" s="42">
        <f t="shared" si="26"/>
        <v>135.83861033253746</v>
      </c>
      <c r="DH21" s="41"/>
      <c r="DI21" s="41"/>
      <c r="DJ21" s="115">
        <f t="shared" si="43"/>
        <v>31340</v>
      </c>
      <c r="DK21" s="41">
        <v>31340</v>
      </c>
      <c r="DL21" s="42">
        <f t="shared" si="28"/>
        <v>100.8683561740832</v>
      </c>
      <c r="DM21" s="41"/>
      <c r="DN21" s="41"/>
      <c r="DO21" s="115">
        <f t="shared" si="44"/>
        <v>25204</v>
      </c>
      <c r="DP21" s="41">
        <v>25204</v>
      </c>
      <c r="DQ21" s="42">
        <f t="shared" si="30"/>
        <v>102.94069596471165</v>
      </c>
      <c r="DR21" s="41"/>
      <c r="DS21" s="41"/>
    </row>
    <row r="22" spans="1:123" s="48" customFormat="1" ht="19.5" customHeight="1" collapsed="1">
      <c r="A22" s="43" t="s">
        <v>25</v>
      </c>
      <c r="B22" s="44" t="s">
        <v>209</v>
      </c>
      <c r="C22" s="45">
        <f t="shared" ref="C22:X22" si="52">C23+C56</f>
        <v>1778544</v>
      </c>
      <c r="D22" s="45">
        <f t="shared" si="52"/>
        <v>198842.3</v>
      </c>
      <c r="E22" s="45">
        <f t="shared" si="52"/>
        <v>221952</v>
      </c>
      <c r="F22" s="45">
        <f t="shared" si="52"/>
        <v>149136</v>
      </c>
      <c r="G22" s="45">
        <f t="shared" si="52"/>
        <v>197237.7</v>
      </c>
      <c r="H22" s="45">
        <f t="shared" si="52"/>
        <v>245932</v>
      </c>
      <c r="I22" s="45">
        <f t="shared" si="52"/>
        <v>190373</v>
      </c>
      <c r="J22" s="45">
        <f t="shared" si="52"/>
        <v>54311</v>
      </c>
      <c r="K22" s="45">
        <f t="shared" si="52"/>
        <v>146450</v>
      </c>
      <c r="L22" s="45">
        <f t="shared" si="52"/>
        <v>175387</v>
      </c>
      <c r="M22" s="45">
        <f t="shared" si="52"/>
        <v>198923</v>
      </c>
      <c r="N22" s="45">
        <f t="shared" si="52"/>
        <v>1778544</v>
      </c>
      <c r="O22" s="45">
        <f t="shared" si="52"/>
        <v>198842.3</v>
      </c>
      <c r="P22" s="45">
        <f t="shared" si="52"/>
        <v>221952</v>
      </c>
      <c r="Q22" s="45">
        <f t="shared" si="52"/>
        <v>149136</v>
      </c>
      <c r="R22" s="45">
        <f t="shared" si="52"/>
        <v>197237.7</v>
      </c>
      <c r="S22" s="45">
        <f t="shared" si="52"/>
        <v>245932</v>
      </c>
      <c r="T22" s="45">
        <f t="shared" si="52"/>
        <v>190373</v>
      </c>
      <c r="U22" s="45">
        <f t="shared" si="52"/>
        <v>54311</v>
      </c>
      <c r="V22" s="45">
        <f t="shared" si="52"/>
        <v>146450</v>
      </c>
      <c r="W22" s="45">
        <f t="shared" si="52"/>
        <v>175387</v>
      </c>
      <c r="X22" s="45">
        <f t="shared" si="52"/>
        <v>198923</v>
      </c>
      <c r="Y22" s="45">
        <f t="shared" si="8"/>
        <v>1870876</v>
      </c>
      <c r="Z22" s="45">
        <f t="shared" si="8"/>
        <v>1828159</v>
      </c>
      <c r="AA22" s="45">
        <f t="shared" si="8"/>
        <v>42717</v>
      </c>
      <c r="AB22" s="45">
        <f t="shared" ref="AB22:BR22" si="53">AB23+AB56</f>
        <v>234120</v>
      </c>
      <c r="AC22" s="45">
        <f t="shared" si="53"/>
        <v>213607</v>
      </c>
      <c r="AD22" s="45">
        <f t="shared" si="53"/>
        <v>20513</v>
      </c>
      <c r="AE22" s="45">
        <f t="shared" si="53"/>
        <v>241568</v>
      </c>
      <c r="AF22" s="45">
        <f t="shared" si="53"/>
        <v>229699</v>
      </c>
      <c r="AG22" s="45">
        <f t="shared" si="53"/>
        <v>11869</v>
      </c>
      <c r="AH22" s="45">
        <f t="shared" si="53"/>
        <v>161991</v>
      </c>
      <c r="AI22" s="45">
        <f t="shared" si="53"/>
        <v>153878</v>
      </c>
      <c r="AJ22" s="45">
        <f t="shared" si="53"/>
        <v>8113</v>
      </c>
      <c r="AK22" s="45">
        <f t="shared" si="53"/>
        <v>194388</v>
      </c>
      <c r="AL22" s="45">
        <f t="shared" si="53"/>
        <v>200966</v>
      </c>
      <c r="AM22" s="45">
        <f t="shared" si="53"/>
        <v>-6578</v>
      </c>
      <c r="AN22" s="45">
        <f t="shared" si="53"/>
        <v>252087</v>
      </c>
      <c r="AO22" s="45">
        <f t="shared" si="53"/>
        <v>250713</v>
      </c>
      <c r="AP22" s="45">
        <f t="shared" si="53"/>
        <v>1374</v>
      </c>
      <c r="AQ22" s="45">
        <f t="shared" si="53"/>
        <v>198509</v>
      </c>
      <c r="AR22" s="45">
        <f t="shared" si="53"/>
        <v>194122</v>
      </c>
      <c r="AS22" s="45">
        <f t="shared" si="53"/>
        <v>4387</v>
      </c>
      <c r="AT22" s="45">
        <f t="shared" si="53"/>
        <v>54897</v>
      </c>
      <c r="AU22" s="45">
        <f t="shared" si="53"/>
        <v>59228</v>
      </c>
      <c r="AV22" s="45">
        <f t="shared" si="53"/>
        <v>-4331</v>
      </c>
      <c r="AW22" s="45">
        <f t="shared" si="53"/>
        <v>153253</v>
      </c>
      <c r="AX22" s="45">
        <f t="shared" si="53"/>
        <v>148668</v>
      </c>
      <c r="AY22" s="45">
        <f t="shared" si="53"/>
        <v>4585</v>
      </c>
      <c r="AZ22" s="45">
        <f t="shared" si="53"/>
        <v>175155</v>
      </c>
      <c r="BA22" s="45">
        <f t="shared" si="53"/>
        <v>178197</v>
      </c>
      <c r="BB22" s="45">
        <f t="shared" si="53"/>
        <v>-3042</v>
      </c>
      <c r="BC22" s="45">
        <f t="shared" si="53"/>
        <v>204908</v>
      </c>
      <c r="BD22" s="45">
        <f t="shared" si="53"/>
        <v>199081</v>
      </c>
      <c r="BE22" s="45">
        <f t="shared" si="53"/>
        <v>5827</v>
      </c>
      <c r="BF22" s="45">
        <f t="shared" ca="1" si="53"/>
        <v>1828159</v>
      </c>
      <c r="BG22" s="45">
        <f t="shared" si="53"/>
        <v>0</v>
      </c>
      <c r="BH22" s="45">
        <f t="shared" si="53"/>
        <v>0</v>
      </c>
      <c r="BI22" s="45">
        <f t="shared" si="53"/>
        <v>0</v>
      </c>
      <c r="BJ22" s="45">
        <f t="shared" si="53"/>
        <v>0</v>
      </c>
      <c r="BK22" s="45">
        <f t="shared" si="53"/>
        <v>0</v>
      </c>
      <c r="BL22" s="45">
        <f t="shared" si="53"/>
        <v>0</v>
      </c>
      <c r="BM22" s="45">
        <f t="shared" si="53"/>
        <v>0</v>
      </c>
      <c r="BN22" s="45">
        <f t="shared" si="53"/>
        <v>0</v>
      </c>
      <c r="BO22" s="45">
        <f t="shared" si="53"/>
        <v>0</v>
      </c>
      <c r="BP22" s="45">
        <f t="shared" si="53"/>
        <v>0</v>
      </c>
      <c r="BQ22" s="45">
        <f>BQ23+BQ56</f>
        <v>1913341.7</v>
      </c>
      <c r="BR22" s="45">
        <f t="shared" si="53"/>
        <v>1813650.7</v>
      </c>
      <c r="BS22" s="47">
        <f t="shared" si="10"/>
        <v>99.206398349377707</v>
      </c>
      <c r="BT22" s="45">
        <f>BT23+BT56</f>
        <v>42717</v>
      </c>
      <c r="BU22" s="45">
        <f>BU23+BU56</f>
        <v>56974</v>
      </c>
      <c r="BV22" s="45">
        <f>BV23+BV56</f>
        <v>238158</v>
      </c>
      <c r="BW22" s="45">
        <f>BW23+BW56</f>
        <v>206550</v>
      </c>
      <c r="BX22" s="47">
        <f t="shared" si="11"/>
        <v>96.696269317016771</v>
      </c>
      <c r="BY22" s="45">
        <f>BY23+BY56</f>
        <v>20513</v>
      </c>
      <c r="BZ22" s="45">
        <f>BZ23+BZ56</f>
        <v>11095</v>
      </c>
      <c r="CA22" s="45">
        <f>CA23+CA56</f>
        <v>242064</v>
      </c>
      <c r="CB22" s="45">
        <f>CB23+CB56</f>
        <v>226497</v>
      </c>
      <c r="CC22" s="47">
        <f t="shared" si="14"/>
        <v>98.606001767530543</v>
      </c>
      <c r="CD22" s="45">
        <f>CD23+CD56</f>
        <v>11869</v>
      </c>
      <c r="CE22" s="45">
        <f>CE23+CE56</f>
        <v>3698</v>
      </c>
      <c r="CF22" s="45">
        <f>CF23+CF56</f>
        <v>164750</v>
      </c>
      <c r="CG22" s="45">
        <f>CG23+CG56</f>
        <v>151586</v>
      </c>
      <c r="CH22" s="47">
        <f t="shared" si="16"/>
        <v>98.510508324776765</v>
      </c>
      <c r="CI22" s="45">
        <f>CI23+CI56</f>
        <v>8113</v>
      </c>
      <c r="CJ22" s="45">
        <f>CJ23+CJ56</f>
        <v>5051</v>
      </c>
      <c r="CK22" s="45">
        <f>CK23+CK56</f>
        <v>197070.7</v>
      </c>
      <c r="CL22" s="45">
        <f>CL23+CL56</f>
        <v>199259.7</v>
      </c>
      <c r="CM22" s="47">
        <f t="shared" si="18"/>
        <v>99.150950907118613</v>
      </c>
      <c r="CN22" s="45">
        <f>CN23+CN56</f>
        <v>-6578</v>
      </c>
      <c r="CO22" s="45">
        <f>CO23+CO56</f>
        <v>4389</v>
      </c>
      <c r="CP22" s="45">
        <f>CP23+CP56</f>
        <v>261172</v>
      </c>
      <c r="CQ22" s="45">
        <f>CQ23+CQ56</f>
        <v>250648</v>
      </c>
      <c r="CR22" s="47">
        <f t="shared" si="20"/>
        <v>99.974073941119926</v>
      </c>
      <c r="CS22" s="45">
        <f>CS23+CS56</f>
        <v>1374</v>
      </c>
      <c r="CT22" s="45">
        <f>CT23+CT56</f>
        <v>9150</v>
      </c>
      <c r="CU22" s="45">
        <f>CU23+CU56</f>
        <v>197470</v>
      </c>
      <c r="CV22" s="45">
        <f>CV23+CV56</f>
        <v>194122</v>
      </c>
      <c r="CW22" s="47">
        <f t="shared" si="22"/>
        <v>100</v>
      </c>
      <c r="CX22" s="45">
        <f>CX23+CX56</f>
        <v>4387</v>
      </c>
      <c r="CY22" s="45">
        <f>CY23+CY56</f>
        <v>-1039</v>
      </c>
      <c r="CZ22" s="45">
        <f>CZ23+CZ56</f>
        <v>61908</v>
      </c>
      <c r="DA22" s="45">
        <f>DA23+DA56</f>
        <v>59228</v>
      </c>
      <c r="DB22" s="47">
        <f t="shared" si="24"/>
        <v>100</v>
      </c>
      <c r="DC22" s="45">
        <f>DC23+DC56</f>
        <v>-4331</v>
      </c>
      <c r="DD22" s="45">
        <f>DD23+DD56</f>
        <v>7011</v>
      </c>
      <c r="DE22" s="45">
        <f>DE23+DE56</f>
        <v>154654</v>
      </c>
      <c r="DF22" s="45">
        <f>DF23+DF56</f>
        <v>148482</v>
      </c>
      <c r="DG22" s="47">
        <f t="shared" si="26"/>
        <v>99.8748890144483</v>
      </c>
      <c r="DH22" s="45">
        <f>DH23+DH56</f>
        <v>4585</v>
      </c>
      <c r="DI22" s="45">
        <f>DI23+DI56</f>
        <v>1587</v>
      </c>
      <c r="DJ22" s="45">
        <f>DJ23+DJ56</f>
        <v>183298</v>
      </c>
      <c r="DK22" s="45">
        <f>DK23+DK56</f>
        <v>178197</v>
      </c>
      <c r="DL22" s="47">
        <f t="shared" si="28"/>
        <v>100</v>
      </c>
      <c r="DM22" s="45">
        <f>DM23+DM56</f>
        <v>-3042</v>
      </c>
      <c r="DN22" s="45">
        <f>DN23+DN56</f>
        <v>8143</v>
      </c>
      <c r="DO22" s="45">
        <f>DO23+DO56</f>
        <v>212797</v>
      </c>
      <c r="DP22" s="45">
        <f>DP23+DP56</f>
        <v>199081</v>
      </c>
      <c r="DQ22" s="47">
        <f t="shared" si="30"/>
        <v>100</v>
      </c>
      <c r="DR22" s="45">
        <f>DR23+DR56</f>
        <v>5827</v>
      </c>
      <c r="DS22" s="45">
        <f>DS23+DS56</f>
        <v>7889</v>
      </c>
    </row>
    <row r="23" spans="1:123" s="48" customFormat="1" ht="28.5" customHeight="1">
      <c r="A23" s="43" t="s">
        <v>27</v>
      </c>
      <c r="B23" s="44" t="s">
        <v>210</v>
      </c>
      <c r="C23" s="45">
        <f>D23+E23+F23+G23+H23+I23+J23+K23+L23+M23</f>
        <v>1778544</v>
      </c>
      <c r="D23" s="46">
        <v>198842.3</v>
      </c>
      <c r="E23" s="46">
        <v>221952</v>
      </c>
      <c r="F23" s="46">
        <v>149136</v>
      </c>
      <c r="G23" s="46">
        <v>197237.7</v>
      </c>
      <c r="H23" s="46">
        <v>245932</v>
      </c>
      <c r="I23" s="46">
        <v>190373</v>
      </c>
      <c r="J23" s="46">
        <v>54311</v>
      </c>
      <c r="K23" s="46">
        <v>146450</v>
      </c>
      <c r="L23" s="46">
        <v>175387</v>
      </c>
      <c r="M23" s="46">
        <v>198923</v>
      </c>
      <c r="N23" s="45">
        <f t="shared" si="45"/>
        <v>1778544</v>
      </c>
      <c r="O23" s="46">
        <v>198842.3</v>
      </c>
      <c r="P23" s="46">
        <v>221952</v>
      </c>
      <c r="Q23" s="46">
        <v>149136</v>
      </c>
      <c r="R23" s="46">
        <v>197237.7</v>
      </c>
      <c r="S23" s="46">
        <v>245932</v>
      </c>
      <c r="T23" s="46">
        <v>190373</v>
      </c>
      <c r="U23" s="46">
        <v>54311</v>
      </c>
      <c r="V23" s="46">
        <v>146450</v>
      </c>
      <c r="W23" s="46">
        <v>175387</v>
      </c>
      <c r="X23" s="46">
        <v>198923</v>
      </c>
      <c r="Y23" s="115">
        <f t="shared" si="8"/>
        <v>1828159</v>
      </c>
      <c r="Z23" s="115">
        <f t="shared" si="8"/>
        <v>1828159</v>
      </c>
      <c r="AA23" s="115">
        <f t="shared" si="8"/>
        <v>0</v>
      </c>
      <c r="AB23" s="45">
        <f t="shared" ref="AB23:BR23" si="54">AB24+AB25+AB38+AB52</f>
        <v>213607</v>
      </c>
      <c r="AC23" s="45">
        <f t="shared" si="54"/>
        <v>213607</v>
      </c>
      <c r="AD23" s="45">
        <f t="shared" si="54"/>
        <v>0</v>
      </c>
      <c r="AE23" s="45">
        <f t="shared" si="54"/>
        <v>229699</v>
      </c>
      <c r="AF23" s="45">
        <f t="shared" si="54"/>
        <v>229699</v>
      </c>
      <c r="AG23" s="45">
        <f t="shared" si="54"/>
        <v>0</v>
      </c>
      <c r="AH23" s="45">
        <f t="shared" si="54"/>
        <v>153878</v>
      </c>
      <c r="AI23" s="45">
        <f t="shared" si="54"/>
        <v>153878</v>
      </c>
      <c r="AJ23" s="45">
        <f t="shared" si="54"/>
        <v>0</v>
      </c>
      <c r="AK23" s="45">
        <f t="shared" si="54"/>
        <v>200966</v>
      </c>
      <c r="AL23" s="45">
        <f t="shared" si="54"/>
        <v>200966</v>
      </c>
      <c r="AM23" s="45">
        <f t="shared" si="54"/>
        <v>0</v>
      </c>
      <c r="AN23" s="45">
        <f t="shared" si="54"/>
        <v>250713</v>
      </c>
      <c r="AO23" s="45">
        <f t="shared" si="54"/>
        <v>250713</v>
      </c>
      <c r="AP23" s="45">
        <f t="shared" si="54"/>
        <v>0</v>
      </c>
      <c r="AQ23" s="45">
        <f t="shared" si="54"/>
        <v>194122</v>
      </c>
      <c r="AR23" s="45">
        <f t="shared" si="54"/>
        <v>194122</v>
      </c>
      <c r="AS23" s="45">
        <f t="shared" si="54"/>
        <v>0</v>
      </c>
      <c r="AT23" s="45">
        <f t="shared" si="54"/>
        <v>59228</v>
      </c>
      <c r="AU23" s="45">
        <f t="shared" si="54"/>
        <v>59228</v>
      </c>
      <c r="AV23" s="45">
        <f t="shared" si="54"/>
        <v>0</v>
      </c>
      <c r="AW23" s="45">
        <f t="shared" si="54"/>
        <v>148668</v>
      </c>
      <c r="AX23" s="45">
        <f t="shared" si="54"/>
        <v>148668</v>
      </c>
      <c r="AY23" s="45">
        <f t="shared" si="54"/>
        <v>0</v>
      </c>
      <c r="AZ23" s="45">
        <f t="shared" si="54"/>
        <v>178197</v>
      </c>
      <c r="BA23" s="45">
        <f t="shared" si="54"/>
        <v>178197</v>
      </c>
      <c r="BB23" s="45">
        <f t="shared" si="54"/>
        <v>0</v>
      </c>
      <c r="BC23" s="45">
        <f t="shared" si="54"/>
        <v>199081</v>
      </c>
      <c r="BD23" s="45">
        <f t="shared" si="54"/>
        <v>199081</v>
      </c>
      <c r="BE23" s="45">
        <f t="shared" si="54"/>
        <v>0</v>
      </c>
      <c r="BF23" s="45">
        <f t="shared" ca="1" si="54"/>
        <v>1828159</v>
      </c>
      <c r="BG23" s="45">
        <f t="shared" si="54"/>
        <v>0</v>
      </c>
      <c r="BH23" s="45">
        <f t="shared" si="54"/>
        <v>0</v>
      </c>
      <c r="BI23" s="45">
        <f t="shared" si="54"/>
        <v>0</v>
      </c>
      <c r="BJ23" s="45">
        <f t="shared" si="54"/>
        <v>0</v>
      </c>
      <c r="BK23" s="45">
        <f t="shared" si="54"/>
        <v>0</v>
      </c>
      <c r="BL23" s="45">
        <f t="shared" si="54"/>
        <v>0</v>
      </c>
      <c r="BM23" s="45">
        <f t="shared" si="54"/>
        <v>0</v>
      </c>
      <c r="BN23" s="45">
        <f t="shared" si="54"/>
        <v>0</v>
      </c>
      <c r="BO23" s="45">
        <f t="shared" si="54"/>
        <v>0</v>
      </c>
      <c r="BP23" s="45">
        <f t="shared" si="54"/>
        <v>0</v>
      </c>
      <c r="BQ23" s="45">
        <f>BQ24+BQ25+BQ38+BQ52</f>
        <v>1813650.7</v>
      </c>
      <c r="BR23" s="45">
        <f t="shared" si="54"/>
        <v>1813650.7</v>
      </c>
      <c r="BS23" s="47">
        <f t="shared" si="10"/>
        <v>99.206398349377707</v>
      </c>
      <c r="BT23" s="45">
        <f>BT24+BT25+BT38+BT52</f>
        <v>0</v>
      </c>
      <c r="BU23" s="45"/>
      <c r="BV23" s="45">
        <f>BV24+BV25+BV38+BV52</f>
        <v>206550</v>
      </c>
      <c r="BW23" s="45">
        <f>BW24+BW25+BW38+BW52</f>
        <v>206550</v>
      </c>
      <c r="BX23" s="47">
        <f t="shared" si="11"/>
        <v>96.696269317016771</v>
      </c>
      <c r="BY23" s="45">
        <f>BY24+BY25+BY38+BY52</f>
        <v>0</v>
      </c>
      <c r="BZ23" s="45"/>
      <c r="CA23" s="45">
        <f>CA24+CA25+CA38+CA52</f>
        <v>226497</v>
      </c>
      <c r="CB23" s="45">
        <f>CB24+CB25+CB38+CB52</f>
        <v>226497</v>
      </c>
      <c r="CC23" s="47">
        <f t="shared" si="14"/>
        <v>98.606001767530543</v>
      </c>
      <c r="CD23" s="45">
        <f>CD24+CD25+CD38+CD52</f>
        <v>0</v>
      </c>
      <c r="CE23" s="45"/>
      <c r="CF23" s="45">
        <f>CF24+CF25+CF38+CF52</f>
        <v>151586</v>
      </c>
      <c r="CG23" s="45">
        <f>CG24+CG25+CG38+CG52</f>
        <v>151586</v>
      </c>
      <c r="CH23" s="47">
        <f t="shared" si="16"/>
        <v>98.510508324776765</v>
      </c>
      <c r="CI23" s="45">
        <f>CI24+CI25+CI38+CI52</f>
        <v>0</v>
      </c>
      <c r="CJ23" s="45"/>
      <c r="CK23" s="45">
        <f>CK24+CK25+CK38+CK52</f>
        <v>199259.7</v>
      </c>
      <c r="CL23" s="45">
        <f>CL24+CL25+CL38+CL52</f>
        <v>199259.7</v>
      </c>
      <c r="CM23" s="47">
        <f t="shared" si="18"/>
        <v>99.150950907118613</v>
      </c>
      <c r="CN23" s="45">
        <f>CN24+CN25+CN38+CN52</f>
        <v>0</v>
      </c>
      <c r="CO23" s="45"/>
      <c r="CP23" s="45">
        <f>CP24+CP25+CP38+CP52</f>
        <v>250648</v>
      </c>
      <c r="CQ23" s="45">
        <f>CQ24+CQ25+CQ38+CQ52</f>
        <v>250648</v>
      </c>
      <c r="CR23" s="47">
        <f t="shared" si="20"/>
        <v>99.974073941119926</v>
      </c>
      <c r="CS23" s="45">
        <f>CS24+CS25+CS38+CS52</f>
        <v>0</v>
      </c>
      <c r="CT23" s="45"/>
      <c r="CU23" s="45">
        <f>CU24+CU25+CU38+CU52</f>
        <v>194122</v>
      </c>
      <c r="CV23" s="45">
        <f>CV24+CV25+CV38+CV52</f>
        <v>194122</v>
      </c>
      <c r="CW23" s="47">
        <f t="shared" si="22"/>
        <v>100</v>
      </c>
      <c r="CX23" s="45">
        <f>CX24+CX25+CX38+CX52</f>
        <v>0</v>
      </c>
      <c r="CY23" s="45"/>
      <c r="CZ23" s="45">
        <f>CZ24+CZ25+CZ38+CZ52</f>
        <v>59228</v>
      </c>
      <c r="DA23" s="45">
        <f>DA24+DA25+DA38+DA52</f>
        <v>59228</v>
      </c>
      <c r="DB23" s="47">
        <f t="shared" si="24"/>
        <v>100</v>
      </c>
      <c r="DC23" s="45">
        <f>DC24+DC25+DC38+DC52</f>
        <v>0</v>
      </c>
      <c r="DD23" s="45"/>
      <c r="DE23" s="45">
        <f>DE24+DE25+DE38+DE52</f>
        <v>148482</v>
      </c>
      <c r="DF23" s="45">
        <f>DF24+DF25+DF38+DF52</f>
        <v>148482</v>
      </c>
      <c r="DG23" s="47">
        <f t="shared" si="26"/>
        <v>99.8748890144483</v>
      </c>
      <c r="DH23" s="45">
        <f>DH24+DH25+DH38+DH52</f>
        <v>0</v>
      </c>
      <c r="DI23" s="45"/>
      <c r="DJ23" s="45">
        <f>DJ24+DJ25+DJ38+DJ52</f>
        <v>178197</v>
      </c>
      <c r="DK23" s="45">
        <f>DK24+DK25+DK38+DK52</f>
        <v>178197</v>
      </c>
      <c r="DL23" s="47">
        <f t="shared" si="28"/>
        <v>100</v>
      </c>
      <c r="DM23" s="45">
        <f>DM24+DM25+DM38+DM52</f>
        <v>0</v>
      </c>
      <c r="DN23" s="45"/>
      <c r="DO23" s="45">
        <f>DO24+DO25+DO38+DO52</f>
        <v>199081</v>
      </c>
      <c r="DP23" s="45">
        <f>DP24+DP25+DP38+DP52</f>
        <v>199081</v>
      </c>
      <c r="DQ23" s="47">
        <f t="shared" si="30"/>
        <v>100</v>
      </c>
      <c r="DR23" s="45">
        <f>DR24+DR25+DR38+DR52</f>
        <v>0</v>
      </c>
      <c r="DS23" s="45"/>
    </row>
    <row r="24" spans="1:123" s="48" customFormat="1" ht="25.5" customHeight="1">
      <c r="A24" s="43" t="s">
        <v>67</v>
      </c>
      <c r="B24" s="44" t="s">
        <v>211</v>
      </c>
      <c r="C24" s="45">
        <f t="shared" ref="C24:N24" si="55">C23</f>
        <v>1778544</v>
      </c>
      <c r="D24" s="45">
        <f t="shared" si="55"/>
        <v>198842.3</v>
      </c>
      <c r="E24" s="45">
        <f t="shared" si="55"/>
        <v>221952</v>
      </c>
      <c r="F24" s="45">
        <f t="shared" si="55"/>
        <v>149136</v>
      </c>
      <c r="G24" s="45">
        <f t="shared" si="55"/>
        <v>197237.7</v>
      </c>
      <c r="H24" s="45">
        <f t="shared" si="55"/>
        <v>245932</v>
      </c>
      <c r="I24" s="45">
        <f t="shared" si="55"/>
        <v>190373</v>
      </c>
      <c r="J24" s="45">
        <f t="shared" si="55"/>
        <v>54311</v>
      </c>
      <c r="K24" s="45">
        <f t="shared" si="55"/>
        <v>146450</v>
      </c>
      <c r="L24" s="45">
        <f t="shared" si="55"/>
        <v>175387</v>
      </c>
      <c r="M24" s="45">
        <f t="shared" si="55"/>
        <v>198923</v>
      </c>
      <c r="N24" s="45">
        <f t="shared" si="55"/>
        <v>1778544</v>
      </c>
      <c r="O24" s="46"/>
      <c r="P24" s="46"/>
      <c r="Q24" s="46"/>
      <c r="R24" s="46"/>
      <c r="S24" s="46"/>
      <c r="T24" s="46"/>
      <c r="U24" s="46"/>
      <c r="V24" s="46"/>
      <c r="W24" s="46"/>
      <c r="X24" s="46"/>
      <c r="Y24" s="115">
        <f t="shared" si="8"/>
        <v>1778544</v>
      </c>
      <c r="Z24" s="115">
        <f t="shared" si="8"/>
        <v>1778544</v>
      </c>
      <c r="AA24" s="115">
        <f t="shared" si="8"/>
        <v>0</v>
      </c>
      <c r="AB24" s="45">
        <v>198842</v>
      </c>
      <c r="AC24" s="45">
        <v>198842</v>
      </c>
      <c r="AD24" s="45"/>
      <c r="AE24" s="45">
        <v>221952</v>
      </c>
      <c r="AF24" s="45">
        <v>221952</v>
      </c>
      <c r="AG24" s="45"/>
      <c r="AH24" s="45">
        <v>149136</v>
      </c>
      <c r="AI24" s="45">
        <v>149136</v>
      </c>
      <c r="AJ24" s="45"/>
      <c r="AK24" s="45">
        <v>197238</v>
      </c>
      <c r="AL24" s="45">
        <v>197238</v>
      </c>
      <c r="AM24" s="45"/>
      <c r="AN24" s="45">
        <v>245932</v>
      </c>
      <c r="AO24" s="45">
        <v>245932</v>
      </c>
      <c r="AP24" s="45"/>
      <c r="AQ24" s="45">
        <v>190373</v>
      </c>
      <c r="AR24" s="45">
        <v>190373</v>
      </c>
      <c r="AS24" s="45"/>
      <c r="AT24" s="45">
        <v>54311</v>
      </c>
      <c r="AU24" s="45">
        <v>54311</v>
      </c>
      <c r="AV24" s="45"/>
      <c r="AW24" s="45">
        <v>146450</v>
      </c>
      <c r="AX24" s="45">
        <v>146450</v>
      </c>
      <c r="AY24" s="45"/>
      <c r="AZ24" s="45">
        <v>175387</v>
      </c>
      <c r="BA24" s="45">
        <v>175387</v>
      </c>
      <c r="BB24" s="45"/>
      <c r="BC24" s="45">
        <v>198923</v>
      </c>
      <c r="BD24" s="45">
        <v>198923</v>
      </c>
      <c r="BE24" s="45"/>
      <c r="BF24" s="45">
        <f t="shared" ref="BF24" ca="1" si="56">BF23</f>
        <v>1828159</v>
      </c>
      <c r="BG24" s="46"/>
      <c r="BH24" s="46"/>
      <c r="BI24" s="46"/>
      <c r="BJ24" s="46"/>
      <c r="BK24" s="46"/>
      <c r="BL24" s="46"/>
      <c r="BM24" s="46"/>
      <c r="BN24" s="46"/>
      <c r="BO24" s="46"/>
      <c r="BP24" s="46"/>
      <c r="BQ24" s="45">
        <f>BR24+BT24</f>
        <v>1778543.7</v>
      </c>
      <c r="BR24" s="45">
        <f>BW24+CB24+CG24+CL24+CQ24+CV24+DA24+DF24+DK24+DP24</f>
        <v>1778543.7</v>
      </c>
      <c r="BS24" s="47">
        <f t="shared" si="10"/>
        <v>99.999983132269989</v>
      </c>
      <c r="BT24" s="45">
        <f>BY24+CD24+CI24+CN24+CS24+CX24+DC24+DH24+DM24+DR24</f>
        <v>0</v>
      </c>
      <c r="BU24" s="45"/>
      <c r="BV24" s="45">
        <f>BW24+BY24</f>
        <v>198842</v>
      </c>
      <c r="BW24" s="46">
        <v>198842</v>
      </c>
      <c r="BX24" s="47">
        <f t="shared" si="11"/>
        <v>100</v>
      </c>
      <c r="BY24" s="46"/>
      <c r="BZ24" s="46"/>
      <c r="CA24" s="45">
        <f>CB24+CD24</f>
        <v>221952</v>
      </c>
      <c r="CB24" s="46">
        <f>E23</f>
        <v>221952</v>
      </c>
      <c r="CC24" s="47">
        <f t="shared" si="14"/>
        <v>100</v>
      </c>
      <c r="CD24" s="46"/>
      <c r="CE24" s="46"/>
      <c r="CF24" s="45">
        <f>CG24+CI24</f>
        <v>149136</v>
      </c>
      <c r="CG24" s="46">
        <f>F23</f>
        <v>149136</v>
      </c>
      <c r="CH24" s="47">
        <f t="shared" si="16"/>
        <v>100</v>
      </c>
      <c r="CI24" s="46"/>
      <c r="CJ24" s="46"/>
      <c r="CK24" s="45">
        <f>CL24+CN24</f>
        <v>197237.7</v>
      </c>
      <c r="CL24" s="46">
        <f>G23</f>
        <v>197237.7</v>
      </c>
      <c r="CM24" s="47">
        <f t="shared" si="18"/>
        <v>99.999847899491982</v>
      </c>
      <c r="CN24" s="46"/>
      <c r="CO24" s="46"/>
      <c r="CP24" s="45">
        <f>CQ24+CS24</f>
        <v>245932</v>
      </c>
      <c r="CQ24" s="46">
        <f>H23</f>
        <v>245932</v>
      </c>
      <c r="CR24" s="47">
        <f t="shared" si="20"/>
        <v>100</v>
      </c>
      <c r="CS24" s="46"/>
      <c r="CT24" s="46"/>
      <c r="CU24" s="45">
        <f>CV24+CX24</f>
        <v>190373</v>
      </c>
      <c r="CV24" s="46">
        <f>I23</f>
        <v>190373</v>
      </c>
      <c r="CW24" s="47">
        <f t="shared" si="22"/>
        <v>100</v>
      </c>
      <c r="CX24" s="46"/>
      <c r="CY24" s="46"/>
      <c r="CZ24" s="45">
        <f>DA24+DC24</f>
        <v>54311</v>
      </c>
      <c r="DA24" s="46">
        <f>J23</f>
        <v>54311</v>
      </c>
      <c r="DB24" s="47">
        <f t="shared" si="24"/>
        <v>100</v>
      </c>
      <c r="DC24" s="46"/>
      <c r="DD24" s="46"/>
      <c r="DE24" s="45">
        <f>DF24+DH24</f>
        <v>146450</v>
      </c>
      <c r="DF24" s="46">
        <f>K23</f>
        <v>146450</v>
      </c>
      <c r="DG24" s="47">
        <f t="shared" si="26"/>
        <v>100</v>
      </c>
      <c r="DH24" s="46"/>
      <c r="DI24" s="46"/>
      <c r="DJ24" s="45">
        <f>DK24+DM24</f>
        <v>175387</v>
      </c>
      <c r="DK24" s="46">
        <f>L23</f>
        <v>175387</v>
      </c>
      <c r="DL24" s="47">
        <f t="shared" si="28"/>
        <v>100</v>
      </c>
      <c r="DM24" s="46"/>
      <c r="DN24" s="46"/>
      <c r="DO24" s="45">
        <f>DP24+DR24</f>
        <v>198923</v>
      </c>
      <c r="DP24" s="46">
        <f>M23</f>
        <v>198923</v>
      </c>
      <c r="DQ24" s="47">
        <f t="shared" si="30"/>
        <v>100</v>
      </c>
      <c r="DR24" s="46"/>
      <c r="DS24" s="46"/>
    </row>
    <row r="25" spans="1:123" s="48" customFormat="1" ht="28.5" customHeight="1">
      <c r="A25" s="43" t="s">
        <v>68</v>
      </c>
      <c r="B25" s="44" t="s">
        <v>212</v>
      </c>
      <c r="C25" s="45"/>
      <c r="D25" s="46"/>
      <c r="E25" s="46"/>
      <c r="F25" s="46"/>
      <c r="G25" s="46"/>
      <c r="H25" s="46"/>
      <c r="I25" s="46"/>
      <c r="J25" s="46"/>
      <c r="K25" s="46"/>
      <c r="L25" s="46"/>
      <c r="M25" s="46"/>
      <c r="N25" s="45"/>
      <c r="O25" s="46"/>
      <c r="P25" s="46"/>
      <c r="Q25" s="46"/>
      <c r="R25" s="46"/>
      <c r="S25" s="46"/>
      <c r="T25" s="46"/>
      <c r="U25" s="46"/>
      <c r="V25" s="46"/>
      <c r="W25" s="46"/>
      <c r="X25" s="46"/>
      <c r="Y25" s="115">
        <f t="shared" si="8"/>
        <v>11240</v>
      </c>
      <c r="Z25" s="115">
        <f t="shared" si="8"/>
        <v>11240</v>
      </c>
      <c r="AA25" s="115">
        <f t="shared" si="8"/>
        <v>0</v>
      </c>
      <c r="AB25" s="45">
        <f t="shared" ref="AB25:BE25" si="57">AB26+AB28+AB31</f>
        <v>31</v>
      </c>
      <c r="AC25" s="45">
        <f t="shared" si="57"/>
        <v>31</v>
      </c>
      <c r="AD25" s="45">
        <f t="shared" si="57"/>
        <v>0</v>
      </c>
      <c r="AE25" s="45">
        <f t="shared" si="57"/>
        <v>1774</v>
      </c>
      <c r="AF25" s="45">
        <f t="shared" si="57"/>
        <v>1774</v>
      </c>
      <c r="AG25" s="45">
        <f t="shared" si="57"/>
        <v>0</v>
      </c>
      <c r="AH25" s="45">
        <f t="shared" si="57"/>
        <v>1097</v>
      </c>
      <c r="AI25" s="45">
        <f t="shared" si="57"/>
        <v>1097</v>
      </c>
      <c r="AJ25" s="45">
        <f t="shared" si="57"/>
        <v>0</v>
      </c>
      <c r="AK25" s="45">
        <f t="shared" si="57"/>
        <v>1168</v>
      </c>
      <c r="AL25" s="45">
        <f t="shared" si="57"/>
        <v>1168</v>
      </c>
      <c r="AM25" s="45">
        <f t="shared" si="57"/>
        <v>0</v>
      </c>
      <c r="AN25" s="45">
        <f t="shared" si="57"/>
        <v>1812</v>
      </c>
      <c r="AO25" s="45">
        <f t="shared" si="57"/>
        <v>1812</v>
      </c>
      <c r="AP25" s="45">
        <f t="shared" si="57"/>
        <v>0</v>
      </c>
      <c r="AQ25" s="45">
        <f t="shared" si="57"/>
        <v>2176</v>
      </c>
      <c r="AR25" s="45">
        <f t="shared" si="57"/>
        <v>2176</v>
      </c>
      <c r="AS25" s="45">
        <f t="shared" si="57"/>
        <v>0</v>
      </c>
      <c r="AT25" s="45">
        <f t="shared" si="57"/>
        <v>1357</v>
      </c>
      <c r="AU25" s="45">
        <f t="shared" si="57"/>
        <v>1357</v>
      </c>
      <c r="AV25" s="45">
        <f t="shared" si="57"/>
        <v>0</v>
      </c>
      <c r="AW25" s="45">
        <f t="shared" si="57"/>
        <v>1587</v>
      </c>
      <c r="AX25" s="45">
        <f t="shared" si="57"/>
        <v>1587</v>
      </c>
      <c r="AY25" s="45">
        <f t="shared" si="57"/>
        <v>0</v>
      </c>
      <c r="AZ25" s="45">
        <f t="shared" si="57"/>
        <v>385</v>
      </c>
      <c r="BA25" s="45">
        <f t="shared" si="57"/>
        <v>385</v>
      </c>
      <c r="BB25" s="45">
        <f t="shared" si="57"/>
        <v>0</v>
      </c>
      <c r="BC25" s="45">
        <f t="shared" si="57"/>
        <v>-147</v>
      </c>
      <c r="BD25" s="45">
        <f t="shared" si="57"/>
        <v>-147</v>
      </c>
      <c r="BE25" s="45">
        <f t="shared" si="57"/>
        <v>0</v>
      </c>
      <c r="BF25" s="45"/>
      <c r="BG25" s="46"/>
      <c r="BH25" s="46"/>
      <c r="BI25" s="46"/>
      <c r="BJ25" s="46"/>
      <c r="BK25" s="46"/>
      <c r="BL25" s="46"/>
      <c r="BM25" s="46"/>
      <c r="BN25" s="46"/>
      <c r="BO25" s="46"/>
      <c r="BP25" s="46"/>
      <c r="BQ25" s="45">
        <f>BQ26+BQ28+BQ31</f>
        <v>11240</v>
      </c>
      <c r="BR25" s="45">
        <f>BR26+BR28+BR31</f>
        <v>11240</v>
      </c>
      <c r="BS25" s="47">
        <f t="shared" si="10"/>
        <v>100</v>
      </c>
      <c r="BT25" s="45">
        <f>BT26+BT28+BT31</f>
        <v>0</v>
      </c>
      <c r="BU25" s="45"/>
      <c r="BV25" s="45">
        <f>BV26+BV28+BV31</f>
        <v>31</v>
      </c>
      <c r="BW25" s="45">
        <f>BW26+BW28+BW31</f>
        <v>31</v>
      </c>
      <c r="BX25" s="47">
        <f t="shared" si="11"/>
        <v>100</v>
      </c>
      <c r="BY25" s="45">
        <f>BY26+BY28+BY31</f>
        <v>0</v>
      </c>
      <c r="BZ25" s="45"/>
      <c r="CA25" s="45">
        <f>CA26+CA28+CA31</f>
        <v>1774</v>
      </c>
      <c r="CB25" s="45">
        <f>CB26+CB28+CB31</f>
        <v>1774</v>
      </c>
      <c r="CC25" s="47">
        <f t="shared" si="14"/>
        <v>100</v>
      </c>
      <c r="CD25" s="45">
        <f>CD26+CD28+CD31</f>
        <v>0</v>
      </c>
      <c r="CE25" s="45"/>
      <c r="CF25" s="45">
        <f>CF26+CF28+CF31</f>
        <v>1097</v>
      </c>
      <c r="CG25" s="45">
        <f>CG26+CG28+CG31</f>
        <v>1097</v>
      </c>
      <c r="CH25" s="47">
        <f t="shared" si="16"/>
        <v>100</v>
      </c>
      <c r="CI25" s="45">
        <f>CI26+CI28+CI31</f>
        <v>0</v>
      </c>
      <c r="CJ25" s="45"/>
      <c r="CK25" s="45">
        <f>CK26+CK28+CK31</f>
        <v>1168</v>
      </c>
      <c r="CL25" s="45">
        <f>CL26+CL28+CL31</f>
        <v>1168</v>
      </c>
      <c r="CM25" s="47">
        <f t="shared" si="18"/>
        <v>100</v>
      </c>
      <c r="CN25" s="45">
        <f>CN26+CN28+CN31</f>
        <v>0</v>
      </c>
      <c r="CO25" s="45"/>
      <c r="CP25" s="45">
        <f>CP26+CP28+CP31</f>
        <v>1812</v>
      </c>
      <c r="CQ25" s="45">
        <f>CQ26+CQ28+CQ31</f>
        <v>1812</v>
      </c>
      <c r="CR25" s="47">
        <f t="shared" si="20"/>
        <v>100</v>
      </c>
      <c r="CS25" s="45">
        <f>CS26+CS28+CS31</f>
        <v>0</v>
      </c>
      <c r="CT25" s="45"/>
      <c r="CU25" s="45">
        <f>CU26+CU28+CU31</f>
        <v>2176</v>
      </c>
      <c r="CV25" s="45">
        <f>CV26+CV28+CV31</f>
        <v>2176</v>
      </c>
      <c r="CW25" s="47">
        <f t="shared" si="22"/>
        <v>100</v>
      </c>
      <c r="CX25" s="45">
        <f>CX26+CX28+CX31</f>
        <v>0</v>
      </c>
      <c r="CY25" s="45"/>
      <c r="CZ25" s="45">
        <f>CZ26+CZ28+CZ31</f>
        <v>1357</v>
      </c>
      <c r="DA25" s="45">
        <f>DA26+DA28+DA31</f>
        <v>1357</v>
      </c>
      <c r="DB25" s="47">
        <f t="shared" si="24"/>
        <v>100</v>
      </c>
      <c r="DC25" s="45">
        <f>DC26+DC28+DC31</f>
        <v>0</v>
      </c>
      <c r="DD25" s="45"/>
      <c r="DE25" s="45">
        <f>DE26+DE28+DE31</f>
        <v>1587</v>
      </c>
      <c r="DF25" s="45">
        <f>DF26+DF28+DF31</f>
        <v>1587</v>
      </c>
      <c r="DG25" s="47">
        <f t="shared" si="26"/>
        <v>100</v>
      </c>
      <c r="DH25" s="45">
        <f>DH26+DH28+DH31</f>
        <v>0</v>
      </c>
      <c r="DI25" s="45"/>
      <c r="DJ25" s="45">
        <f>DJ26+DJ28+DJ31</f>
        <v>385</v>
      </c>
      <c r="DK25" s="45">
        <f>DK26+DK28+DK31</f>
        <v>385</v>
      </c>
      <c r="DL25" s="47">
        <f t="shared" si="28"/>
        <v>100</v>
      </c>
      <c r="DM25" s="45">
        <f>DM26+DM28+DM31</f>
        <v>0</v>
      </c>
      <c r="DN25" s="45"/>
      <c r="DO25" s="45">
        <f>DO26+DO28+DO31</f>
        <v>-147</v>
      </c>
      <c r="DP25" s="45">
        <f>DP26+DP28+DP31</f>
        <v>-147</v>
      </c>
      <c r="DQ25" s="47">
        <f t="shared" si="30"/>
        <v>100</v>
      </c>
      <c r="DR25" s="45">
        <f>DR26+DR28+DR31</f>
        <v>0</v>
      </c>
      <c r="DS25" s="45"/>
    </row>
    <row r="26" spans="1:123" ht="27" customHeight="1">
      <c r="A26" s="40" t="s">
        <v>213</v>
      </c>
      <c r="B26" s="49" t="s">
        <v>214</v>
      </c>
      <c r="C26" s="115"/>
      <c r="D26" s="41"/>
      <c r="E26" s="41"/>
      <c r="F26" s="41"/>
      <c r="G26" s="41"/>
      <c r="H26" s="41"/>
      <c r="I26" s="41"/>
      <c r="J26" s="41"/>
      <c r="K26" s="41"/>
      <c r="L26" s="41"/>
      <c r="M26" s="41"/>
      <c r="N26" s="115"/>
      <c r="O26" s="41"/>
      <c r="P26" s="41"/>
      <c r="Q26" s="41"/>
      <c r="R26" s="41"/>
      <c r="S26" s="41"/>
      <c r="T26" s="41"/>
      <c r="U26" s="41"/>
      <c r="V26" s="41"/>
      <c r="W26" s="41"/>
      <c r="X26" s="41"/>
      <c r="Y26" s="115">
        <f t="shared" si="8"/>
        <v>6261</v>
      </c>
      <c r="Z26" s="115">
        <f t="shared" si="8"/>
        <v>6261</v>
      </c>
      <c r="AA26" s="115">
        <f t="shared" si="8"/>
        <v>0</v>
      </c>
      <c r="AB26" s="41">
        <v>0</v>
      </c>
      <c r="AC26" s="41">
        <v>0</v>
      </c>
      <c r="AD26" s="41"/>
      <c r="AE26" s="41">
        <v>1349</v>
      </c>
      <c r="AF26" s="41">
        <v>1349</v>
      </c>
      <c r="AG26" s="41"/>
      <c r="AH26" s="41">
        <v>988</v>
      </c>
      <c r="AI26" s="41">
        <v>988</v>
      </c>
      <c r="AJ26" s="41"/>
      <c r="AK26" s="41">
        <v>665</v>
      </c>
      <c r="AL26" s="41">
        <v>665</v>
      </c>
      <c r="AM26" s="41"/>
      <c r="AN26" s="41">
        <v>1097</v>
      </c>
      <c r="AO26" s="41">
        <v>1097</v>
      </c>
      <c r="AP26" s="41"/>
      <c r="AQ26" s="41">
        <v>1287</v>
      </c>
      <c r="AR26" s="41">
        <v>1287</v>
      </c>
      <c r="AS26" s="41"/>
      <c r="AT26" s="41">
        <v>0</v>
      </c>
      <c r="AU26" s="41">
        <v>0</v>
      </c>
      <c r="AV26" s="41"/>
      <c r="AW26" s="41">
        <v>875</v>
      </c>
      <c r="AX26" s="41">
        <v>875</v>
      </c>
      <c r="AY26" s="41"/>
      <c r="AZ26" s="41">
        <v>0</v>
      </c>
      <c r="BA26" s="41">
        <v>0</v>
      </c>
      <c r="BB26" s="41"/>
      <c r="BC26" s="41">
        <v>0</v>
      </c>
      <c r="BD26" s="41">
        <v>0</v>
      </c>
      <c r="BE26" s="41"/>
      <c r="BF26" s="115"/>
      <c r="BG26" s="41"/>
      <c r="BH26" s="41"/>
      <c r="BI26" s="41"/>
      <c r="BJ26" s="41"/>
      <c r="BK26" s="41"/>
      <c r="BL26" s="41"/>
      <c r="BM26" s="41"/>
      <c r="BN26" s="41"/>
      <c r="BO26" s="41"/>
      <c r="BP26" s="41"/>
      <c r="BQ26" s="115">
        <f>BR26+BT26</f>
        <v>6261</v>
      </c>
      <c r="BR26" s="115">
        <f>BW26+CB26+CG26+CL26+CQ26+CV26+DA26+DF26+DK26+DP26</f>
        <v>6261</v>
      </c>
      <c r="BS26" s="42">
        <f t="shared" si="10"/>
        <v>100</v>
      </c>
      <c r="BT26" s="115">
        <f>BY26+CD26+CI26+CN26+CS26+CX26+DC26+DH26+DM26+DR26</f>
        <v>0</v>
      </c>
      <c r="BU26" s="115"/>
      <c r="BV26" s="115">
        <f>BW26+BY26</f>
        <v>0</v>
      </c>
      <c r="BW26" s="9"/>
      <c r="BX26" s="42">
        <f t="shared" si="11"/>
        <v>0</v>
      </c>
      <c r="BY26" s="50"/>
      <c r="BZ26" s="50"/>
      <c r="CA26" s="115">
        <f>CB26+CD26</f>
        <v>1349</v>
      </c>
      <c r="CB26" s="50">
        <v>1349</v>
      </c>
      <c r="CC26" s="42">
        <f t="shared" si="14"/>
        <v>100</v>
      </c>
      <c r="CD26" s="50"/>
      <c r="CE26" s="50"/>
      <c r="CF26" s="115">
        <f>CG26+CI26</f>
        <v>988</v>
      </c>
      <c r="CG26" s="50">
        <v>988</v>
      </c>
      <c r="CH26" s="42">
        <f t="shared" si="16"/>
        <v>100</v>
      </c>
      <c r="CI26" s="50"/>
      <c r="CJ26" s="50"/>
      <c r="CK26" s="115">
        <f>CL26+CN26</f>
        <v>665</v>
      </c>
      <c r="CL26" s="50">
        <v>665</v>
      </c>
      <c r="CM26" s="42">
        <f t="shared" si="18"/>
        <v>100</v>
      </c>
      <c r="CN26" s="50"/>
      <c r="CO26" s="50"/>
      <c r="CP26" s="115">
        <f>CQ26+CS26</f>
        <v>1097</v>
      </c>
      <c r="CQ26" s="50">
        <v>1097</v>
      </c>
      <c r="CR26" s="42">
        <f t="shared" si="20"/>
        <v>100</v>
      </c>
      <c r="CS26" s="50"/>
      <c r="CT26" s="50"/>
      <c r="CU26" s="115">
        <f>CV26+CX26</f>
        <v>1287</v>
      </c>
      <c r="CV26" s="50">
        <v>1287</v>
      </c>
      <c r="CW26" s="42">
        <f t="shared" si="22"/>
        <v>100</v>
      </c>
      <c r="CX26" s="50"/>
      <c r="CY26" s="50"/>
      <c r="CZ26" s="115">
        <f>DA26+DC26</f>
        <v>0</v>
      </c>
      <c r="DA26" s="50"/>
      <c r="DB26" s="42">
        <f t="shared" si="24"/>
        <v>0</v>
      </c>
      <c r="DC26" s="50"/>
      <c r="DD26" s="50"/>
      <c r="DE26" s="115">
        <f>DF26+DH26</f>
        <v>875</v>
      </c>
      <c r="DF26" s="50">
        <v>875</v>
      </c>
      <c r="DG26" s="42">
        <f t="shared" si="26"/>
        <v>100</v>
      </c>
      <c r="DH26" s="50"/>
      <c r="DI26" s="50"/>
      <c r="DJ26" s="115">
        <f>DK26+DM26</f>
        <v>0</v>
      </c>
      <c r="DK26" s="50"/>
      <c r="DL26" s="42">
        <f t="shared" si="28"/>
        <v>0</v>
      </c>
      <c r="DM26" s="50"/>
      <c r="DN26" s="50"/>
      <c r="DO26" s="115">
        <f>DP26+DR26</f>
        <v>0</v>
      </c>
      <c r="DP26" s="50"/>
      <c r="DQ26" s="42">
        <f t="shared" si="30"/>
        <v>0</v>
      </c>
      <c r="DR26" s="50"/>
      <c r="DS26" s="50"/>
    </row>
    <row r="27" spans="1:123" ht="22.5" hidden="1" customHeight="1" outlineLevel="1">
      <c r="A27" s="40" t="s">
        <v>68</v>
      </c>
      <c r="B27" s="49" t="s">
        <v>215</v>
      </c>
      <c r="C27" s="115">
        <f t="shared" ref="C27:X27" si="58">C32+C33+C28+C34</f>
        <v>0</v>
      </c>
      <c r="D27" s="115">
        <f t="shared" si="58"/>
        <v>0</v>
      </c>
      <c r="E27" s="115">
        <f t="shared" si="58"/>
        <v>0</v>
      </c>
      <c r="F27" s="115">
        <f t="shared" si="58"/>
        <v>0</v>
      </c>
      <c r="G27" s="115">
        <f t="shared" si="58"/>
        <v>0</v>
      </c>
      <c r="H27" s="115">
        <f t="shared" si="58"/>
        <v>0</v>
      </c>
      <c r="I27" s="115">
        <f t="shared" si="58"/>
        <v>0</v>
      </c>
      <c r="J27" s="115">
        <f t="shared" si="58"/>
        <v>0</v>
      </c>
      <c r="K27" s="115">
        <f t="shared" si="58"/>
        <v>0</v>
      </c>
      <c r="L27" s="115">
        <f t="shared" si="58"/>
        <v>0</v>
      </c>
      <c r="M27" s="115">
        <f t="shared" si="58"/>
        <v>0</v>
      </c>
      <c r="N27" s="115">
        <f t="shared" si="58"/>
        <v>0</v>
      </c>
      <c r="O27" s="115">
        <f t="shared" si="58"/>
        <v>0</v>
      </c>
      <c r="P27" s="115">
        <f t="shared" si="58"/>
        <v>0</v>
      </c>
      <c r="Q27" s="115">
        <f t="shared" si="58"/>
        <v>0</v>
      </c>
      <c r="R27" s="115">
        <f t="shared" si="58"/>
        <v>0</v>
      </c>
      <c r="S27" s="115">
        <f t="shared" si="58"/>
        <v>0</v>
      </c>
      <c r="T27" s="115">
        <f t="shared" si="58"/>
        <v>0</v>
      </c>
      <c r="U27" s="115">
        <f t="shared" si="58"/>
        <v>0</v>
      </c>
      <c r="V27" s="115">
        <f t="shared" si="58"/>
        <v>0</v>
      </c>
      <c r="W27" s="115">
        <f t="shared" si="58"/>
        <v>0</v>
      </c>
      <c r="X27" s="115">
        <f t="shared" si="58"/>
        <v>0</v>
      </c>
      <c r="Y27" s="115">
        <f t="shared" si="8"/>
        <v>4979</v>
      </c>
      <c r="Z27" s="115">
        <f t="shared" si="8"/>
        <v>4979</v>
      </c>
      <c r="AA27" s="115">
        <f t="shared" si="8"/>
        <v>0</v>
      </c>
      <c r="AB27" s="115">
        <v>31</v>
      </c>
      <c r="AC27" s="115">
        <v>31</v>
      </c>
      <c r="AD27" s="115"/>
      <c r="AE27" s="115">
        <v>425</v>
      </c>
      <c r="AF27" s="115">
        <v>425</v>
      </c>
      <c r="AG27" s="115"/>
      <c r="AH27" s="115">
        <v>109</v>
      </c>
      <c r="AI27" s="115">
        <v>109</v>
      </c>
      <c r="AJ27" s="115"/>
      <c r="AK27" s="115">
        <v>503</v>
      </c>
      <c r="AL27" s="115">
        <v>503</v>
      </c>
      <c r="AM27" s="115"/>
      <c r="AN27" s="115">
        <v>715</v>
      </c>
      <c r="AO27" s="115">
        <v>715</v>
      </c>
      <c r="AP27" s="115"/>
      <c r="AQ27" s="115">
        <v>889</v>
      </c>
      <c r="AR27" s="115">
        <v>889</v>
      </c>
      <c r="AS27" s="115"/>
      <c r="AT27" s="115">
        <v>1357</v>
      </c>
      <c r="AU27" s="115">
        <v>1357</v>
      </c>
      <c r="AV27" s="115"/>
      <c r="AW27" s="115">
        <v>712</v>
      </c>
      <c r="AX27" s="115">
        <v>712</v>
      </c>
      <c r="AY27" s="115"/>
      <c r="AZ27" s="115">
        <v>385</v>
      </c>
      <c r="BA27" s="115">
        <v>385</v>
      </c>
      <c r="BB27" s="115"/>
      <c r="BC27" s="115">
        <v>-147</v>
      </c>
      <c r="BD27" s="115">
        <v>-147</v>
      </c>
      <c r="BE27" s="115"/>
      <c r="BF27" s="115">
        <f t="shared" ref="BF27:BP27" si="59">BF32+BF33+BF28+BF34</f>
        <v>0</v>
      </c>
      <c r="BG27" s="115">
        <f t="shared" si="59"/>
        <v>0</v>
      </c>
      <c r="BH27" s="115">
        <f t="shared" si="59"/>
        <v>0</v>
      </c>
      <c r="BI27" s="115">
        <f t="shared" si="59"/>
        <v>0</v>
      </c>
      <c r="BJ27" s="115">
        <f t="shared" si="59"/>
        <v>0</v>
      </c>
      <c r="BK27" s="115">
        <f t="shared" si="59"/>
        <v>0</v>
      </c>
      <c r="BL27" s="115">
        <f t="shared" si="59"/>
        <v>0</v>
      </c>
      <c r="BM27" s="115">
        <f t="shared" si="59"/>
        <v>0</v>
      </c>
      <c r="BN27" s="115">
        <f t="shared" si="59"/>
        <v>0</v>
      </c>
      <c r="BO27" s="115">
        <f t="shared" si="59"/>
        <v>0</v>
      </c>
      <c r="BP27" s="115">
        <f t="shared" si="59"/>
        <v>0</v>
      </c>
      <c r="BQ27" s="115">
        <f t="shared" ref="BQ27:DR27" si="60">BQ28+BQ31</f>
        <v>4979</v>
      </c>
      <c r="BR27" s="115">
        <f t="shared" si="60"/>
        <v>4979</v>
      </c>
      <c r="BS27" s="42">
        <f t="shared" si="10"/>
        <v>100</v>
      </c>
      <c r="BT27" s="115">
        <f t="shared" si="60"/>
        <v>0</v>
      </c>
      <c r="BU27" s="115"/>
      <c r="BV27" s="115">
        <f t="shared" si="60"/>
        <v>31</v>
      </c>
      <c r="BW27" s="115">
        <f t="shared" si="60"/>
        <v>31</v>
      </c>
      <c r="BX27" s="42">
        <f t="shared" si="11"/>
        <v>100</v>
      </c>
      <c r="BY27" s="115">
        <f t="shared" si="60"/>
        <v>0</v>
      </c>
      <c r="BZ27" s="115"/>
      <c r="CA27" s="115">
        <f t="shared" ref="CA27" si="61">CA28+CA31</f>
        <v>425</v>
      </c>
      <c r="CB27" s="115">
        <f>CB28+CB31</f>
        <v>425</v>
      </c>
      <c r="CC27" s="42">
        <f t="shared" si="14"/>
        <v>100</v>
      </c>
      <c r="CD27" s="115">
        <f t="shared" si="60"/>
        <v>0</v>
      </c>
      <c r="CE27" s="115"/>
      <c r="CF27" s="115">
        <f t="shared" ref="CF27" si="62">CF28+CF31</f>
        <v>109</v>
      </c>
      <c r="CG27" s="115">
        <f t="shared" si="60"/>
        <v>109</v>
      </c>
      <c r="CH27" s="42">
        <f t="shared" si="16"/>
        <v>100</v>
      </c>
      <c r="CI27" s="115">
        <f t="shared" si="60"/>
        <v>0</v>
      </c>
      <c r="CJ27" s="115"/>
      <c r="CK27" s="115">
        <f t="shared" ref="CK27" si="63">CK28+CK31</f>
        <v>503</v>
      </c>
      <c r="CL27" s="115">
        <f t="shared" si="60"/>
        <v>503</v>
      </c>
      <c r="CM27" s="42">
        <f t="shared" si="18"/>
        <v>100</v>
      </c>
      <c r="CN27" s="115">
        <f t="shared" si="60"/>
        <v>0</v>
      </c>
      <c r="CO27" s="115"/>
      <c r="CP27" s="115">
        <f t="shared" ref="CP27" si="64">CP28+CP31</f>
        <v>715</v>
      </c>
      <c r="CQ27" s="115">
        <f t="shared" si="60"/>
        <v>715</v>
      </c>
      <c r="CR27" s="42">
        <f t="shared" si="20"/>
        <v>100</v>
      </c>
      <c r="CS27" s="115">
        <f t="shared" si="60"/>
        <v>0</v>
      </c>
      <c r="CT27" s="115"/>
      <c r="CU27" s="115">
        <f t="shared" ref="CU27" si="65">CU28+CU31</f>
        <v>889</v>
      </c>
      <c r="CV27" s="115">
        <f t="shared" si="60"/>
        <v>889</v>
      </c>
      <c r="CW27" s="42">
        <f t="shared" si="22"/>
        <v>100</v>
      </c>
      <c r="CX27" s="115">
        <f t="shared" si="60"/>
        <v>0</v>
      </c>
      <c r="CY27" s="115"/>
      <c r="CZ27" s="115">
        <f t="shared" ref="CZ27" si="66">CZ28+CZ31</f>
        <v>1357</v>
      </c>
      <c r="DA27" s="115">
        <f t="shared" si="60"/>
        <v>1357</v>
      </c>
      <c r="DB27" s="42">
        <f t="shared" si="24"/>
        <v>100</v>
      </c>
      <c r="DC27" s="115">
        <f t="shared" si="60"/>
        <v>0</v>
      </c>
      <c r="DD27" s="115"/>
      <c r="DE27" s="115">
        <f t="shared" ref="DE27" si="67">DE28+DE31</f>
        <v>712</v>
      </c>
      <c r="DF27" s="115">
        <f t="shared" si="60"/>
        <v>712</v>
      </c>
      <c r="DG27" s="42">
        <f t="shared" si="26"/>
        <v>100</v>
      </c>
      <c r="DH27" s="115">
        <f t="shared" si="60"/>
        <v>0</v>
      </c>
      <c r="DI27" s="115"/>
      <c r="DJ27" s="115">
        <f t="shared" ref="DJ27" si="68">DJ28+DJ31</f>
        <v>385</v>
      </c>
      <c r="DK27" s="115">
        <f t="shared" si="60"/>
        <v>385</v>
      </c>
      <c r="DL27" s="42">
        <f t="shared" si="28"/>
        <v>100</v>
      </c>
      <c r="DM27" s="115">
        <f t="shared" si="60"/>
        <v>0</v>
      </c>
      <c r="DN27" s="115"/>
      <c r="DO27" s="115">
        <f t="shared" ref="DO27" si="69">DO28+DO31</f>
        <v>-147</v>
      </c>
      <c r="DP27" s="115">
        <f t="shared" si="60"/>
        <v>-147</v>
      </c>
      <c r="DQ27" s="42">
        <f t="shared" si="30"/>
        <v>100</v>
      </c>
      <c r="DR27" s="115">
        <f t="shared" si="60"/>
        <v>0</v>
      </c>
      <c r="DS27" s="115"/>
    </row>
    <row r="28" spans="1:123" ht="31.5" customHeight="1" collapsed="1">
      <c r="A28" s="40" t="s">
        <v>216</v>
      </c>
      <c r="B28" s="49" t="s">
        <v>217</v>
      </c>
      <c r="C28" s="115"/>
      <c r="D28" s="41"/>
      <c r="E28" s="41"/>
      <c r="F28" s="41"/>
      <c r="G28" s="41"/>
      <c r="H28" s="41"/>
      <c r="I28" s="41"/>
      <c r="J28" s="41"/>
      <c r="K28" s="41"/>
      <c r="L28" s="41"/>
      <c r="M28" s="41"/>
      <c r="N28" s="115"/>
      <c r="O28" s="41"/>
      <c r="P28" s="41"/>
      <c r="Q28" s="41"/>
      <c r="R28" s="41"/>
      <c r="S28" s="41"/>
      <c r="T28" s="41"/>
      <c r="U28" s="41"/>
      <c r="V28" s="41"/>
      <c r="W28" s="41"/>
      <c r="X28" s="41"/>
      <c r="Y28" s="115">
        <f t="shared" si="8"/>
        <v>442</v>
      </c>
      <c r="Z28" s="115">
        <f t="shared" si="8"/>
        <v>442</v>
      </c>
      <c r="AA28" s="115">
        <f t="shared" si="8"/>
        <v>0</v>
      </c>
      <c r="AB28" s="41">
        <v>31</v>
      </c>
      <c r="AC28" s="41">
        <v>31</v>
      </c>
      <c r="AD28" s="41"/>
      <c r="AE28" s="41">
        <v>425</v>
      </c>
      <c r="AF28" s="41">
        <v>425</v>
      </c>
      <c r="AG28" s="41"/>
      <c r="AH28" s="41">
        <v>109</v>
      </c>
      <c r="AI28" s="41">
        <v>109</v>
      </c>
      <c r="AJ28" s="41"/>
      <c r="AK28" s="41">
        <v>3</v>
      </c>
      <c r="AL28" s="41">
        <v>3</v>
      </c>
      <c r="AM28" s="41"/>
      <c r="AN28" s="41">
        <v>215</v>
      </c>
      <c r="AO28" s="41">
        <v>215</v>
      </c>
      <c r="AP28" s="41"/>
      <c r="AQ28" s="41">
        <v>-131</v>
      </c>
      <c r="AR28" s="41">
        <v>-131</v>
      </c>
      <c r="AS28" s="41"/>
      <c r="AT28" s="41">
        <v>0</v>
      </c>
      <c r="AU28" s="41">
        <v>0</v>
      </c>
      <c r="AV28" s="41"/>
      <c r="AW28" s="41">
        <v>52</v>
      </c>
      <c r="AX28" s="41">
        <v>52</v>
      </c>
      <c r="AY28" s="41"/>
      <c r="AZ28" s="41">
        <v>-115</v>
      </c>
      <c r="BA28" s="41">
        <v>-115</v>
      </c>
      <c r="BB28" s="41"/>
      <c r="BC28" s="41">
        <v>-147</v>
      </c>
      <c r="BD28" s="41">
        <v>-147</v>
      </c>
      <c r="BE28" s="41"/>
      <c r="BF28" s="115"/>
      <c r="BG28" s="41"/>
      <c r="BH28" s="41"/>
      <c r="BI28" s="41"/>
      <c r="BJ28" s="41"/>
      <c r="BK28" s="41"/>
      <c r="BL28" s="41"/>
      <c r="BM28" s="41"/>
      <c r="BN28" s="41"/>
      <c r="BO28" s="41"/>
      <c r="BP28" s="41"/>
      <c r="BQ28" s="115">
        <f>BR28+BT28</f>
        <v>442</v>
      </c>
      <c r="BR28" s="115">
        <f t="shared" ref="BR28:BR30" si="70">BW28+CB28+CG28+CL28+CQ28+CV28+DA28+DF28+DK28+DP28</f>
        <v>442</v>
      </c>
      <c r="BS28" s="42">
        <f t="shared" si="10"/>
        <v>100</v>
      </c>
      <c r="BT28" s="115">
        <f>BY28+CD28+CI28+CN28+CS28+CX28+DC28+DH28+DM28+DR28</f>
        <v>0</v>
      </c>
      <c r="BU28" s="115"/>
      <c r="BV28" s="115">
        <f>BW28+BY28</f>
        <v>31</v>
      </c>
      <c r="BW28" s="9">
        <v>31</v>
      </c>
      <c r="BX28" s="42">
        <f t="shared" si="11"/>
        <v>100</v>
      </c>
      <c r="BY28" s="50"/>
      <c r="BZ28" s="50"/>
      <c r="CA28" s="115">
        <f>CB28+CD28</f>
        <v>425</v>
      </c>
      <c r="CB28" s="50">
        <v>425</v>
      </c>
      <c r="CC28" s="42">
        <f t="shared" si="14"/>
        <v>100</v>
      </c>
      <c r="CD28" s="50"/>
      <c r="CE28" s="50"/>
      <c r="CF28" s="115">
        <f>CG28+CI28</f>
        <v>109</v>
      </c>
      <c r="CG28" s="50">
        <v>109</v>
      </c>
      <c r="CH28" s="42">
        <f t="shared" si="16"/>
        <v>100</v>
      </c>
      <c r="CI28" s="50"/>
      <c r="CJ28" s="50"/>
      <c r="CK28" s="115">
        <f>CL28+CN28</f>
        <v>3</v>
      </c>
      <c r="CL28" s="50">
        <v>3</v>
      </c>
      <c r="CM28" s="42">
        <f t="shared" si="18"/>
        <v>100</v>
      </c>
      <c r="CN28" s="50"/>
      <c r="CO28" s="50"/>
      <c r="CP28" s="115">
        <f>CQ28+CS28</f>
        <v>215</v>
      </c>
      <c r="CQ28" s="50">
        <v>215</v>
      </c>
      <c r="CR28" s="42">
        <f t="shared" si="20"/>
        <v>100</v>
      </c>
      <c r="CS28" s="50"/>
      <c r="CT28" s="50"/>
      <c r="CU28" s="115">
        <f>CV28+CX28</f>
        <v>-131</v>
      </c>
      <c r="CV28" s="50">
        <v>-131</v>
      </c>
      <c r="CW28" s="42">
        <f t="shared" si="22"/>
        <v>100</v>
      </c>
      <c r="CX28" s="50"/>
      <c r="CY28" s="50"/>
      <c r="CZ28" s="115">
        <f>DA28+DC28</f>
        <v>0</v>
      </c>
      <c r="DA28" s="50">
        <v>0</v>
      </c>
      <c r="DB28" s="42">
        <f t="shared" si="24"/>
        <v>0</v>
      </c>
      <c r="DC28" s="50"/>
      <c r="DD28" s="50"/>
      <c r="DE28" s="115">
        <f>DF28+DH28</f>
        <v>52</v>
      </c>
      <c r="DF28" s="50">
        <v>52</v>
      </c>
      <c r="DG28" s="42">
        <f t="shared" si="26"/>
        <v>100</v>
      </c>
      <c r="DH28" s="50"/>
      <c r="DI28" s="50"/>
      <c r="DJ28" s="115">
        <f>DK28+DM28</f>
        <v>-115</v>
      </c>
      <c r="DK28" s="50">
        <v>-115</v>
      </c>
      <c r="DL28" s="42">
        <f t="shared" si="28"/>
        <v>100</v>
      </c>
      <c r="DM28" s="50"/>
      <c r="DN28" s="50"/>
      <c r="DO28" s="115">
        <f>DP28+DR28</f>
        <v>-147</v>
      </c>
      <c r="DP28" s="50">
        <v>-147</v>
      </c>
      <c r="DQ28" s="42">
        <f t="shared" si="30"/>
        <v>100</v>
      </c>
      <c r="DR28" s="50"/>
      <c r="DS28" s="50"/>
    </row>
    <row r="29" spans="1:123" ht="21.75" hidden="1" customHeight="1" outlineLevel="2">
      <c r="A29" s="40"/>
      <c r="B29" s="49" t="s">
        <v>218</v>
      </c>
      <c r="C29" s="115"/>
      <c r="D29" s="41"/>
      <c r="E29" s="41"/>
      <c r="F29" s="41"/>
      <c r="G29" s="41"/>
      <c r="H29" s="41"/>
      <c r="I29" s="41"/>
      <c r="J29" s="41"/>
      <c r="K29" s="41"/>
      <c r="L29" s="41"/>
      <c r="M29" s="41"/>
      <c r="N29" s="115"/>
      <c r="O29" s="41"/>
      <c r="P29" s="41"/>
      <c r="Q29" s="41"/>
      <c r="R29" s="41"/>
      <c r="S29" s="41"/>
      <c r="T29" s="41"/>
      <c r="U29" s="41"/>
      <c r="V29" s="41"/>
      <c r="W29" s="41"/>
      <c r="X29" s="41"/>
      <c r="Y29" s="115">
        <f t="shared" si="8"/>
        <v>5327</v>
      </c>
      <c r="Z29" s="115">
        <f t="shared" si="8"/>
        <v>5327</v>
      </c>
      <c r="AA29" s="115">
        <f t="shared" si="8"/>
        <v>0</v>
      </c>
      <c r="AB29" s="41">
        <v>241</v>
      </c>
      <c r="AC29" s="41">
        <v>241</v>
      </c>
      <c r="AD29" s="41"/>
      <c r="AE29" s="41">
        <v>969</v>
      </c>
      <c r="AF29" s="41">
        <v>969</v>
      </c>
      <c r="AG29" s="41"/>
      <c r="AH29" s="41">
        <v>565</v>
      </c>
      <c r="AI29" s="41">
        <v>565</v>
      </c>
      <c r="AJ29" s="41"/>
      <c r="AK29" s="41">
        <v>386</v>
      </c>
      <c r="AL29" s="41">
        <v>386</v>
      </c>
      <c r="AM29" s="41"/>
      <c r="AN29" s="41">
        <v>1346</v>
      </c>
      <c r="AO29" s="41">
        <v>1346</v>
      </c>
      <c r="AP29" s="41"/>
      <c r="AQ29" s="41">
        <v>213</v>
      </c>
      <c r="AR29" s="41">
        <v>213</v>
      </c>
      <c r="AS29" s="41"/>
      <c r="AT29" s="41">
        <v>0</v>
      </c>
      <c r="AU29" s="41">
        <v>0</v>
      </c>
      <c r="AV29" s="41"/>
      <c r="AW29" s="41">
        <v>334</v>
      </c>
      <c r="AX29" s="41">
        <v>334</v>
      </c>
      <c r="AY29" s="41"/>
      <c r="AZ29" s="41">
        <v>381</v>
      </c>
      <c r="BA29" s="41">
        <v>381</v>
      </c>
      <c r="BB29" s="41"/>
      <c r="BC29" s="41">
        <v>892</v>
      </c>
      <c r="BD29" s="41">
        <v>892</v>
      </c>
      <c r="BE29" s="41"/>
      <c r="BF29" s="115"/>
      <c r="BG29" s="41"/>
      <c r="BH29" s="41"/>
      <c r="BI29" s="41"/>
      <c r="BJ29" s="41"/>
      <c r="BK29" s="41"/>
      <c r="BL29" s="41"/>
      <c r="BM29" s="41"/>
      <c r="BN29" s="41"/>
      <c r="BO29" s="41"/>
      <c r="BP29" s="41"/>
      <c r="BQ29" s="115">
        <f>BR29+BT29</f>
        <v>5327</v>
      </c>
      <c r="BR29" s="115">
        <f t="shared" si="70"/>
        <v>5327</v>
      </c>
      <c r="BS29" s="42">
        <f t="shared" si="10"/>
        <v>100</v>
      </c>
      <c r="BT29" s="115">
        <f>BY29+CD29+CI29+CN29+CS29+CX29+DC29+DH29+DM29+DR29</f>
        <v>0</v>
      </c>
      <c r="BU29" s="115"/>
      <c r="BV29" s="115">
        <f>BW29+BY29</f>
        <v>241</v>
      </c>
      <c r="BW29" s="9">
        <v>241</v>
      </c>
      <c r="BX29" s="42">
        <f t="shared" si="11"/>
        <v>100</v>
      </c>
      <c r="BY29" s="50"/>
      <c r="BZ29" s="50"/>
      <c r="CA29" s="115">
        <f>CB29+CD29</f>
        <v>969</v>
      </c>
      <c r="CB29" s="50">
        <v>969</v>
      </c>
      <c r="CC29" s="42">
        <f t="shared" si="14"/>
        <v>100</v>
      </c>
      <c r="CD29" s="50"/>
      <c r="CE29" s="50"/>
      <c r="CF29" s="115">
        <f>CG29+CI29</f>
        <v>565</v>
      </c>
      <c r="CG29" s="50">
        <v>565</v>
      </c>
      <c r="CH29" s="42">
        <f t="shared" si="16"/>
        <v>100</v>
      </c>
      <c r="CI29" s="50"/>
      <c r="CJ29" s="50"/>
      <c r="CK29" s="115">
        <f>CL29+CN29</f>
        <v>386</v>
      </c>
      <c r="CL29" s="50">
        <v>386</v>
      </c>
      <c r="CM29" s="42">
        <f t="shared" si="18"/>
        <v>100</v>
      </c>
      <c r="CN29" s="50"/>
      <c r="CO29" s="50"/>
      <c r="CP29" s="115">
        <f>CQ29+CS29</f>
        <v>1346</v>
      </c>
      <c r="CQ29" s="50">
        <v>1346</v>
      </c>
      <c r="CR29" s="42">
        <f t="shared" si="20"/>
        <v>100</v>
      </c>
      <c r="CS29" s="50"/>
      <c r="CT29" s="50"/>
      <c r="CU29" s="115">
        <f>CV29+CX29</f>
        <v>213</v>
      </c>
      <c r="CV29" s="50">
        <v>213</v>
      </c>
      <c r="CW29" s="42">
        <f t="shared" si="22"/>
        <v>100</v>
      </c>
      <c r="CX29" s="50"/>
      <c r="CY29" s="50"/>
      <c r="CZ29" s="115">
        <f>DA29+DC29</f>
        <v>0</v>
      </c>
      <c r="DA29" s="50"/>
      <c r="DB29" s="42">
        <f t="shared" si="24"/>
        <v>0</v>
      </c>
      <c r="DC29" s="50"/>
      <c r="DD29" s="50"/>
      <c r="DE29" s="115">
        <f>DF29+DH29</f>
        <v>334</v>
      </c>
      <c r="DF29" s="50">
        <v>334</v>
      </c>
      <c r="DG29" s="42">
        <f t="shared" si="26"/>
        <v>100</v>
      </c>
      <c r="DH29" s="50"/>
      <c r="DI29" s="50"/>
      <c r="DJ29" s="115">
        <f>DK29+DM29</f>
        <v>381</v>
      </c>
      <c r="DK29" s="50">
        <v>381</v>
      </c>
      <c r="DL29" s="42">
        <f t="shared" si="28"/>
        <v>100</v>
      </c>
      <c r="DM29" s="50"/>
      <c r="DN29" s="50"/>
      <c r="DO29" s="115">
        <f>DP29+DR29</f>
        <v>892</v>
      </c>
      <c r="DP29" s="50">
        <v>892</v>
      </c>
      <c r="DQ29" s="42">
        <f t="shared" si="30"/>
        <v>100</v>
      </c>
      <c r="DR29" s="50"/>
      <c r="DS29" s="50"/>
    </row>
    <row r="30" spans="1:123" ht="21.75" hidden="1" customHeight="1" outlineLevel="3">
      <c r="A30" s="40"/>
      <c r="B30" s="49" t="s">
        <v>219</v>
      </c>
      <c r="C30" s="115"/>
      <c r="D30" s="41"/>
      <c r="E30" s="41"/>
      <c r="F30" s="41"/>
      <c r="G30" s="41"/>
      <c r="H30" s="41"/>
      <c r="I30" s="41"/>
      <c r="J30" s="41"/>
      <c r="K30" s="41"/>
      <c r="L30" s="41"/>
      <c r="M30" s="41"/>
      <c r="N30" s="115"/>
      <c r="O30" s="41"/>
      <c r="P30" s="41"/>
      <c r="Q30" s="41"/>
      <c r="R30" s="41"/>
      <c r="S30" s="41"/>
      <c r="T30" s="41"/>
      <c r="U30" s="41"/>
      <c r="V30" s="41"/>
      <c r="W30" s="41"/>
      <c r="X30" s="41"/>
      <c r="Y30" s="115">
        <f t="shared" si="8"/>
        <v>4885</v>
      </c>
      <c r="Z30" s="115">
        <f t="shared" si="8"/>
        <v>4885</v>
      </c>
      <c r="AA30" s="115">
        <f t="shared" si="8"/>
        <v>0</v>
      </c>
      <c r="AB30" s="41">
        <v>210</v>
      </c>
      <c r="AC30" s="41">
        <v>210</v>
      </c>
      <c r="AD30" s="41"/>
      <c r="AE30" s="41">
        <v>544</v>
      </c>
      <c r="AF30" s="41">
        <v>544</v>
      </c>
      <c r="AG30" s="41"/>
      <c r="AH30" s="41">
        <v>456</v>
      </c>
      <c r="AI30" s="41">
        <v>456</v>
      </c>
      <c r="AJ30" s="41"/>
      <c r="AK30" s="41">
        <v>383</v>
      </c>
      <c r="AL30" s="41">
        <v>383</v>
      </c>
      <c r="AM30" s="41"/>
      <c r="AN30" s="41">
        <v>1131</v>
      </c>
      <c r="AO30" s="41">
        <v>1131</v>
      </c>
      <c r="AP30" s="41"/>
      <c r="AQ30" s="41">
        <v>344</v>
      </c>
      <c r="AR30" s="41">
        <v>344</v>
      </c>
      <c r="AS30" s="41"/>
      <c r="AT30" s="41">
        <v>0</v>
      </c>
      <c r="AU30" s="41">
        <v>0</v>
      </c>
      <c r="AV30" s="41"/>
      <c r="AW30" s="41">
        <v>282</v>
      </c>
      <c r="AX30" s="41">
        <v>282</v>
      </c>
      <c r="AY30" s="41"/>
      <c r="AZ30" s="41">
        <v>496</v>
      </c>
      <c r="BA30" s="41">
        <v>496</v>
      </c>
      <c r="BB30" s="41"/>
      <c r="BC30" s="41">
        <v>1039</v>
      </c>
      <c r="BD30" s="41">
        <v>1039</v>
      </c>
      <c r="BE30" s="41"/>
      <c r="BF30" s="115"/>
      <c r="BG30" s="41"/>
      <c r="BH30" s="41"/>
      <c r="BI30" s="41"/>
      <c r="BJ30" s="41"/>
      <c r="BK30" s="41"/>
      <c r="BL30" s="41"/>
      <c r="BM30" s="41"/>
      <c r="BN30" s="41"/>
      <c r="BO30" s="41"/>
      <c r="BP30" s="41"/>
      <c r="BQ30" s="115">
        <f>BR30+BT30</f>
        <v>4885</v>
      </c>
      <c r="BR30" s="115">
        <f t="shared" si="70"/>
        <v>4885</v>
      </c>
      <c r="BS30" s="42">
        <f t="shared" si="10"/>
        <v>100</v>
      </c>
      <c r="BT30" s="115">
        <f>BY30+CD30+CI30+CN30+CS30+CX30+DC30+DH30+DM30+DR30</f>
        <v>0</v>
      </c>
      <c r="BU30" s="115"/>
      <c r="BV30" s="115">
        <f>BW30+BY30</f>
        <v>210</v>
      </c>
      <c r="BW30" s="51">
        <v>210</v>
      </c>
      <c r="BX30" s="42">
        <f t="shared" si="11"/>
        <v>100</v>
      </c>
      <c r="BY30" s="52"/>
      <c r="BZ30" s="52"/>
      <c r="CA30" s="115">
        <f>CB30+CD30</f>
        <v>544</v>
      </c>
      <c r="CB30" s="52">
        <v>544</v>
      </c>
      <c r="CC30" s="42">
        <f t="shared" si="14"/>
        <v>100</v>
      </c>
      <c r="CD30" s="52"/>
      <c r="CE30" s="52"/>
      <c r="CF30" s="115">
        <f>CG30+CI30</f>
        <v>456</v>
      </c>
      <c r="CG30" s="52">
        <v>456</v>
      </c>
      <c r="CH30" s="42">
        <f t="shared" si="16"/>
        <v>100</v>
      </c>
      <c r="CI30" s="52"/>
      <c r="CJ30" s="52"/>
      <c r="CK30" s="115">
        <f>CL30+CN30</f>
        <v>383</v>
      </c>
      <c r="CL30" s="52">
        <v>383</v>
      </c>
      <c r="CM30" s="42">
        <f t="shared" si="18"/>
        <v>100</v>
      </c>
      <c r="CN30" s="52"/>
      <c r="CO30" s="52"/>
      <c r="CP30" s="115">
        <f>CQ30+CS30</f>
        <v>1131</v>
      </c>
      <c r="CQ30" s="52">
        <v>1131</v>
      </c>
      <c r="CR30" s="42">
        <f t="shared" si="20"/>
        <v>100</v>
      </c>
      <c r="CS30" s="52"/>
      <c r="CT30" s="52"/>
      <c r="CU30" s="115">
        <f>CV30+CX30</f>
        <v>344</v>
      </c>
      <c r="CV30" s="52">
        <v>344</v>
      </c>
      <c r="CW30" s="42">
        <f t="shared" si="22"/>
        <v>100</v>
      </c>
      <c r="CX30" s="52"/>
      <c r="CY30" s="52"/>
      <c r="CZ30" s="115">
        <f>DA30+DC30</f>
        <v>0</v>
      </c>
      <c r="DA30" s="52"/>
      <c r="DB30" s="42">
        <f t="shared" si="24"/>
        <v>0</v>
      </c>
      <c r="DC30" s="52"/>
      <c r="DD30" s="52"/>
      <c r="DE30" s="115">
        <f>DF30+DH30</f>
        <v>282</v>
      </c>
      <c r="DF30" s="52">
        <v>282</v>
      </c>
      <c r="DG30" s="42">
        <f t="shared" si="26"/>
        <v>100</v>
      </c>
      <c r="DH30" s="52"/>
      <c r="DI30" s="52"/>
      <c r="DJ30" s="115">
        <f>DK30+DM30</f>
        <v>496</v>
      </c>
      <c r="DK30" s="52">
        <v>496</v>
      </c>
      <c r="DL30" s="42">
        <f t="shared" si="28"/>
        <v>100</v>
      </c>
      <c r="DM30" s="52"/>
      <c r="DN30" s="52"/>
      <c r="DO30" s="115">
        <f>DP30+DR30</f>
        <v>1039</v>
      </c>
      <c r="DP30" s="52">
        <v>1039</v>
      </c>
      <c r="DQ30" s="42">
        <f t="shared" si="30"/>
        <v>100</v>
      </c>
      <c r="DR30" s="52"/>
      <c r="DS30" s="52"/>
    </row>
    <row r="31" spans="1:123" ht="22.5" customHeight="1" collapsed="1">
      <c r="A31" s="40" t="s">
        <v>220</v>
      </c>
      <c r="B31" s="49" t="s">
        <v>221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f t="shared" ref="Y31:AA61" si="71">AB31+AE31+AH31+AK31+AN31+AQ31+AT31+AW31+AZ31+BC31</f>
        <v>4537</v>
      </c>
      <c r="Z31" s="115">
        <f t="shared" si="71"/>
        <v>4537</v>
      </c>
      <c r="AA31" s="115">
        <f t="shared" si="71"/>
        <v>0</v>
      </c>
      <c r="AB31" s="115">
        <v>0</v>
      </c>
      <c r="AC31" s="115">
        <v>0</v>
      </c>
      <c r="AD31" s="115"/>
      <c r="AE31" s="115">
        <v>0</v>
      </c>
      <c r="AF31" s="115">
        <v>0</v>
      </c>
      <c r="AG31" s="115"/>
      <c r="AH31" s="115">
        <v>0</v>
      </c>
      <c r="AI31" s="115">
        <v>0</v>
      </c>
      <c r="AJ31" s="115"/>
      <c r="AK31" s="115">
        <v>500</v>
      </c>
      <c r="AL31" s="115">
        <v>500</v>
      </c>
      <c r="AM31" s="115"/>
      <c r="AN31" s="115">
        <v>500</v>
      </c>
      <c r="AO31" s="115">
        <v>500</v>
      </c>
      <c r="AP31" s="115"/>
      <c r="AQ31" s="115">
        <v>1020</v>
      </c>
      <c r="AR31" s="115">
        <v>1020</v>
      </c>
      <c r="AS31" s="115"/>
      <c r="AT31" s="115">
        <v>1357</v>
      </c>
      <c r="AU31" s="115">
        <v>1357</v>
      </c>
      <c r="AV31" s="115"/>
      <c r="AW31" s="115">
        <v>660</v>
      </c>
      <c r="AX31" s="115">
        <v>660</v>
      </c>
      <c r="AY31" s="115"/>
      <c r="AZ31" s="115">
        <v>500</v>
      </c>
      <c r="BA31" s="115">
        <v>500</v>
      </c>
      <c r="BB31" s="115"/>
      <c r="BC31" s="115">
        <v>0</v>
      </c>
      <c r="BD31" s="115">
        <v>0</v>
      </c>
      <c r="BE31" s="115"/>
      <c r="BF31" s="115"/>
      <c r="BG31" s="115"/>
      <c r="BH31" s="115"/>
      <c r="BI31" s="115"/>
      <c r="BJ31" s="115"/>
      <c r="BK31" s="115"/>
      <c r="BL31" s="115"/>
      <c r="BM31" s="115"/>
      <c r="BN31" s="115"/>
      <c r="BO31" s="115"/>
      <c r="BP31" s="115"/>
      <c r="BQ31" s="115">
        <f>BQ32+BQ33+BQ34+BQ37</f>
        <v>4537</v>
      </c>
      <c r="BR31" s="115">
        <f>BR32+BR33+BR34+BR37</f>
        <v>4537</v>
      </c>
      <c r="BS31" s="42">
        <f t="shared" si="10"/>
        <v>100</v>
      </c>
      <c r="BT31" s="115">
        <f t="shared" ref="BT31:DR31" si="72">BT32+BT33+BT34</f>
        <v>0</v>
      </c>
      <c r="BU31" s="115"/>
      <c r="BV31" s="115">
        <f>BV32+BV33+BV34+BV37</f>
        <v>0</v>
      </c>
      <c r="BW31" s="115">
        <f>BW32+BW33+BW34+BW37</f>
        <v>0</v>
      </c>
      <c r="BX31" s="42">
        <f t="shared" si="11"/>
        <v>0</v>
      </c>
      <c r="BY31" s="115">
        <f t="shared" si="72"/>
        <v>0</v>
      </c>
      <c r="BZ31" s="115"/>
      <c r="CA31" s="115">
        <f>CA32+CA33+CA34+CA37</f>
        <v>0</v>
      </c>
      <c r="CB31" s="115">
        <f>CB32+CB33+CB34+CB37</f>
        <v>0</v>
      </c>
      <c r="CC31" s="42">
        <f t="shared" si="14"/>
        <v>0</v>
      </c>
      <c r="CD31" s="115">
        <f t="shared" si="72"/>
        <v>0</v>
      </c>
      <c r="CE31" s="115"/>
      <c r="CF31" s="115">
        <f>CF32+CF33+CF34+CF37</f>
        <v>0</v>
      </c>
      <c r="CG31" s="115">
        <f>CG32+CG33+CG34+CG37</f>
        <v>0</v>
      </c>
      <c r="CH31" s="42">
        <f t="shared" si="16"/>
        <v>0</v>
      </c>
      <c r="CI31" s="115">
        <f t="shared" si="72"/>
        <v>0</v>
      </c>
      <c r="CJ31" s="115"/>
      <c r="CK31" s="115">
        <f>CK32+CK33+CK34+CK37</f>
        <v>500</v>
      </c>
      <c r="CL31" s="115">
        <f>CL32+CL33+CL34+CL37</f>
        <v>500</v>
      </c>
      <c r="CM31" s="42">
        <f t="shared" si="18"/>
        <v>100</v>
      </c>
      <c r="CN31" s="115">
        <f t="shared" si="72"/>
        <v>0</v>
      </c>
      <c r="CO31" s="115"/>
      <c r="CP31" s="115">
        <f>CP32+CP33+CP34+CP37</f>
        <v>500</v>
      </c>
      <c r="CQ31" s="115">
        <f>CQ32+CQ33+CQ34+CQ37</f>
        <v>500</v>
      </c>
      <c r="CR31" s="42">
        <f t="shared" si="20"/>
        <v>100</v>
      </c>
      <c r="CS31" s="115">
        <f t="shared" si="72"/>
        <v>0</v>
      </c>
      <c r="CT31" s="115"/>
      <c r="CU31" s="115">
        <f>CU32+CU33+CU34+CU37</f>
        <v>1020</v>
      </c>
      <c r="CV31" s="115">
        <f>CV32+CV33+CV34+CV37</f>
        <v>1020</v>
      </c>
      <c r="CW31" s="42">
        <f t="shared" si="22"/>
        <v>100</v>
      </c>
      <c r="CX31" s="115">
        <f t="shared" si="72"/>
        <v>0</v>
      </c>
      <c r="CY31" s="115"/>
      <c r="CZ31" s="115">
        <f>CZ32+CZ33+CZ34+CZ37</f>
        <v>1357</v>
      </c>
      <c r="DA31" s="115">
        <f>DA32+DA33+DA34+DA37</f>
        <v>1357</v>
      </c>
      <c r="DB31" s="42">
        <f t="shared" si="24"/>
        <v>100</v>
      </c>
      <c r="DC31" s="115">
        <f t="shared" si="72"/>
        <v>0</v>
      </c>
      <c r="DD31" s="115"/>
      <c r="DE31" s="115">
        <f>DE32+DE33+DE34+DE37</f>
        <v>660</v>
      </c>
      <c r="DF31" s="115">
        <f>DF32+DF33+DF34+DF37</f>
        <v>660</v>
      </c>
      <c r="DG31" s="42">
        <f t="shared" si="26"/>
        <v>100</v>
      </c>
      <c r="DH31" s="115">
        <f t="shared" si="72"/>
        <v>0</v>
      </c>
      <c r="DI31" s="115"/>
      <c r="DJ31" s="115">
        <f>DJ32+DJ33+DJ34+DJ37</f>
        <v>500</v>
      </c>
      <c r="DK31" s="115">
        <f>DK32+DK33+DK34+DK37</f>
        <v>500</v>
      </c>
      <c r="DL31" s="42">
        <f t="shared" si="28"/>
        <v>100</v>
      </c>
      <c r="DM31" s="115">
        <f t="shared" si="72"/>
        <v>0</v>
      </c>
      <c r="DN31" s="115"/>
      <c r="DO31" s="115">
        <f>DO32+DO33+DO34+DO37</f>
        <v>0</v>
      </c>
      <c r="DP31" s="115">
        <f>DP32+DP33+DP34+DP37</f>
        <v>0</v>
      </c>
      <c r="DQ31" s="42">
        <f t="shared" si="30"/>
        <v>0</v>
      </c>
      <c r="DR31" s="115">
        <f t="shared" si="72"/>
        <v>0</v>
      </c>
      <c r="DS31" s="115"/>
    </row>
    <row r="32" spans="1:123" ht="21.75" customHeight="1">
      <c r="A32" s="40" t="s">
        <v>18</v>
      </c>
      <c r="B32" s="49" t="s">
        <v>222</v>
      </c>
      <c r="C32" s="115"/>
      <c r="D32" s="41"/>
      <c r="E32" s="41"/>
      <c r="F32" s="41"/>
      <c r="G32" s="41"/>
      <c r="H32" s="41"/>
      <c r="I32" s="41"/>
      <c r="J32" s="41"/>
      <c r="K32" s="41"/>
      <c r="L32" s="41"/>
      <c r="M32" s="41"/>
      <c r="N32" s="115"/>
      <c r="O32" s="41"/>
      <c r="P32" s="41"/>
      <c r="Q32" s="41"/>
      <c r="R32" s="41"/>
      <c r="S32" s="41"/>
      <c r="T32" s="41"/>
      <c r="U32" s="41"/>
      <c r="V32" s="41"/>
      <c r="W32" s="41"/>
      <c r="X32" s="41"/>
      <c r="Y32" s="115">
        <f t="shared" si="71"/>
        <v>1500</v>
      </c>
      <c r="Z32" s="115">
        <f t="shared" si="71"/>
        <v>1500</v>
      </c>
      <c r="AA32" s="115">
        <f t="shared" si="71"/>
        <v>0</v>
      </c>
      <c r="AB32" s="41">
        <v>0</v>
      </c>
      <c r="AC32" s="41">
        <v>0</v>
      </c>
      <c r="AD32" s="41"/>
      <c r="AE32" s="41">
        <v>0</v>
      </c>
      <c r="AF32" s="41">
        <v>0</v>
      </c>
      <c r="AG32" s="41"/>
      <c r="AH32" s="41">
        <v>0</v>
      </c>
      <c r="AI32" s="41">
        <v>0</v>
      </c>
      <c r="AJ32" s="41"/>
      <c r="AK32" s="41">
        <v>500</v>
      </c>
      <c r="AL32" s="41">
        <v>500</v>
      </c>
      <c r="AM32" s="41"/>
      <c r="AN32" s="41">
        <v>500</v>
      </c>
      <c r="AO32" s="41">
        <v>500</v>
      </c>
      <c r="AP32" s="41"/>
      <c r="AQ32" s="41">
        <v>0</v>
      </c>
      <c r="AR32" s="41">
        <v>0</v>
      </c>
      <c r="AS32" s="41"/>
      <c r="AT32" s="41">
        <v>0</v>
      </c>
      <c r="AU32" s="41">
        <v>0</v>
      </c>
      <c r="AV32" s="41"/>
      <c r="AW32" s="41">
        <v>0</v>
      </c>
      <c r="AX32" s="41">
        <v>0</v>
      </c>
      <c r="AY32" s="41"/>
      <c r="AZ32" s="41">
        <v>500</v>
      </c>
      <c r="BA32" s="41">
        <v>500</v>
      </c>
      <c r="BB32" s="41"/>
      <c r="BC32" s="41">
        <v>0</v>
      </c>
      <c r="BD32" s="41">
        <v>0</v>
      </c>
      <c r="BE32" s="41"/>
      <c r="BF32" s="115"/>
      <c r="BG32" s="41"/>
      <c r="BH32" s="41"/>
      <c r="BI32" s="41"/>
      <c r="BJ32" s="41"/>
      <c r="BK32" s="41"/>
      <c r="BL32" s="41"/>
      <c r="BM32" s="41"/>
      <c r="BN32" s="41"/>
      <c r="BO32" s="41"/>
      <c r="BP32" s="41"/>
      <c r="BQ32" s="115">
        <f t="shared" si="32"/>
        <v>1500</v>
      </c>
      <c r="BR32" s="115">
        <f t="shared" ref="BR32:BR37" si="73">BW32+CB32+CG32+CL32+CQ32+CV32+DA32+DF32+DK32+DP32</f>
        <v>1500</v>
      </c>
      <c r="BS32" s="42">
        <f t="shared" si="10"/>
        <v>100</v>
      </c>
      <c r="BT32" s="115">
        <f t="shared" ref="BT32:BT69" si="74">BY32+CD32+CI32+CN32+CS32+CX32+DC32+DH32+DM32+DR32</f>
        <v>0</v>
      </c>
      <c r="BU32" s="115"/>
      <c r="BV32" s="115">
        <f t="shared" si="35"/>
        <v>0</v>
      </c>
      <c r="BW32" s="9">
        <v>0</v>
      </c>
      <c r="BX32" s="42">
        <f t="shared" si="11"/>
        <v>0</v>
      </c>
      <c r="BY32" s="50"/>
      <c r="BZ32" s="50"/>
      <c r="CA32" s="115">
        <f t="shared" si="36"/>
        <v>0</v>
      </c>
      <c r="CB32" s="50">
        <v>0</v>
      </c>
      <c r="CC32" s="42">
        <f t="shared" si="14"/>
        <v>0</v>
      </c>
      <c r="CD32" s="50"/>
      <c r="CE32" s="50"/>
      <c r="CF32" s="115">
        <f t="shared" si="37"/>
        <v>0</v>
      </c>
      <c r="CG32" s="50">
        <v>0</v>
      </c>
      <c r="CH32" s="42">
        <f t="shared" si="16"/>
        <v>0</v>
      </c>
      <c r="CI32" s="50"/>
      <c r="CJ32" s="50"/>
      <c r="CK32" s="115">
        <f t="shared" si="38"/>
        <v>500</v>
      </c>
      <c r="CL32" s="50">
        <v>500</v>
      </c>
      <c r="CM32" s="42">
        <f t="shared" si="18"/>
        <v>100</v>
      </c>
      <c r="CN32" s="50"/>
      <c r="CO32" s="50"/>
      <c r="CP32" s="115">
        <f t="shared" si="39"/>
        <v>500</v>
      </c>
      <c r="CQ32" s="50">
        <v>500</v>
      </c>
      <c r="CR32" s="42">
        <f t="shared" si="20"/>
        <v>100</v>
      </c>
      <c r="CS32" s="50"/>
      <c r="CT32" s="50"/>
      <c r="CU32" s="115">
        <f t="shared" si="40"/>
        <v>0</v>
      </c>
      <c r="CV32" s="50">
        <v>0</v>
      </c>
      <c r="CW32" s="42">
        <f t="shared" si="22"/>
        <v>0</v>
      </c>
      <c r="CX32" s="50"/>
      <c r="CY32" s="50"/>
      <c r="CZ32" s="115">
        <f t="shared" si="41"/>
        <v>0</v>
      </c>
      <c r="DA32" s="50">
        <v>0</v>
      </c>
      <c r="DB32" s="42">
        <f t="shared" si="24"/>
        <v>0</v>
      </c>
      <c r="DC32" s="50"/>
      <c r="DD32" s="50"/>
      <c r="DE32" s="115">
        <f t="shared" si="42"/>
        <v>0</v>
      </c>
      <c r="DF32" s="50">
        <v>0</v>
      </c>
      <c r="DG32" s="42">
        <f t="shared" si="26"/>
        <v>0</v>
      </c>
      <c r="DH32" s="50"/>
      <c r="DI32" s="50"/>
      <c r="DJ32" s="115">
        <f t="shared" si="43"/>
        <v>500</v>
      </c>
      <c r="DK32" s="50">
        <v>500</v>
      </c>
      <c r="DL32" s="42">
        <f t="shared" si="28"/>
        <v>100</v>
      </c>
      <c r="DM32" s="50"/>
      <c r="DN32" s="50"/>
      <c r="DO32" s="115">
        <f t="shared" si="44"/>
        <v>0</v>
      </c>
      <c r="DP32" s="50">
        <v>0</v>
      </c>
      <c r="DQ32" s="42">
        <f t="shared" si="30"/>
        <v>0</v>
      </c>
      <c r="DR32" s="50"/>
      <c r="DS32" s="50"/>
    </row>
    <row r="33" spans="1:123" ht="21.75" customHeight="1">
      <c r="A33" s="40" t="s">
        <v>18</v>
      </c>
      <c r="B33" s="49" t="s">
        <v>223</v>
      </c>
      <c r="C33" s="115"/>
      <c r="D33" s="41"/>
      <c r="E33" s="41"/>
      <c r="F33" s="41"/>
      <c r="G33" s="41"/>
      <c r="H33" s="41"/>
      <c r="I33" s="41"/>
      <c r="J33" s="41"/>
      <c r="K33" s="41"/>
      <c r="L33" s="41"/>
      <c r="M33" s="41"/>
      <c r="N33" s="115"/>
      <c r="O33" s="41"/>
      <c r="P33" s="41"/>
      <c r="Q33" s="41"/>
      <c r="R33" s="41"/>
      <c r="S33" s="41"/>
      <c r="T33" s="41"/>
      <c r="U33" s="41"/>
      <c r="V33" s="41"/>
      <c r="W33" s="41"/>
      <c r="X33" s="41"/>
      <c r="Y33" s="115">
        <f t="shared" si="71"/>
        <v>150</v>
      </c>
      <c r="Z33" s="115">
        <f t="shared" si="71"/>
        <v>150</v>
      </c>
      <c r="AA33" s="115">
        <f t="shared" si="71"/>
        <v>0</v>
      </c>
      <c r="AB33" s="41">
        <v>0</v>
      </c>
      <c r="AC33" s="41">
        <v>0</v>
      </c>
      <c r="AD33" s="41"/>
      <c r="AE33" s="41">
        <v>0</v>
      </c>
      <c r="AF33" s="41">
        <v>0</v>
      </c>
      <c r="AG33" s="41"/>
      <c r="AH33" s="41">
        <v>0</v>
      </c>
      <c r="AI33" s="41">
        <v>0</v>
      </c>
      <c r="AJ33" s="41"/>
      <c r="AK33" s="41">
        <v>0</v>
      </c>
      <c r="AL33" s="41">
        <v>0</v>
      </c>
      <c r="AM33" s="41"/>
      <c r="AN33" s="41">
        <v>0</v>
      </c>
      <c r="AO33" s="41">
        <v>0</v>
      </c>
      <c r="AP33" s="41"/>
      <c r="AQ33" s="41">
        <v>0</v>
      </c>
      <c r="AR33" s="41">
        <v>0</v>
      </c>
      <c r="AS33" s="41"/>
      <c r="AT33" s="41">
        <v>0</v>
      </c>
      <c r="AU33" s="41">
        <v>0</v>
      </c>
      <c r="AV33" s="41"/>
      <c r="AW33" s="41">
        <v>150</v>
      </c>
      <c r="AX33" s="41">
        <v>150</v>
      </c>
      <c r="AY33" s="41"/>
      <c r="AZ33" s="41">
        <v>0</v>
      </c>
      <c r="BA33" s="41">
        <v>0</v>
      </c>
      <c r="BB33" s="41"/>
      <c r="BC33" s="41">
        <v>0</v>
      </c>
      <c r="BD33" s="41">
        <v>0</v>
      </c>
      <c r="BE33" s="41"/>
      <c r="BF33" s="115"/>
      <c r="BG33" s="41"/>
      <c r="BH33" s="41"/>
      <c r="BI33" s="41"/>
      <c r="BJ33" s="41"/>
      <c r="BK33" s="41"/>
      <c r="BL33" s="41"/>
      <c r="BM33" s="41"/>
      <c r="BN33" s="41"/>
      <c r="BO33" s="41"/>
      <c r="BP33" s="41"/>
      <c r="BQ33" s="115">
        <f t="shared" si="32"/>
        <v>150</v>
      </c>
      <c r="BR33" s="115">
        <f t="shared" si="73"/>
        <v>150</v>
      </c>
      <c r="BS33" s="42">
        <f t="shared" si="10"/>
        <v>100</v>
      </c>
      <c r="BT33" s="115">
        <f t="shared" si="74"/>
        <v>0</v>
      </c>
      <c r="BU33" s="115"/>
      <c r="BV33" s="115">
        <f t="shared" si="35"/>
        <v>0</v>
      </c>
      <c r="BW33" s="9"/>
      <c r="BX33" s="42">
        <f t="shared" si="11"/>
        <v>0</v>
      </c>
      <c r="BY33" s="50"/>
      <c r="BZ33" s="50"/>
      <c r="CA33" s="115">
        <f t="shared" si="36"/>
        <v>0</v>
      </c>
      <c r="CB33" s="50"/>
      <c r="CC33" s="42">
        <f t="shared" si="14"/>
        <v>0</v>
      </c>
      <c r="CD33" s="50"/>
      <c r="CE33" s="50"/>
      <c r="CF33" s="115">
        <f t="shared" si="37"/>
        <v>0</v>
      </c>
      <c r="CG33" s="50"/>
      <c r="CH33" s="42">
        <f t="shared" si="16"/>
        <v>0</v>
      </c>
      <c r="CI33" s="50"/>
      <c r="CJ33" s="50"/>
      <c r="CK33" s="115">
        <f t="shared" si="38"/>
        <v>0</v>
      </c>
      <c r="CL33" s="50"/>
      <c r="CM33" s="42">
        <f t="shared" si="18"/>
        <v>0</v>
      </c>
      <c r="CN33" s="50"/>
      <c r="CO33" s="50"/>
      <c r="CP33" s="115">
        <f t="shared" si="39"/>
        <v>0</v>
      </c>
      <c r="CQ33" s="50"/>
      <c r="CR33" s="42">
        <f t="shared" si="20"/>
        <v>0</v>
      </c>
      <c r="CS33" s="50"/>
      <c r="CT33" s="50"/>
      <c r="CU33" s="115">
        <f t="shared" si="40"/>
        <v>0</v>
      </c>
      <c r="CV33" s="50"/>
      <c r="CW33" s="42">
        <f t="shared" si="22"/>
        <v>0</v>
      </c>
      <c r="CX33" s="50"/>
      <c r="CY33" s="50"/>
      <c r="CZ33" s="115">
        <f t="shared" si="41"/>
        <v>0</v>
      </c>
      <c r="DA33" s="50"/>
      <c r="DB33" s="42">
        <f t="shared" si="24"/>
        <v>0</v>
      </c>
      <c r="DC33" s="50"/>
      <c r="DD33" s="50"/>
      <c r="DE33" s="115">
        <f t="shared" si="42"/>
        <v>150</v>
      </c>
      <c r="DF33" s="50">
        <v>150</v>
      </c>
      <c r="DG33" s="42">
        <f t="shared" si="26"/>
        <v>100</v>
      </c>
      <c r="DH33" s="50"/>
      <c r="DI33" s="50"/>
      <c r="DJ33" s="115">
        <f t="shared" si="43"/>
        <v>0</v>
      </c>
      <c r="DK33" s="50"/>
      <c r="DL33" s="42">
        <f t="shared" si="28"/>
        <v>0</v>
      </c>
      <c r="DM33" s="50"/>
      <c r="DN33" s="50"/>
      <c r="DO33" s="115">
        <f t="shared" si="44"/>
        <v>0</v>
      </c>
      <c r="DP33" s="50"/>
      <c r="DQ33" s="42">
        <f t="shared" si="30"/>
        <v>0</v>
      </c>
      <c r="DR33" s="50"/>
      <c r="DS33" s="50"/>
    </row>
    <row r="34" spans="1:123" ht="21.75" customHeight="1">
      <c r="A34" s="40" t="s">
        <v>18</v>
      </c>
      <c r="B34" s="49" t="s">
        <v>224</v>
      </c>
      <c r="C34" s="115"/>
      <c r="D34" s="41"/>
      <c r="E34" s="41"/>
      <c r="F34" s="41"/>
      <c r="G34" s="41"/>
      <c r="H34" s="41"/>
      <c r="I34" s="41"/>
      <c r="J34" s="41"/>
      <c r="K34" s="41"/>
      <c r="L34" s="41"/>
      <c r="M34" s="41"/>
      <c r="N34" s="115"/>
      <c r="O34" s="41"/>
      <c r="P34" s="41"/>
      <c r="Q34" s="41"/>
      <c r="R34" s="41"/>
      <c r="S34" s="41"/>
      <c r="T34" s="41"/>
      <c r="U34" s="41"/>
      <c r="V34" s="41"/>
      <c r="W34" s="41"/>
      <c r="X34" s="41"/>
      <c r="Y34" s="115">
        <f t="shared" si="71"/>
        <v>1357</v>
      </c>
      <c r="Z34" s="115">
        <f t="shared" si="71"/>
        <v>1357</v>
      </c>
      <c r="AA34" s="115">
        <f t="shared" si="71"/>
        <v>0</v>
      </c>
      <c r="AB34" s="41">
        <v>0</v>
      </c>
      <c r="AC34" s="41">
        <v>0</v>
      </c>
      <c r="AD34" s="41"/>
      <c r="AE34" s="41">
        <v>0</v>
      </c>
      <c r="AF34" s="41">
        <v>0</v>
      </c>
      <c r="AG34" s="41"/>
      <c r="AH34" s="41">
        <v>0</v>
      </c>
      <c r="AI34" s="41">
        <v>0</v>
      </c>
      <c r="AJ34" s="41"/>
      <c r="AK34" s="41">
        <v>0</v>
      </c>
      <c r="AL34" s="41">
        <v>0</v>
      </c>
      <c r="AM34" s="41"/>
      <c r="AN34" s="41">
        <v>0</v>
      </c>
      <c r="AO34" s="41">
        <v>0</v>
      </c>
      <c r="AP34" s="41"/>
      <c r="AQ34" s="41">
        <v>0</v>
      </c>
      <c r="AR34" s="41">
        <v>0</v>
      </c>
      <c r="AS34" s="41"/>
      <c r="AT34" s="41">
        <v>1357</v>
      </c>
      <c r="AU34" s="41">
        <v>1357</v>
      </c>
      <c r="AV34" s="41"/>
      <c r="AW34" s="41">
        <v>0</v>
      </c>
      <c r="AX34" s="41">
        <v>0</v>
      </c>
      <c r="AY34" s="41"/>
      <c r="AZ34" s="41">
        <v>0</v>
      </c>
      <c r="BA34" s="41">
        <v>0</v>
      </c>
      <c r="BB34" s="41"/>
      <c r="BC34" s="41">
        <v>0</v>
      </c>
      <c r="BD34" s="41">
        <v>0</v>
      </c>
      <c r="BE34" s="41"/>
      <c r="BF34" s="115"/>
      <c r="BG34" s="41"/>
      <c r="BH34" s="41"/>
      <c r="BI34" s="41"/>
      <c r="BJ34" s="41"/>
      <c r="BK34" s="41"/>
      <c r="BL34" s="41"/>
      <c r="BM34" s="41"/>
      <c r="BN34" s="41"/>
      <c r="BO34" s="41"/>
      <c r="BP34" s="41"/>
      <c r="BQ34" s="115">
        <f t="shared" si="32"/>
        <v>1357</v>
      </c>
      <c r="BR34" s="115">
        <f t="shared" si="73"/>
        <v>1357</v>
      </c>
      <c r="BS34" s="42">
        <f t="shared" si="10"/>
        <v>100</v>
      </c>
      <c r="BT34" s="115">
        <f t="shared" si="74"/>
        <v>0</v>
      </c>
      <c r="BU34" s="115"/>
      <c r="BV34" s="115">
        <f t="shared" si="35"/>
        <v>0</v>
      </c>
      <c r="BW34" s="51">
        <v>0</v>
      </c>
      <c r="BX34" s="42">
        <f t="shared" si="11"/>
        <v>0</v>
      </c>
      <c r="BY34" s="52"/>
      <c r="BZ34" s="52"/>
      <c r="CA34" s="115">
        <f t="shared" si="36"/>
        <v>0</v>
      </c>
      <c r="CB34" s="52">
        <v>0</v>
      </c>
      <c r="CC34" s="42">
        <f t="shared" si="14"/>
        <v>0</v>
      </c>
      <c r="CD34" s="52"/>
      <c r="CE34" s="52"/>
      <c r="CF34" s="115">
        <f t="shared" si="37"/>
        <v>0</v>
      </c>
      <c r="CG34" s="52">
        <v>0</v>
      </c>
      <c r="CH34" s="42">
        <f t="shared" si="16"/>
        <v>0</v>
      </c>
      <c r="CI34" s="52"/>
      <c r="CJ34" s="52"/>
      <c r="CK34" s="115">
        <f t="shared" si="38"/>
        <v>0</v>
      </c>
      <c r="CL34" s="52">
        <v>0</v>
      </c>
      <c r="CM34" s="42">
        <f t="shared" si="18"/>
        <v>0</v>
      </c>
      <c r="CN34" s="52"/>
      <c r="CO34" s="52"/>
      <c r="CP34" s="115">
        <f t="shared" si="39"/>
        <v>0</v>
      </c>
      <c r="CQ34" s="52">
        <v>0</v>
      </c>
      <c r="CR34" s="42">
        <f t="shared" si="20"/>
        <v>0</v>
      </c>
      <c r="CS34" s="52"/>
      <c r="CT34" s="52"/>
      <c r="CU34" s="115">
        <f t="shared" si="40"/>
        <v>0</v>
      </c>
      <c r="CV34" s="52">
        <v>0</v>
      </c>
      <c r="CW34" s="42">
        <f t="shared" si="22"/>
        <v>0</v>
      </c>
      <c r="CX34" s="52"/>
      <c r="CY34" s="52"/>
      <c r="CZ34" s="115">
        <f t="shared" si="41"/>
        <v>1357</v>
      </c>
      <c r="DA34" s="52">
        <v>1357</v>
      </c>
      <c r="DB34" s="42">
        <f t="shared" si="24"/>
        <v>100</v>
      </c>
      <c r="DC34" s="52"/>
      <c r="DD34" s="52"/>
      <c r="DE34" s="115">
        <f t="shared" si="42"/>
        <v>0</v>
      </c>
      <c r="DF34" s="52">
        <v>0</v>
      </c>
      <c r="DG34" s="42">
        <f t="shared" si="26"/>
        <v>0</v>
      </c>
      <c r="DH34" s="52"/>
      <c r="DI34" s="52"/>
      <c r="DJ34" s="115">
        <f t="shared" si="43"/>
        <v>0</v>
      </c>
      <c r="DK34" s="52">
        <v>0</v>
      </c>
      <c r="DL34" s="42">
        <f t="shared" si="28"/>
        <v>0</v>
      </c>
      <c r="DM34" s="52"/>
      <c r="DN34" s="52"/>
      <c r="DO34" s="115">
        <f t="shared" si="44"/>
        <v>0</v>
      </c>
      <c r="DP34" s="52">
        <v>0</v>
      </c>
      <c r="DQ34" s="42">
        <f t="shared" si="30"/>
        <v>0</v>
      </c>
      <c r="DR34" s="52"/>
      <c r="DS34" s="52"/>
    </row>
    <row r="35" spans="1:123" s="58" customFormat="1" ht="21.75" hidden="1" customHeight="1" outlineLevel="2">
      <c r="A35" s="16"/>
      <c r="B35" s="53" t="s">
        <v>225</v>
      </c>
      <c r="C35" s="54"/>
      <c r="D35" s="55"/>
      <c r="E35" s="55"/>
      <c r="F35" s="55"/>
      <c r="G35" s="55"/>
      <c r="H35" s="55"/>
      <c r="I35" s="55"/>
      <c r="J35" s="55"/>
      <c r="K35" s="55"/>
      <c r="L35" s="55"/>
      <c r="M35" s="55"/>
      <c r="N35" s="54"/>
      <c r="O35" s="55"/>
      <c r="P35" s="55"/>
      <c r="Q35" s="55"/>
      <c r="R35" s="55"/>
      <c r="S35" s="55"/>
      <c r="T35" s="55"/>
      <c r="U35" s="55"/>
      <c r="V35" s="55"/>
      <c r="W35" s="55"/>
      <c r="X35" s="55"/>
      <c r="Y35" s="115">
        <f t="shared" si="71"/>
        <v>544</v>
      </c>
      <c r="Z35" s="115">
        <f t="shared" si="71"/>
        <v>544</v>
      </c>
      <c r="AA35" s="115">
        <f t="shared" si="71"/>
        <v>0</v>
      </c>
      <c r="AB35" s="55">
        <v>0</v>
      </c>
      <c r="AC35" s="55">
        <v>0</v>
      </c>
      <c r="AD35" s="55"/>
      <c r="AE35" s="55">
        <v>0</v>
      </c>
      <c r="AF35" s="55">
        <v>0</v>
      </c>
      <c r="AG35" s="55"/>
      <c r="AH35" s="55">
        <v>0</v>
      </c>
      <c r="AI35" s="55">
        <v>0</v>
      </c>
      <c r="AJ35" s="55"/>
      <c r="AK35" s="55">
        <v>0</v>
      </c>
      <c r="AL35" s="55">
        <v>0</v>
      </c>
      <c r="AM35" s="55"/>
      <c r="AN35" s="55">
        <v>0</v>
      </c>
      <c r="AO35" s="55">
        <v>0</v>
      </c>
      <c r="AP35" s="55"/>
      <c r="AQ35" s="55">
        <v>0</v>
      </c>
      <c r="AR35" s="55">
        <v>0</v>
      </c>
      <c r="AS35" s="55"/>
      <c r="AT35" s="55">
        <v>544</v>
      </c>
      <c r="AU35" s="55">
        <v>544</v>
      </c>
      <c r="AV35" s="55"/>
      <c r="AW35" s="55">
        <v>0</v>
      </c>
      <c r="AX35" s="55">
        <v>0</v>
      </c>
      <c r="AY35" s="55"/>
      <c r="AZ35" s="55">
        <v>0</v>
      </c>
      <c r="BA35" s="55">
        <v>0</v>
      </c>
      <c r="BB35" s="55"/>
      <c r="BC35" s="55">
        <v>0</v>
      </c>
      <c r="BD35" s="55">
        <v>0</v>
      </c>
      <c r="BE35" s="55"/>
      <c r="BF35" s="54"/>
      <c r="BG35" s="55"/>
      <c r="BH35" s="55"/>
      <c r="BI35" s="55"/>
      <c r="BJ35" s="55"/>
      <c r="BK35" s="55"/>
      <c r="BL35" s="55"/>
      <c r="BM35" s="55"/>
      <c r="BN35" s="55"/>
      <c r="BO35" s="55"/>
      <c r="BP35" s="55"/>
      <c r="BQ35" s="54">
        <f t="shared" si="32"/>
        <v>544</v>
      </c>
      <c r="BR35" s="54">
        <f t="shared" si="73"/>
        <v>544</v>
      </c>
      <c r="BS35" s="56">
        <f t="shared" si="10"/>
        <v>100</v>
      </c>
      <c r="BT35" s="54">
        <f t="shared" si="74"/>
        <v>0</v>
      </c>
      <c r="BU35" s="54"/>
      <c r="BV35" s="54">
        <f t="shared" si="35"/>
        <v>0</v>
      </c>
      <c r="BW35" s="10"/>
      <c r="BX35" s="56">
        <f t="shared" si="11"/>
        <v>0</v>
      </c>
      <c r="BY35" s="57"/>
      <c r="BZ35" s="57"/>
      <c r="CA35" s="54">
        <f t="shared" si="36"/>
        <v>0</v>
      </c>
      <c r="CB35" s="57"/>
      <c r="CC35" s="56">
        <f t="shared" si="14"/>
        <v>0</v>
      </c>
      <c r="CD35" s="57"/>
      <c r="CE35" s="57"/>
      <c r="CF35" s="54">
        <f t="shared" si="37"/>
        <v>0</v>
      </c>
      <c r="CG35" s="57"/>
      <c r="CH35" s="56">
        <f t="shared" si="16"/>
        <v>0</v>
      </c>
      <c r="CI35" s="57"/>
      <c r="CJ35" s="57"/>
      <c r="CK35" s="54">
        <f t="shared" si="38"/>
        <v>0</v>
      </c>
      <c r="CL35" s="57"/>
      <c r="CM35" s="56">
        <f t="shared" si="18"/>
        <v>0</v>
      </c>
      <c r="CN35" s="57"/>
      <c r="CO35" s="57"/>
      <c r="CP35" s="54">
        <f t="shared" si="39"/>
        <v>0</v>
      </c>
      <c r="CQ35" s="57"/>
      <c r="CR35" s="56">
        <f t="shared" si="20"/>
        <v>0</v>
      </c>
      <c r="CS35" s="57"/>
      <c r="CT35" s="57"/>
      <c r="CU35" s="54">
        <f t="shared" si="40"/>
        <v>0</v>
      </c>
      <c r="CV35" s="57"/>
      <c r="CW35" s="56">
        <f t="shared" si="22"/>
        <v>0</v>
      </c>
      <c r="CX35" s="57"/>
      <c r="CY35" s="57"/>
      <c r="CZ35" s="54">
        <f t="shared" si="41"/>
        <v>544</v>
      </c>
      <c r="DA35" s="57">
        <v>544</v>
      </c>
      <c r="DB35" s="56">
        <f t="shared" si="24"/>
        <v>100</v>
      </c>
      <c r="DC35" s="57"/>
      <c r="DD35" s="57"/>
      <c r="DE35" s="54">
        <f t="shared" si="42"/>
        <v>0</v>
      </c>
      <c r="DF35" s="57"/>
      <c r="DG35" s="56">
        <f t="shared" si="26"/>
        <v>0</v>
      </c>
      <c r="DH35" s="57"/>
      <c r="DI35" s="57"/>
      <c r="DJ35" s="54">
        <f t="shared" si="43"/>
        <v>0</v>
      </c>
      <c r="DK35" s="57"/>
      <c r="DL35" s="56">
        <f t="shared" si="28"/>
        <v>0</v>
      </c>
      <c r="DM35" s="57"/>
      <c r="DN35" s="57"/>
      <c r="DO35" s="54">
        <f t="shared" si="44"/>
        <v>0</v>
      </c>
      <c r="DP35" s="57"/>
      <c r="DQ35" s="56">
        <f t="shared" si="30"/>
        <v>0</v>
      </c>
      <c r="DR35" s="57"/>
      <c r="DS35" s="57"/>
    </row>
    <row r="36" spans="1:123" s="58" customFormat="1" ht="30" hidden="1" customHeight="1" outlineLevel="2">
      <c r="A36" s="16"/>
      <c r="B36" s="53" t="s">
        <v>226</v>
      </c>
      <c r="C36" s="54"/>
      <c r="D36" s="55"/>
      <c r="E36" s="55"/>
      <c r="F36" s="55"/>
      <c r="G36" s="55"/>
      <c r="H36" s="55"/>
      <c r="I36" s="55"/>
      <c r="J36" s="55"/>
      <c r="K36" s="55"/>
      <c r="L36" s="55"/>
      <c r="M36" s="55"/>
      <c r="N36" s="54"/>
      <c r="O36" s="55"/>
      <c r="P36" s="55"/>
      <c r="Q36" s="55"/>
      <c r="R36" s="55"/>
      <c r="S36" s="55"/>
      <c r="T36" s="55"/>
      <c r="U36" s="55"/>
      <c r="V36" s="55"/>
      <c r="W36" s="55"/>
      <c r="X36" s="55"/>
      <c r="Y36" s="115">
        <f t="shared" si="71"/>
        <v>813</v>
      </c>
      <c r="Z36" s="115">
        <f t="shared" si="71"/>
        <v>813</v>
      </c>
      <c r="AA36" s="115">
        <f t="shared" si="71"/>
        <v>0</v>
      </c>
      <c r="AB36" s="55">
        <v>0</v>
      </c>
      <c r="AC36" s="55">
        <v>0</v>
      </c>
      <c r="AD36" s="55"/>
      <c r="AE36" s="55">
        <v>0</v>
      </c>
      <c r="AF36" s="55">
        <v>0</v>
      </c>
      <c r="AG36" s="55"/>
      <c r="AH36" s="55">
        <v>0</v>
      </c>
      <c r="AI36" s="55">
        <v>0</v>
      </c>
      <c r="AJ36" s="55"/>
      <c r="AK36" s="55">
        <v>0</v>
      </c>
      <c r="AL36" s="55">
        <v>0</v>
      </c>
      <c r="AM36" s="55"/>
      <c r="AN36" s="55">
        <v>0</v>
      </c>
      <c r="AO36" s="55">
        <v>0</v>
      </c>
      <c r="AP36" s="55"/>
      <c r="AQ36" s="55">
        <v>0</v>
      </c>
      <c r="AR36" s="55">
        <v>0</v>
      </c>
      <c r="AS36" s="55"/>
      <c r="AT36" s="55">
        <v>813</v>
      </c>
      <c r="AU36" s="55">
        <v>813</v>
      </c>
      <c r="AV36" s="55"/>
      <c r="AW36" s="55">
        <v>0</v>
      </c>
      <c r="AX36" s="55">
        <v>0</v>
      </c>
      <c r="AY36" s="55"/>
      <c r="AZ36" s="55">
        <v>0</v>
      </c>
      <c r="BA36" s="55">
        <v>0</v>
      </c>
      <c r="BB36" s="55"/>
      <c r="BC36" s="55">
        <v>0</v>
      </c>
      <c r="BD36" s="55">
        <v>0</v>
      </c>
      <c r="BE36" s="55"/>
      <c r="BF36" s="54"/>
      <c r="BG36" s="55"/>
      <c r="BH36" s="55"/>
      <c r="BI36" s="55"/>
      <c r="BJ36" s="55"/>
      <c r="BK36" s="55"/>
      <c r="BL36" s="55"/>
      <c r="BM36" s="55"/>
      <c r="BN36" s="55"/>
      <c r="BO36" s="55"/>
      <c r="BP36" s="55"/>
      <c r="BQ36" s="54">
        <f t="shared" si="32"/>
        <v>813</v>
      </c>
      <c r="BR36" s="54">
        <f t="shared" si="73"/>
        <v>813</v>
      </c>
      <c r="BS36" s="56">
        <f t="shared" si="10"/>
        <v>100</v>
      </c>
      <c r="BT36" s="54">
        <f t="shared" si="74"/>
        <v>0</v>
      </c>
      <c r="BU36" s="54"/>
      <c r="BV36" s="54">
        <f t="shared" si="35"/>
        <v>0</v>
      </c>
      <c r="BW36" s="10"/>
      <c r="BX36" s="56">
        <f t="shared" si="11"/>
        <v>0</v>
      </c>
      <c r="BY36" s="57"/>
      <c r="BZ36" s="57"/>
      <c r="CA36" s="54">
        <f t="shared" si="36"/>
        <v>0</v>
      </c>
      <c r="CB36" s="57"/>
      <c r="CC36" s="56">
        <f t="shared" si="14"/>
        <v>0</v>
      </c>
      <c r="CD36" s="57"/>
      <c r="CE36" s="57"/>
      <c r="CF36" s="54">
        <f t="shared" si="37"/>
        <v>0</v>
      </c>
      <c r="CG36" s="57"/>
      <c r="CH36" s="56">
        <f t="shared" si="16"/>
        <v>0</v>
      </c>
      <c r="CI36" s="57"/>
      <c r="CJ36" s="57"/>
      <c r="CK36" s="54">
        <f t="shared" si="38"/>
        <v>0</v>
      </c>
      <c r="CL36" s="57"/>
      <c r="CM36" s="56">
        <f t="shared" si="18"/>
        <v>0</v>
      </c>
      <c r="CN36" s="57"/>
      <c r="CO36" s="57"/>
      <c r="CP36" s="54">
        <f t="shared" si="39"/>
        <v>0</v>
      </c>
      <c r="CQ36" s="57"/>
      <c r="CR36" s="56">
        <f t="shared" si="20"/>
        <v>0</v>
      </c>
      <c r="CS36" s="57"/>
      <c r="CT36" s="57"/>
      <c r="CU36" s="54">
        <f t="shared" si="40"/>
        <v>0</v>
      </c>
      <c r="CV36" s="57"/>
      <c r="CW36" s="56">
        <f t="shared" si="22"/>
        <v>0</v>
      </c>
      <c r="CX36" s="57"/>
      <c r="CY36" s="57"/>
      <c r="CZ36" s="54">
        <f t="shared" si="41"/>
        <v>813</v>
      </c>
      <c r="DA36" s="57">
        <v>813</v>
      </c>
      <c r="DB36" s="56">
        <f t="shared" si="24"/>
        <v>100</v>
      </c>
      <c r="DC36" s="57"/>
      <c r="DD36" s="57"/>
      <c r="DE36" s="54">
        <f t="shared" si="42"/>
        <v>0</v>
      </c>
      <c r="DF36" s="57"/>
      <c r="DG36" s="56">
        <f t="shared" si="26"/>
        <v>0</v>
      </c>
      <c r="DH36" s="57"/>
      <c r="DI36" s="57"/>
      <c r="DJ36" s="54">
        <f t="shared" si="43"/>
        <v>0</v>
      </c>
      <c r="DK36" s="57"/>
      <c r="DL36" s="56">
        <f t="shared" si="28"/>
        <v>0</v>
      </c>
      <c r="DM36" s="57"/>
      <c r="DN36" s="57"/>
      <c r="DO36" s="54">
        <f t="shared" si="44"/>
        <v>0</v>
      </c>
      <c r="DP36" s="57"/>
      <c r="DQ36" s="56">
        <f t="shared" si="30"/>
        <v>0</v>
      </c>
      <c r="DR36" s="57"/>
      <c r="DS36" s="57"/>
    </row>
    <row r="37" spans="1:123" ht="38.25" customHeight="1" collapsed="1">
      <c r="A37" s="40" t="s">
        <v>18</v>
      </c>
      <c r="B37" s="49" t="s">
        <v>340</v>
      </c>
      <c r="C37" s="115"/>
      <c r="D37" s="41"/>
      <c r="E37" s="41"/>
      <c r="F37" s="41"/>
      <c r="G37" s="41"/>
      <c r="H37" s="41"/>
      <c r="I37" s="41"/>
      <c r="J37" s="41"/>
      <c r="K37" s="41"/>
      <c r="L37" s="41"/>
      <c r="M37" s="41"/>
      <c r="N37" s="115"/>
      <c r="O37" s="41"/>
      <c r="P37" s="41"/>
      <c r="Q37" s="41"/>
      <c r="R37" s="41"/>
      <c r="S37" s="41"/>
      <c r="T37" s="41"/>
      <c r="U37" s="41"/>
      <c r="V37" s="41"/>
      <c r="W37" s="41"/>
      <c r="X37" s="41"/>
      <c r="Y37" s="115">
        <f t="shared" si="71"/>
        <v>1530</v>
      </c>
      <c r="Z37" s="115">
        <f t="shared" si="71"/>
        <v>1530</v>
      </c>
      <c r="AA37" s="115">
        <f t="shared" si="71"/>
        <v>0</v>
      </c>
      <c r="AB37" s="41"/>
      <c r="AC37" s="41"/>
      <c r="AD37" s="41"/>
      <c r="AE37" s="41"/>
      <c r="AF37" s="41"/>
      <c r="AG37" s="41"/>
      <c r="AH37" s="41"/>
      <c r="AI37" s="41"/>
      <c r="AJ37" s="41"/>
      <c r="AK37" s="41"/>
      <c r="AL37" s="41"/>
      <c r="AM37" s="41"/>
      <c r="AN37" s="41"/>
      <c r="AO37" s="41"/>
      <c r="AP37" s="41"/>
      <c r="AQ37" s="41">
        <v>1020</v>
      </c>
      <c r="AR37" s="41">
        <v>1020</v>
      </c>
      <c r="AS37" s="41"/>
      <c r="AT37" s="41"/>
      <c r="AU37" s="41"/>
      <c r="AV37" s="41"/>
      <c r="AW37" s="41">
        <v>510</v>
      </c>
      <c r="AX37" s="41">
        <v>510</v>
      </c>
      <c r="AY37" s="41"/>
      <c r="AZ37" s="41"/>
      <c r="BA37" s="41"/>
      <c r="BB37" s="41"/>
      <c r="BC37" s="41"/>
      <c r="BD37" s="41"/>
      <c r="BE37" s="41"/>
      <c r="BF37" s="115"/>
      <c r="BG37" s="41"/>
      <c r="BH37" s="41"/>
      <c r="BI37" s="41"/>
      <c r="BJ37" s="41"/>
      <c r="BK37" s="41"/>
      <c r="BL37" s="41"/>
      <c r="BM37" s="41"/>
      <c r="BN37" s="41"/>
      <c r="BO37" s="41"/>
      <c r="BP37" s="41"/>
      <c r="BQ37" s="115">
        <f>BR37+BT37+BU37</f>
        <v>1530</v>
      </c>
      <c r="BR37" s="115">
        <f t="shared" si="73"/>
        <v>1530</v>
      </c>
      <c r="BS37" s="56">
        <f t="shared" si="10"/>
        <v>100</v>
      </c>
      <c r="BT37" s="115"/>
      <c r="BU37" s="115"/>
      <c r="BV37" s="115"/>
      <c r="BW37" s="9"/>
      <c r="BX37" s="56">
        <f t="shared" si="11"/>
        <v>0</v>
      </c>
      <c r="BY37" s="50"/>
      <c r="BZ37" s="50"/>
      <c r="CA37" s="115"/>
      <c r="CB37" s="50"/>
      <c r="CC37" s="56">
        <f t="shared" si="14"/>
        <v>0</v>
      </c>
      <c r="CD37" s="50"/>
      <c r="CE37" s="50"/>
      <c r="CF37" s="115"/>
      <c r="CG37" s="50"/>
      <c r="CH37" s="56">
        <f t="shared" si="16"/>
        <v>0</v>
      </c>
      <c r="CI37" s="50"/>
      <c r="CJ37" s="50"/>
      <c r="CK37" s="115"/>
      <c r="CL37" s="50"/>
      <c r="CM37" s="56">
        <f t="shared" si="18"/>
        <v>0</v>
      </c>
      <c r="CN37" s="50"/>
      <c r="CO37" s="50"/>
      <c r="CP37" s="115"/>
      <c r="CQ37" s="50"/>
      <c r="CR37" s="56">
        <f t="shared" si="20"/>
        <v>0</v>
      </c>
      <c r="CS37" s="50"/>
      <c r="CT37" s="50"/>
      <c r="CU37" s="54">
        <f t="shared" si="40"/>
        <v>1020</v>
      </c>
      <c r="CV37" s="50">
        <v>1020</v>
      </c>
      <c r="CW37" s="56">
        <f t="shared" si="22"/>
        <v>100</v>
      </c>
      <c r="CX37" s="50"/>
      <c r="CY37" s="50"/>
      <c r="CZ37" s="54">
        <f t="shared" si="41"/>
        <v>0</v>
      </c>
      <c r="DA37" s="50"/>
      <c r="DB37" s="56">
        <f t="shared" si="24"/>
        <v>0</v>
      </c>
      <c r="DC37" s="50"/>
      <c r="DD37" s="50"/>
      <c r="DE37" s="54">
        <f t="shared" si="42"/>
        <v>510</v>
      </c>
      <c r="DF37" s="50">
        <v>510</v>
      </c>
      <c r="DG37" s="56">
        <f t="shared" si="26"/>
        <v>100</v>
      </c>
      <c r="DH37" s="50"/>
      <c r="DI37" s="50"/>
      <c r="DJ37" s="54">
        <f t="shared" si="43"/>
        <v>0</v>
      </c>
      <c r="DK37" s="50"/>
      <c r="DL37" s="56">
        <f t="shared" si="28"/>
        <v>0</v>
      </c>
      <c r="DM37" s="50"/>
      <c r="DN37" s="50"/>
      <c r="DO37" s="54">
        <f t="shared" si="44"/>
        <v>0</v>
      </c>
      <c r="DP37" s="50"/>
      <c r="DQ37" s="56">
        <f t="shared" si="30"/>
        <v>0</v>
      </c>
      <c r="DR37" s="50"/>
      <c r="DS37" s="50"/>
    </row>
    <row r="38" spans="1:123" s="48" customFormat="1" ht="36" customHeight="1">
      <c r="A38" s="43" t="s">
        <v>161</v>
      </c>
      <c r="B38" s="59" t="s">
        <v>364</v>
      </c>
      <c r="C38" s="45"/>
      <c r="D38" s="46"/>
      <c r="E38" s="46"/>
      <c r="F38" s="46"/>
      <c r="G38" s="46"/>
      <c r="H38" s="46"/>
      <c r="I38" s="46"/>
      <c r="J38" s="46"/>
      <c r="K38" s="46"/>
      <c r="L38" s="46"/>
      <c r="M38" s="46"/>
      <c r="N38" s="45"/>
      <c r="O38" s="46"/>
      <c r="P38" s="46"/>
      <c r="Q38" s="46"/>
      <c r="R38" s="46"/>
      <c r="S38" s="46"/>
      <c r="T38" s="46"/>
      <c r="U38" s="46"/>
      <c r="V38" s="46"/>
      <c r="W38" s="46"/>
      <c r="X38" s="46"/>
      <c r="Y38" s="45">
        <f t="shared" si="71"/>
        <v>12220</v>
      </c>
      <c r="Z38" s="115">
        <f t="shared" si="71"/>
        <v>12220</v>
      </c>
      <c r="AA38" s="115">
        <f t="shared" si="71"/>
        <v>0</v>
      </c>
      <c r="AB38" s="46">
        <v>2563</v>
      </c>
      <c r="AC38" s="46">
        <v>2563</v>
      </c>
      <c r="AD38" s="46"/>
      <c r="AE38" s="46">
        <v>1383</v>
      </c>
      <c r="AF38" s="46">
        <v>1383</v>
      </c>
      <c r="AG38" s="46"/>
      <c r="AH38" s="46">
        <v>628</v>
      </c>
      <c r="AI38" s="46">
        <v>628</v>
      </c>
      <c r="AJ38" s="46"/>
      <c r="AK38" s="46">
        <v>854</v>
      </c>
      <c r="AL38" s="46">
        <v>854</v>
      </c>
      <c r="AM38" s="46"/>
      <c r="AN38" s="46">
        <v>1288</v>
      </c>
      <c r="AO38" s="46">
        <v>1288</v>
      </c>
      <c r="AP38" s="46"/>
      <c r="AQ38" s="46">
        <v>1573</v>
      </c>
      <c r="AR38" s="46">
        <v>1573</v>
      </c>
      <c r="AS38" s="46"/>
      <c r="AT38" s="46">
        <v>756</v>
      </c>
      <c r="AU38" s="46">
        <v>756</v>
      </c>
      <c r="AV38" s="46"/>
      <c r="AW38" s="46">
        <v>445</v>
      </c>
      <c r="AX38" s="46">
        <v>445</v>
      </c>
      <c r="AY38" s="46"/>
      <c r="AZ38" s="46">
        <v>2425</v>
      </c>
      <c r="BA38" s="46">
        <v>2425</v>
      </c>
      <c r="BB38" s="46"/>
      <c r="BC38" s="46">
        <v>305</v>
      </c>
      <c r="BD38" s="46">
        <v>305</v>
      </c>
      <c r="BE38" s="46"/>
      <c r="BF38" s="45"/>
      <c r="BG38" s="46"/>
      <c r="BH38" s="46"/>
      <c r="BI38" s="46"/>
      <c r="BJ38" s="46"/>
      <c r="BK38" s="46"/>
      <c r="BL38" s="46"/>
      <c r="BM38" s="46"/>
      <c r="BN38" s="46"/>
      <c r="BO38" s="46"/>
      <c r="BP38" s="46"/>
      <c r="BQ38" s="45">
        <f t="shared" ref="BQ38" si="75">BQ40+BQ42+BQ44+BQ45+BQ46</f>
        <v>12220</v>
      </c>
      <c r="BR38" s="45">
        <f>BR40+BR42+BR44+BR45+BR46</f>
        <v>12220</v>
      </c>
      <c r="BS38" s="47">
        <f t="shared" si="10"/>
        <v>100</v>
      </c>
      <c r="BT38" s="45">
        <f t="shared" ref="BT38:DR38" si="76">BT40+BT42+BT44+BT45+BT46</f>
        <v>0</v>
      </c>
      <c r="BU38" s="45"/>
      <c r="BV38" s="45">
        <f t="shared" si="76"/>
        <v>2563</v>
      </c>
      <c r="BW38" s="45">
        <f>BW40+BW42+BW44+BW45+BW46</f>
        <v>2563</v>
      </c>
      <c r="BX38" s="47">
        <f t="shared" si="11"/>
        <v>100</v>
      </c>
      <c r="BY38" s="45">
        <f t="shared" si="76"/>
        <v>0</v>
      </c>
      <c r="BZ38" s="45"/>
      <c r="CA38" s="45">
        <f t="shared" ref="CA38" si="77">CA40+CA42+CA44+CA45+CA46</f>
        <v>1383</v>
      </c>
      <c r="CB38" s="45">
        <f t="shared" si="76"/>
        <v>1383</v>
      </c>
      <c r="CC38" s="47">
        <f t="shared" si="14"/>
        <v>100</v>
      </c>
      <c r="CD38" s="45">
        <f t="shared" si="76"/>
        <v>0</v>
      </c>
      <c r="CE38" s="45"/>
      <c r="CF38" s="45">
        <f t="shared" ref="CF38" si="78">CF40+CF42+CF44+CF45+CF46</f>
        <v>628</v>
      </c>
      <c r="CG38" s="45">
        <f t="shared" si="76"/>
        <v>628</v>
      </c>
      <c r="CH38" s="47">
        <f t="shared" si="16"/>
        <v>100</v>
      </c>
      <c r="CI38" s="45">
        <f t="shared" si="76"/>
        <v>0</v>
      </c>
      <c r="CJ38" s="45"/>
      <c r="CK38" s="45">
        <f t="shared" ref="CK38" si="79">CK40+CK42+CK44+CK45+CK46</f>
        <v>854</v>
      </c>
      <c r="CL38" s="45">
        <f t="shared" si="76"/>
        <v>854</v>
      </c>
      <c r="CM38" s="47">
        <f t="shared" si="18"/>
        <v>100</v>
      </c>
      <c r="CN38" s="45">
        <f t="shared" si="76"/>
        <v>0</v>
      </c>
      <c r="CO38" s="45"/>
      <c r="CP38" s="45">
        <f t="shared" ref="CP38" si="80">CP40+CP42+CP44+CP45+CP46</f>
        <v>1288</v>
      </c>
      <c r="CQ38" s="45">
        <f t="shared" si="76"/>
        <v>1288</v>
      </c>
      <c r="CR38" s="47">
        <f t="shared" si="20"/>
        <v>100</v>
      </c>
      <c r="CS38" s="45">
        <f t="shared" si="76"/>
        <v>0</v>
      </c>
      <c r="CT38" s="45"/>
      <c r="CU38" s="45">
        <f t="shared" ref="CU38" si="81">CU40+CU42+CU44+CU45+CU46</f>
        <v>1573</v>
      </c>
      <c r="CV38" s="45">
        <f t="shared" si="76"/>
        <v>1573</v>
      </c>
      <c r="CW38" s="47">
        <f t="shared" si="22"/>
        <v>100</v>
      </c>
      <c r="CX38" s="45">
        <f t="shared" si="76"/>
        <v>0</v>
      </c>
      <c r="CY38" s="45"/>
      <c r="CZ38" s="45">
        <f t="shared" ref="CZ38" si="82">CZ40+CZ42+CZ44+CZ45+CZ46</f>
        <v>756</v>
      </c>
      <c r="DA38" s="45">
        <f t="shared" si="76"/>
        <v>756</v>
      </c>
      <c r="DB38" s="47">
        <f t="shared" si="24"/>
        <v>100</v>
      </c>
      <c r="DC38" s="45">
        <f t="shared" si="76"/>
        <v>0</v>
      </c>
      <c r="DD38" s="45"/>
      <c r="DE38" s="45">
        <f t="shared" ref="DE38" si="83">DE40+DE42+DE44+DE45+DE46</f>
        <v>445</v>
      </c>
      <c r="DF38" s="45">
        <f t="shared" si="76"/>
        <v>445</v>
      </c>
      <c r="DG38" s="47">
        <f t="shared" si="26"/>
        <v>100</v>
      </c>
      <c r="DH38" s="45">
        <f t="shared" si="76"/>
        <v>0</v>
      </c>
      <c r="DI38" s="45"/>
      <c r="DJ38" s="45">
        <f t="shared" ref="DJ38" si="84">DJ40+DJ42+DJ44+DJ45+DJ46</f>
        <v>2425</v>
      </c>
      <c r="DK38" s="45">
        <f t="shared" si="76"/>
        <v>2425</v>
      </c>
      <c r="DL38" s="47">
        <f t="shared" si="28"/>
        <v>100</v>
      </c>
      <c r="DM38" s="45">
        <f t="shared" si="76"/>
        <v>0</v>
      </c>
      <c r="DN38" s="45"/>
      <c r="DO38" s="45">
        <f t="shared" ref="DO38" si="85">DO40+DO42+DO44+DO45+DO46</f>
        <v>305</v>
      </c>
      <c r="DP38" s="45">
        <f t="shared" si="76"/>
        <v>305</v>
      </c>
      <c r="DQ38" s="47">
        <f t="shared" si="30"/>
        <v>100</v>
      </c>
      <c r="DR38" s="45">
        <f t="shared" si="76"/>
        <v>0</v>
      </c>
      <c r="DS38" s="45"/>
    </row>
    <row r="39" spans="1:123" s="48" customFormat="1" ht="22.5" hidden="1" customHeight="1" outlineLevel="2">
      <c r="A39" s="43" t="s">
        <v>67</v>
      </c>
      <c r="B39" s="59" t="s">
        <v>227</v>
      </c>
      <c r="C39" s="45"/>
      <c r="D39" s="46"/>
      <c r="E39" s="46"/>
      <c r="F39" s="46"/>
      <c r="G39" s="46"/>
      <c r="H39" s="46"/>
      <c r="I39" s="46"/>
      <c r="J39" s="46"/>
      <c r="K39" s="46"/>
      <c r="L39" s="46"/>
      <c r="M39" s="46"/>
      <c r="N39" s="45"/>
      <c r="O39" s="46"/>
      <c r="P39" s="46"/>
      <c r="Q39" s="46"/>
      <c r="R39" s="46"/>
      <c r="S39" s="46"/>
      <c r="T39" s="46"/>
      <c r="U39" s="46"/>
      <c r="V39" s="46"/>
      <c r="W39" s="46"/>
      <c r="X39" s="46"/>
      <c r="Y39" s="45">
        <f t="shared" si="71"/>
        <v>1500</v>
      </c>
      <c r="Z39" s="115">
        <f t="shared" si="71"/>
        <v>1500</v>
      </c>
      <c r="AA39" s="115">
        <f t="shared" si="71"/>
        <v>0</v>
      </c>
      <c r="AB39" s="46">
        <v>150</v>
      </c>
      <c r="AC39" s="46">
        <v>150</v>
      </c>
      <c r="AD39" s="46"/>
      <c r="AE39" s="46">
        <v>150</v>
      </c>
      <c r="AF39" s="46">
        <v>150</v>
      </c>
      <c r="AG39" s="46"/>
      <c r="AH39" s="46">
        <v>150</v>
      </c>
      <c r="AI39" s="46">
        <v>150</v>
      </c>
      <c r="AJ39" s="46"/>
      <c r="AK39" s="46">
        <v>150</v>
      </c>
      <c r="AL39" s="46">
        <v>150</v>
      </c>
      <c r="AM39" s="46"/>
      <c r="AN39" s="46">
        <v>150</v>
      </c>
      <c r="AO39" s="46">
        <v>150</v>
      </c>
      <c r="AP39" s="46"/>
      <c r="AQ39" s="46">
        <v>150</v>
      </c>
      <c r="AR39" s="46">
        <v>150</v>
      </c>
      <c r="AS39" s="46"/>
      <c r="AT39" s="46">
        <v>150</v>
      </c>
      <c r="AU39" s="46">
        <v>150</v>
      </c>
      <c r="AV39" s="46"/>
      <c r="AW39" s="46">
        <v>150</v>
      </c>
      <c r="AX39" s="46">
        <v>150</v>
      </c>
      <c r="AY39" s="46"/>
      <c r="AZ39" s="46">
        <v>150</v>
      </c>
      <c r="BA39" s="46">
        <v>150</v>
      </c>
      <c r="BB39" s="46"/>
      <c r="BC39" s="46">
        <v>150</v>
      </c>
      <c r="BD39" s="46">
        <v>150</v>
      </c>
      <c r="BE39" s="46"/>
      <c r="BF39" s="45"/>
      <c r="BG39" s="46"/>
      <c r="BH39" s="46"/>
      <c r="BI39" s="46"/>
      <c r="BJ39" s="46"/>
      <c r="BK39" s="46"/>
      <c r="BL39" s="46"/>
      <c r="BM39" s="46"/>
      <c r="BN39" s="46"/>
      <c r="BO39" s="46"/>
      <c r="BP39" s="46"/>
      <c r="BQ39" s="45">
        <f t="shared" ref="BQ39:DR39" si="86">BQ40</f>
        <v>1500</v>
      </c>
      <c r="BR39" s="45">
        <f t="shared" si="86"/>
        <v>1500</v>
      </c>
      <c r="BS39" s="47">
        <f t="shared" si="10"/>
        <v>100</v>
      </c>
      <c r="BT39" s="45">
        <f t="shared" si="86"/>
        <v>0</v>
      </c>
      <c r="BU39" s="45"/>
      <c r="BV39" s="45">
        <f t="shared" si="86"/>
        <v>150</v>
      </c>
      <c r="BW39" s="45">
        <f t="shared" si="86"/>
        <v>150</v>
      </c>
      <c r="BX39" s="47">
        <f t="shared" si="11"/>
        <v>100</v>
      </c>
      <c r="BY39" s="45">
        <f t="shared" si="86"/>
        <v>0</v>
      </c>
      <c r="BZ39" s="45"/>
      <c r="CA39" s="45">
        <f t="shared" si="86"/>
        <v>150</v>
      </c>
      <c r="CB39" s="45">
        <f t="shared" si="86"/>
        <v>150</v>
      </c>
      <c r="CC39" s="47">
        <f t="shared" si="14"/>
        <v>100</v>
      </c>
      <c r="CD39" s="45">
        <f t="shared" si="86"/>
        <v>0</v>
      </c>
      <c r="CE39" s="45"/>
      <c r="CF39" s="45">
        <f t="shared" si="86"/>
        <v>150</v>
      </c>
      <c r="CG39" s="45">
        <f t="shared" si="86"/>
        <v>150</v>
      </c>
      <c r="CH39" s="47">
        <f t="shared" si="16"/>
        <v>100</v>
      </c>
      <c r="CI39" s="45">
        <f t="shared" si="86"/>
        <v>0</v>
      </c>
      <c r="CJ39" s="45"/>
      <c r="CK39" s="45">
        <f t="shared" si="86"/>
        <v>150</v>
      </c>
      <c r="CL39" s="45">
        <f t="shared" si="86"/>
        <v>150</v>
      </c>
      <c r="CM39" s="47">
        <f t="shared" si="18"/>
        <v>100</v>
      </c>
      <c r="CN39" s="45">
        <f t="shared" si="86"/>
        <v>0</v>
      </c>
      <c r="CO39" s="45"/>
      <c r="CP39" s="45">
        <f t="shared" si="86"/>
        <v>150</v>
      </c>
      <c r="CQ39" s="45">
        <f t="shared" si="86"/>
        <v>150</v>
      </c>
      <c r="CR39" s="47">
        <f t="shared" si="20"/>
        <v>100</v>
      </c>
      <c r="CS39" s="45">
        <f t="shared" si="86"/>
        <v>0</v>
      </c>
      <c r="CT39" s="45"/>
      <c r="CU39" s="45">
        <f t="shared" si="86"/>
        <v>150</v>
      </c>
      <c r="CV39" s="45">
        <f t="shared" si="86"/>
        <v>150</v>
      </c>
      <c r="CW39" s="47">
        <f t="shared" si="22"/>
        <v>100</v>
      </c>
      <c r="CX39" s="45">
        <f t="shared" si="86"/>
        <v>0</v>
      </c>
      <c r="CY39" s="45"/>
      <c r="CZ39" s="45">
        <f t="shared" si="86"/>
        <v>150</v>
      </c>
      <c r="DA39" s="45">
        <f t="shared" si="86"/>
        <v>150</v>
      </c>
      <c r="DB39" s="47">
        <f t="shared" si="24"/>
        <v>100</v>
      </c>
      <c r="DC39" s="45">
        <f t="shared" si="86"/>
        <v>0</v>
      </c>
      <c r="DD39" s="45"/>
      <c r="DE39" s="45">
        <f t="shared" si="86"/>
        <v>150</v>
      </c>
      <c r="DF39" s="45">
        <f t="shared" si="86"/>
        <v>150</v>
      </c>
      <c r="DG39" s="47">
        <f t="shared" si="26"/>
        <v>100</v>
      </c>
      <c r="DH39" s="45">
        <f t="shared" si="86"/>
        <v>0</v>
      </c>
      <c r="DI39" s="45"/>
      <c r="DJ39" s="45">
        <f t="shared" si="86"/>
        <v>150</v>
      </c>
      <c r="DK39" s="45">
        <f t="shared" si="86"/>
        <v>150</v>
      </c>
      <c r="DL39" s="47">
        <f t="shared" si="28"/>
        <v>100</v>
      </c>
      <c r="DM39" s="45">
        <f t="shared" si="86"/>
        <v>0</v>
      </c>
      <c r="DN39" s="45"/>
      <c r="DO39" s="45">
        <f t="shared" si="86"/>
        <v>150</v>
      </c>
      <c r="DP39" s="45">
        <f t="shared" si="86"/>
        <v>150</v>
      </c>
      <c r="DQ39" s="47">
        <f t="shared" si="30"/>
        <v>100</v>
      </c>
      <c r="DR39" s="45">
        <f t="shared" si="86"/>
        <v>0</v>
      </c>
      <c r="DS39" s="45"/>
    </row>
    <row r="40" spans="1:123" ht="25.5" customHeight="1" collapsed="1">
      <c r="A40" s="40" t="s">
        <v>228</v>
      </c>
      <c r="B40" s="60" t="s">
        <v>229</v>
      </c>
      <c r="C40" s="115"/>
      <c r="D40" s="41"/>
      <c r="E40" s="41"/>
      <c r="F40" s="41"/>
      <c r="G40" s="41"/>
      <c r="H40" s="41"/>
      <c r="I40" s="41"/>
      <c r="J40" s="41"/>
      <c r="K40" s="41"/>
      <c r="L40" s="41"/>
      <c r="M40" s="41"/>
      <c r="N40" s="115"/>
      <c r="O40" s="41"/>
      <c r="P40" s="41"/>
      <c r="Q40" s="41"/>
      <c r="R40" s="41"/>
      <c r="S40" s="41"/>
      <c r="T40" s="41"/>
      <c r="U40" s="41"/>
      <c r="V40" s="41"/>
      <c r="W40" s="41"/>
      <c r="X40" s="41"/>
      <c r="Y40" s="115">
        <f t="shared" si="71"/>
        <v>1500</v>
      </c>
      <c r="Z40" s="115">
        <f t="shared" si="71"/>
        <v>1500</v>
      </c>
      <c r="AA40" s="115">
        <f t="shared" si="71"/>
        <v>0</v>
      </c>
      <c r="AB40" s="41">
        <v>150</v>
      </c>
      <c r="AC40" s="41">
        <v>150</v>
      </c>
      <c r="AD40" s="41"/>
      <c r="AE40" s="41">
        <v>150</v>
      </c>
      <c r="AF40" s="41">
        <v>150</v>
      </c>
      <c r="AG40" s="41"/>
      <c r="AH40" s="41">
        <v>150</v>
      </c>
      <c r="AI40" s="41">
        <v>150</v>
      </c>
      <c r="AJ40" s="41"/>
      <c r="AK40" s="41">
        <v>150</v>
      </c>
      <c r="AL40" s="41">
        <v>150</v>
      </c>
      <c r="AM40" s="41"/>
      <c r="AN40" s="41">
        <v>150</v>
      </c>
      <c r="AO40" s="41">
        <v>150</v>
      </c>
      <c r="AP40" s="41"/>
      <c r="AQ40" s="41">
        <v>150</v>
      </c>
      <c r="AR40" s="41">
        <v>150</v>
      </c>
      <c r="AS40" s="41"/>
      <c r="AT40" s="41">
        <v>150</v>
      </c>
      <c r="AU40" s="41">
        <v>150</v>
      </c>
      <c r="AV40" s="41"/>
      <c r="AW40" s="41">
        <v>150</v>
      </c>
      <c r="AX40" s="41">
        <v>150</v>
      </c>
      <c r="AY40" s="41"/>
      <c r="AZ40" s="41">
        <v>150</v>
      </c>
      <c r="BA40" s="41">
        <v>150</v>
      </c>
      <c r="BB40" s="41"/>
      <c r="BC40" s="41">
        <v>150</v>
      </c>
      <c r="BD40" s="41">
        <v>150</v>
      </c>
      <c r="BE40" s="41"/>
      <c r="BF40" s="115"/>
      <c r="BG40" s="41"/>
      <c r="BH40" s="41"/>
      <c r="BI40" s="41"/>
      <c r="BJ40" s="41"/>
      <c r="BK40" s="41"/>
      <c r="BL40" s="41"/>
      <c r="BM40" s="41"/>
      <c r="BN40" s="41"/>
      <c r="BO40" s="41"/>
      <c r="BP40" s="41"/>
      <c r="BQ40" s="115">
        <f t="shared" si="32"/>
        <v>1500</v>
      </c>
      <c r="BR40" s="115">
        <f>BW40+CB40+CG40+CL40+CQ40+CV40+DA40+DF40+DK40+DP40</f>
        <v>1500</v>
      </c>
      <c r="BS40" s="42">
        <f t="shared" si="10"/>
        <v>100</v>
      </c>
      <c r="BT40" s="115"/>
      <c r="BU40" s="115"/>
      <c r="BV40" s="115">
        <f t="shared" si="35"/>
        <v>150</v>
      </c>
      <c r="BW40" s="9">
        <v>150</v>
      </c>
      <c r="BX40" s="42">
        <f t="shared" si="11"/>
        <v>100</v>
      </c>
      <c r="BY40" s="50"/>
      <c r="BZ40" s="50"/>
      <c r="CA40" s="115">
        <f t="shared" si="36"/>
        <v>150</v>
      </c>
      <c r="CB40" s="50">
        <v>150</v>
      </c>
      <c r="CC40" s="42">
        <f t="shared" si="14"/>
        <v>100</v>
      </c>
      <c r="CD40" s="50"/>
      <c r="CE40" s="50"/>
      <c r="CF40" s="115">
        <f t="shared" si="37"/>
        <v>150</v>
      </c>
      <c r="CG40" s="50">
        <v>150</v>
      </c>
      <c r="CH40" s="42">
        <f t="shared" si="16"/>
        <v>100</v>
      </c>
      <c r="CI40" s="50"/>
      <c r="CJ40" s="50"/>
      <c r="CK40" s="115">
        <f t="shared" si="38"/>
        <v>150</v>
      </c>
      <c r="CL40" s="50">
        <v>150</v>
      </c>
      <c r="CM40" s="42">
        <f t="shared" si="18"/>
        <v>100</v>
      </c>
      <c r="CN40" s="50"/>
      <c r="CO40" s="50"/>
      <c r="CP40" s="115">
        <f t="shared" si="39"/>
        <v>150</v>
      </c>
      <c r="CQ40" s="50">
        <v>150</v>
      </c>
      <c r="CR40" s="42">
        <f t="shared" si="20"/>
        <v>100</v>
      </c>
      <c r="CS40" s="50"/>
      <c r="CT40" s="50"/>
      <c r="CU40" s="115">
        <f t="shared" si="40"/>
        <v>150</v>
      </c>
      <c r="CV40" s="50">
        <v>150</v>
      </c>
      <c r="CW40" s="42">
        <f t="shared" si="22"/>
        <v>100</v>
      </c>
      <c r="CX40" s="50"/>
      <c r="CY40" s="50"/>
      <c r="CZ40" s="115">
        <f t="shared" si="41"/>
        <v>150</v>
      </c>
      <c r="DA40" s="50">
        <v>150</v>
      </c>
      <c r="DB40" s="42">
        <f t="shared" si="24"/>
        <v>100</v>
      </c>
      <c r="DC40" s="50"/>
      <c r="DD40" s="50"/>
      <c r="DE40" s="115">
        <f t="shared" si="42"/>
        <v>150</v>
      </c>
      <c r="DF40" s="50">
        <v>150</v>
      </c>
      <c r="DG40" s="42">
        <f t="shared" si="26"/>
        <v>100</v>
      </c>
      <c r="DH40" s="50"/>
      <c r="DI40" s="50"/>
      <c r="DJ40" s="115">
        <f t="shared" si="43"/>
        <v>150</v>
      </c>
      <c r="DK40" s="50">
        <v>150</v>
      </c>
      <c r="DL40" s="42">
        <f t="shared" si="28"/>
        <v>100</v>
      </c>
      <c r="DM40" s="50"/>
      <c r="DN40" s="50"/>
      <c r="DO40" s="115">
        <f t="shared" si="44"/>
        <v>150</v>
      </c>
      <c r="DP40" s="50">
        <v>150</v>
      </c>
      <c r="DQ40" s="42">
        <f t="shared" si="30"/>
        <v>100</v>
      </c>
      <c r="DR40" s="50"/>
      <c r="DS40" s="50"/>
    </row>
    <row r="41" spans="1:123" s="48" customFormat="1" ht="27" hidden="1" customHeight="1" outlineLevel="1">
      <c r="A41" s="43" t="s">
        <v>68</v>
      </c>
      <c r="B41" s="59" t="s">
        <v>215</v>
      </c>
      <c r="C41" s="45"/>
      <c r="D41" s="46"/>
      <c r="E41" s="46"/>
      <c r="F41" s="46"/>
      <c r="G41" s="46"/>
      <c r="H41" s="46"/>
      <c r="I41" s="46"/>
      <c r="J41" s="46"/>
      <c r="K41" s="46"/>
      <c r="L41" s="46"/>
      <c r="M41" s="46"/>
      <c r="N41" s="45"/>
      <c r="O41" s="46"/>
      <c r="P41" s="46"/>
      <c r="Q41" s="46"/>
      <c r="R41" s="46"/>
      <c r="S41" s="46"/>
      <c r="T41" s="46"/>
      <c r="U41" s="46"/>
      <c r="V41" s="46"/>
      <c r="W41" s="46"/>
      <c r="X41" s="46"/>
      <c r="Y41" s="115">
        <f t="shared" si="71"/>
        <v>10720</v>
      </c>
      <c r="Z41" s="115">
        <f t="shared" si="71"/>
        <v>10720</v>
      </c>
      <c r="AA41" s="115">
        <f t="shared" si="71"/>
        <v>0</v>
      </c>
      <c r="AB41" s="46">
        <v>2413</v>
      </c>
      <c r="AC41" s="46">
        <v>2413</v>
      </c>
      <c r="AD41" s="46"/>
      <c r="AE41" s="46">
        <v>1233</v>
      </c>
      <c r="AF41" s="46">
        <v>1233</v>
      </c>
      <c r="AG41" s="46"/>
      <c r="AH41" s="46">
        <v>478</v>
      </c>
      <c r="AI41" s="46">
        <v>478</v>
      </c>
      <c r="AJ41" s="46"/>
      <c r="AK41" s="46">
        <v>704</v>
      </c>
      <c r="AL41" s="46">
        <v>704</v>
      </c>
      <c r="AM41" s="46"/>
      <c r="AN41" s="46">
        <v>1138</v>
      </c>
      <c r="AO41" s="46">
        <v>1138</v>
      </c>
      <c r="AP41" s="46"/>
      <c r="AQ41" s="46">
        <v>1423</v>
      </c>
      <c r="AR41" s="46">
        <v>1423</v>
      </c>
      <c r="AS41" s="46"/>
      <c r="AT41" s="46">
        <v>606</v>
      </c>
      <c r="AU41" s="46">
        <v>606</v>
      </c>
      <c r="AV41" s="46"/>
      <c r="AW41" s="46">
        <v>295</v>
      </c>
      <c r="AX41" s="46">
        <v>295</v>
      </c>
      <c r="AY41" s="46"/>
      <c r="AZ41" s="46">
        <v>2275</v>
      </c>
      <c r="BA41" s="46">
        <v>2275</v>
      </c>
      <c r="BB41" s="46"/>
      <c r="BC41" s="46">
        <v>155</v>
      </c>
      <c r="BD41" s="46">
        <v>155</v>
      </c>
      <c r="BE41" s="46"/>
      <c r="BF41" s="45"/>
      <c r="BG41" s="46"/>
      <c r="BH41" s="46"/>
      <c r="BI41" s="46"/>
      <c r="BJ41" s="46"/>
      <c r="BK41" s="46"/>
      <c r="BL41" s="46"/>
      <c r="BM41" s="46"/>
      <c r="BN41" s="46"/>
      <c r="BO41" s="46"/>
      <c r="BP41" s="46"/>
      <c r="BQ41" s="45">
        <f t="shared" ref="BQ41" si="87">BQ42+BQ43</f>
        <v>10720</v>
      </c>
      <c r="BR41" s="45">
        <f>BR42+BR43</f>
        <v>10720</v>
      </c>
      <c r="BS41" s="47">
        <f t="shared" si="10"/>
        <v>100</v>
      </c>
      <c r="BT41" s="45">
        <f t="shared" ref="BT41:DR41" si="88">BT42+BT43</f>
        <v>0</v>
      </c>
      <c r="BU41" s="45"/>
      <c r="BV41" s="45">
        <f t="shared" si="88"/>
        <v>2413</v>
      </c>
      <c r="BW41" s="45">
        <f t="shared" si="88"/>
        <v>2413</v>
      </c>
      <c r="BX41" s="47">
        <f t="shared" si="11"/>
        <v>100</v>
      </c>
      <c r="BY41" s="45">
        <f t="shared" si="88"/>
        <v>0</v>
      </c>
      <c r="BZ41" s="45"/>
      <c r="CA41" s="45">
        <f t="shared" ref="CA41" si="89">CA42+CA43</f>
        <v>1233</v>
      </c>
      <c r="CB41" s="45">
        <f t="shared" si="88"/>
        <v>1233</v>
      </c>
      <c r="CC41" s="47">
        <f t="shared" si="14"/>
        <v>100</v>
      </c>
      <c r="CD41" s="45">
        <f t="shared" si="88"/>
        <v>0</v>
      </c>
      <c r="CE41" s="45"/>
      <c r="CF41" s="45">
        <f t="shared" ref="CF41" si="90">CF42+CF43</f>
        <v>478</v>
      </c>
      <c r="CG41" s="45">
        <f t="shared" si="88"/>
        <v>478</v>
      </c>
      <c r="CH41" s="47">
        <f t="shared" si="16"/>
        <v>100</v>
      </c>
      <c r="CI41" s="45">
        <f t="shared" si="88"/>
        <v>0</v>
      </c>
      <c r="CJ41" s="45"/>
      <c r="CK41" s="45">
        <f t="shared" ref="CK41" si="91">CK42+CK43</f>
        <v>704</v>
      </c>
      <c r="CL41" s="45">
        <f t="shared" si="88"/>
        <v>704</v>
      </c>
      <c r="CM41" s="47">
        <f t="shared" si="18"/>
        <v>100</v>
      </c>
      <c r="CN41" s="45">
        <f t="shared" si="88"/>
        <v>0</v>
      </c>
      <c r="CO41" s="45"/>
      <c r="CP41" s="45">
        <f t="shared" ref="CP41" si="92">CP42+CP43</f>
        <v>1138</v>
      </c>
      <c r="CQ41" s="45">
        <f t="shared" si="88"/>
        <v>1138</v>
      </c>
      <c r="CR41" s="47">
        <f t="shared" si="20"/>
        <v>100</v>
      </c>
      <c r="CS41" s="45">
        <f t="shared" si="88"/>
        <v>0</v>
      </c>
      <c r="CT41" s="45"/>
      <c r="CU41" s="45">
        <f t="shared" ref="CU41" si="93">CU42+CU43</f>
        <v>1423</v>
      </c>
      <c r="CV41" s="45">
        <f t="shared" si="88"/>
        <v>1423</v>
      </c>
      <c r="CW41" s="47">
        <f t="shared" si="22"/>
        <v>100</v>
      </c>
      <c r="CX41" s="45">
        <f t="shared" si="88"/>
        <v>0</v>
      </c>
      <c r="CY41" s="45"/>
      <c r="CZ41" s="45">
        <f t="shared" ref="CZ41" si="94">CZ42+CZ43</f>
        <v>606</v>
      </c>
      <c r="DA41" s="45">
        <f t="shared" si="88"/>
        <v>606</v>
      </c>
      <c r="DB41" s="47">
        <f t="shared" si="24"/>
        <v>100</v>
      </c>
      <c r="DC41" s="45">
        <f t="shared" si="88"/>
        <v>0</v>
      </c>
      <c r="DD41" s="45"/>
      <c r="DE41" s="45">
        <f t="shared" ref="DE41" si="95">DE42+DE43</f>
        <v>295</v>
      </c>
      <c r="DF41" s="45">
        <f t="shared" si="88"/>
        <v>295</v>
      </c>
      <c r="DG41" s="47">
        <f t="shared" si="26"/>
        <v>100</v>
      </c>
      <c r="DH41" s="45">
        <f t="shared" si="88"/>
        <v>0</v>
      </c>
      <c r="DI41" s="45"/>
      <c r="DJ41" s="45">
        <f t="shared" ref="DJ41" si="96">DJ42+DJ43</f>
        <v>2275</v>
      </c>
      <c r="DK41" s="45">
        <f t="shared" si="88"/>
        <v>2275</v>
      </c>
      <c r="DL41" s="47">
        <f t="shared" si="28"/>
        <v>100</v>
      </c>
      <c r="DM41" s="45">
        <f t="shared" si="88"/>
        <v>0</v>
      </c>
      <c r="DN41" s="45"/>
      <c r="DO41" s="45">
        <f t="shared" ref="DO41" si="97">DO42+DO43</f>
        <v>155</v>
      </c>
      <c r="DP41" s="45">
        <f t="shared" si="88"/>
        <v>155</v>
      </c>
      <c r="DQ41" s="47">
        <f t="shared" si="30"/>
        <v>100</v>
      </c>
      <c r="DR41" s="45">
        <f t="shared" si="88"/>
        <v>0</v>
      </c>
      <c r="DS41" s="45"/>
    </row>
    <row r="42" spans="1:123" ht="42.75" customHeight="1" collapsed="1">
      <c r="A42" s="40" t="s">
        <v>230</v>
      </c>
      <c r="B42" s="60" t="s">
        <v>231</v>
      </c>
      <c r="C42" s="115"/>
      <c r="D42" s="41"/>
      <c r="E42" s="41"/>
      <c r="F42" s="41"/>
      <c r="G42" s="41"/>
      <c r="H42" s="41"/>
      <c r="I42" s="41"/>
      <c r="J42" s="41"/>
      <c r="K42" s="41"/>
      <c r="L42" s="41"/>
      <c r="M42" s="41"/>
      <c r="N42" s="115"/>
      <c r="O42" s="41"/>
      <c r="P42" s="41"/>
      <c r="Q42" s="41"/>
      <c r="R42" s="41"/>
      <c r="S42" s="41"/>
      <c r="T42" s="41"/>
      <c r="U42" s="41"/>
      <c r="V42" s="41"/>
      <c r="W42" s="41"/>
      <c r="X42" s="41"/>
      <c r="Y42" s="115">
        <f t="shared" si="71"/>
        <v>2336</v>
      </c>
      <c r="Z42" s="115">
        <f t="shared" si="71"/>
        <v>2336</v>
      </c>
      <c r="AA42" s="115">
        <f t="shared" si="71"/>
        <v>0</v>
      </c>
      <c r="AB42" s="41">
        <v>0</v>
      </c>
      <c r="AC42" s="41">
        <v>0</v>
      </c>
      <c r="AD42" s="41"/>
      <c r="AE42" s="41">
        <v>0</v>
      </c>
      <c r="AF42" s="41">
        <v>0</v>
      </c>
      <c r="AG42" s="41"/>
      <c r="AH42" s="41">
        <v>0</v>
      </c>
      <c r="AI42" s="41">
        <v>0</v>
      </c>
      <c r="AJ42" s="41"/>
      <c r="AK42" s="41">
        <v>19</v>
      </c>
      <c r="AL42" s="41">
        <v>19</v>
      </c>
      <c r="AM42" s="41"/>
      <c r="AN42" s="41">
        <v>652</v>
      </c>
      <c r="AO42" s="41">
        <v>652</v>
      </c>
      <c r="AP42" s="41"/>
      <c r="AQ42" s="41">
        <v>56</v>
      </c>
      <c r="AR42" s="41">
        <v>56</v>
      </c>
      <c r="AS42" s="41"/>
      <c r="AT42" s="41">
        <v>21</v>
      </c>
      <c r="AU42" s="41">
        <v>21</v>
      </c>
      <c r="AV42" s="41"/>
      <c r="AW42" s="41">
        <v>27</v>
      </c>
      <c r="AX42" s="41">
        <v>27</v>
      </c>
      <c r="AY42" s="41"/>
      <c r="AZ42" s="41">
        <v>1561</v>
      </c>
      <c r="BA42" s="41">
        <v>1561</v>
      </c>
      <c r="BB42" s="41"/>
      <c r="BC42" s="41">
        <v>0</v>
      </c>
      <c r="BD42" s="41">
        <v>0</v>
      </c>
      <c r="BE42" s="41"/>
      <c r="BF42" s="115"/>
      <c r="BG42" s="41"/>
      <c r="BH42" s="41"/>
      <c r="BI42" s="41"/>
      <c r="BJ42" s="41"/>
      <c r="BK42" s="41"/>
      <c r="BL42" s="41"/>
      <c r="BM42" s="41"/>
      <c r="BN42" s="41"/>
      <c r="BO42" s="41"/>
      <c r="BP42" s="41"/>
      <c r="BQ42" s="115">
        <f>BR42+BT42</f>
        <v>2336</v>
      </c>
      <c r="BR42" s="115">
        <f>BW42+CB42+CG42+CL42+CQ42+CV42+DA42+DF42+DK42+DP42</f>
        <v>2336</v>
      </c>
      <c r="BS42" s="42">
        <f t="shared" si="10"/>
        <v>100</v>
      </c>
      <c r="BT42" s="115"/>
      <c r="BU42" s="115"/>
      <c r="BV42" s="115">
        <f>BW42+BY42</f>
        <v>0</v>
      </c>
      <c r="BW42" s="9"/>
      <c r="BX42" s="42">
        <f t="shared" si="11"/>
        <v>0</v>
      </c>
      <c r="BY42" s="50"/>
      <c r="BZ42" s="50"/>
      <c r="CA42" s="115">
        <f>CB42+CD42</f>
        <v>0</v>
      </c>
      <c r="CB42" s="50"/>
      <c r="CC42" s="42">
        <f t="shared" si="14"/>
        <v>0</v>
      </c>
      <c r="CD42" s="50"/>
      <c r="CE42" s="50"/>
      <c r="CF42" s="115">
        <f>CG42+CI42</f>
        <v>0</v>
      </c>
      <c r="CG42" s="50"/>
      <c r="CH42" s="42">
        <f t="shared" si="16"/>
        <v>0</v>
      </c>
      <c r="CI42" s="50"/>
      <c r="CJ42" s="50"/>
      <c r="CK42" s="115">
        <f>CL42+CN42</f>
        <v>19</v>
      </c>
      <c r="CL42" s="50">
        <v>19</v>
      </c>
      <c r="CM42" s="42">
        <f t="shared" si="18"/>
        <v>100</v>
      </c>
      <c r="CN42" s="50"/>
      <c r="CO42" s="50"/>
      <c r="CP42" s="115">
        <f>CQ42+CS42</f>
        <v>652</v>
      </c>
      <c r="CQ42" s="50">
        <v>652</v>
      </c>
      <c r="CR42" s="42">
        <f t="shared" si="20"/>
        <v>100</v>
      </c>
      <c r="CS42" s="50"/>
      <c r="CT42" s="50"/>
      <c r="CU42" s="115">
        <f>CV42+CX42</f>
        <v>56</v>
      </c>
      <c r="CV42" s="50">
        <v>56</v>
      </c>
      <c r="CW42" s="42">
        <f t="shared" si="22"/>
        <v>100</v>
      </c>
      <c r="CX42" s="50"/>
      <c r="CY42" s="50"/>
      <c r="CZ42" s="115">
        <f>DA42+DC42</f>
        <v>21</v>
      </c>
      <c r="DA42" s="50">
        <v>21</v>
      </c>
      <c r="DB42" s="42">
        <f t="shared" si="24"/>
        <v>100</v>
      </c>
      <c r="DC42" s="50"/>
      <c r="DD42" s="50"/>
      <c r="DE42" s="115">
        <f>DF42+DH42</f>
        <v>27</v>
      </c>
      <c r="DF42" s="50">
        <v>27</v>
      </c>
      <c r="DG42" s="42">
        <f t="shared" si="26"/>
        <v>100</v>
      </c>
      <c r="DH42" s="50"/>
      <c r="DI42" s="50"/>
      <c r="DJ42" s="115">
        <f>DK42+DM42</f>
        <v>1561</v>
      </c>
      <c r="DK42" s="50">
        <v>1561</v>
      </c>
      <c r="DL42" s="42">
        <f t="shared" si="28"/>
        <v>100</v>
      </c>
      <c r="DM42" s="50"/>
      <c r="DN42" s="50"/>
      <c r="DO42" s="115">
        <f>DP42+DR42</f>
        <v>0</v>
      </c>
      <c r="DP42" s="50"/>
      <c r="DQ42" s="42">
        <f t="shared" si="30"/>
        <v>0</v>
      </c>
      <c r="DR42" s="50"/>
      <c r="DS42" s="50"/>
    </row>
    <row r="43" spans="1:123" ht="20.25" hidden="1" customHeight="1" outlineLevel="2">
      <c r="A43" s="40" t="s">
        <v>216</v>
      </c>
      <c r="B43" s="60" t="s">
        <v>232</v>
      </c>
      <c r="C43" s="115"/>
      <c r="D43" s="41"/>
      <c r="E43" s="41"/>
      <c r="F43" s="41"/>
      <c r="G43" s="41"/>
      <c r="H43" s="41"/>
      <c r="I43" s="41"/>
      <c r="J43" s="41"/>
      <c r="K43" s="41"/>
      <c r="L43" s="41"/>
      <c r="M43" s="41"/>
      <c r="N43" s="115"/>
      <c r="O43" s="41"/>
      <c r="P43" s="41"/>
      <c r="Q43" s="41"/>
      <c r="R43" s="41"/>
      <c r="S43" s="41"/>
      <c r="T43" s="41"/>
      <c r="U43" s="41"/>
      <c r="V43" s="41"/>
      <c r="W43" s="41"/>
      <c r="X43" s="41"/>
      <c r="Y43" s="115">
        <f t="shared" si="71"/>
        <v>8384</v>
      </c>
      <c r="Z43" s="115">
        <f t="shared" si="71"/>
        <v>8384</v>
      </c>
      <c r="AA43" s="115">
        <f t="shared" si="71"/>
        <v>0</v>
      </c>
      <c r="AB43" s="41">
        <v>2413</v>
      </c>
      <c r="AC43" s="41">
        <v>2413</v>
      </c>
      <c r="AD43" s="41"/>
      <c r="AE43" s="41">
        <v>1233</v>
      </c>
      <c r="AF43" s="41">
        <v>1233</v>
      </c>
      <c r="AG43" s="41"/>
      <c r="AH43" s="41">
        <v>478</v>
      </c>
      <c r="AI43" s="41">
        <v>478</v>
      </c>
      <c r="AJ43" s="41"/>
      <c r="AK43" s="41">
        <v>685</v>
      </c>
      <c r="AL43" s="41">
        <v>685</v>
      </c>
      <c r="AM43" s="41"/>
      <c r="AN43" s="41">
        <v>486</v>
      </c>
      <c r="AO43" s="41">
        <v>486</v>
      </c>
      <c r="AP43" s="41"/>
      <c r="AQ43" s="41">
        <v>1367</v>
      </c>
      <c r="AR43" s="41">
        <v>1367</v>
      </c>
      <c r="AS43" s="41"/>
      <c r="AT43" s="41">
        <v>585</v>
      </c>
      <c r="AU43" s="41">
        <v>585</v>
      </c>
      <c r="AV43" s="41"/>
      <c r="AW43" s="41">
        <v>268</v>
      </c>
      <c r="AX43" s="41">
        <v>268</v>
      </c>
      <c r="AY43" s="41"/>
      <c r="AZ43" s="41">
        <v>714</v>
      </c>
      <c r="BA43" s="41">
        <v>714</v>
      </c>
      <c r="BB43" s="41"/>
      <c r="BC43" s="41">
        <v>155</v>
      </c>
      <c r="BD43" s="41">
        <v>155</v>
      </c>
      <c r="BE43" s="41"/>
      <c r="BF43" s="115"/>
      <c r="BG43" s="41"/>
      <c r="BH43" s="41"/>
      <c r="BI43" s="41"/>
      <c r="BJ43" s="41"/>
      <c r="BK43" s="41"/>
      <c r="BL43" s="41"/>
      <c r="BM43" s="41"/>
      <c r="BN43" s="41"/>
      <c r="BO43" s="41"/>
      <c r="BP43" s="41"/>
      <c r="BQ43" s="115">
        <f>BQ44+BQ45+BQ46</f>
        <v>8384</v>
      </c>
      <c r="BR43" s="115">
        <f>BR44+BR45+BR46</f>
        <v>8384</v>
      </c>
      <c r="BS43" s="42">
        <f t="shared" si="10"/>
        <v>100</v>
      </c>
      <c r="BT43" s="115">
        <f>BT44+BT45+BT46</f>
        <v>0</v>
      </c>
      <c r="BU43" s="115"/>
      <c r="BV43" s="115">
        <f>BV44+BV45+BV46</f>
        <v>2413</v>
      </c>
      <c r="BW43" s="115">
        <f>BW44+BW45+BW46</f>
        <v>2413</v>
      </c>
      <c r="BX43" s="42">
        <f t="shared" si="11"/>
        <v>100</v>
      </c>
      <c r="BY43" s="115">
        <f>BY44+BY45+BY46</f>
        <v>0</v>
      </c>
      <c r="BZ43" s="115"/>
      <c r="CA43" s="115">
        <f>CA44+CA45+CA46</f>
        <v>1233</v>
      </c>
      <c r="CB43" s="115">
        <f>CB44+CB45+CB46</f>
        <v>1233</v>
      </c>
      <c r="CC43" s="42">
        <f t="shared" si="14"/>
        <v>100</v>
      </c>
      <c r="CD43" s="115">
        <f>CD44+CD45+CD46</f>
        <v>0</v>
      </c>
      <c r="CE43" s="115"/>
      <c r="CF43" s="115">
        <f>CF44+CF45+CF46</f>
        <v>478</v>
      </c>
      <c r="CG43" s="115">
        <f>CG44+CG45+CG46</f>
        <v>478</v>
      </c>
      <c r="CH43" s="42">
        <f t="shared" si="16"/>
        <v>100</v>
      </c>
      <c r="CI43" s="115">
        <f t="shared" ref="CI43" si="98">CI44</f>
        <v>0</v>
      </c>
      <c r="CJ43" s="115"/>
      <c r="CK43" s="115">
        <f>CK44+CK45+CK46</f>
        <v>685</v>
      </c>
      <c r="CL43" s="115">
        <f>CL44+CL45+CL46</f>
        <v>685</v>
      </c>
      <c r="CM43" s="42">
        <f t="shared" si="18"/>
        <v>100</v>
      </c>
      <c r="CN43" s="115">
        <f>CN44+CN45+CN46</f>
        <v>0</v>
      </c>
      <c r="CO43" s="115"/>
      <c r="CP43" s="115">
        <f>CP44+CP45+CP46</f>
        <v>486</v>
      </c>
      <c r="CQ43" s="115">
        <f>CQ44+CQ45+CQ46</f>
        <v>486</v>
      </c>
      <c r="CR43" s="42">
        <f t="shared" si="20"/>
        <v>100</v>
      </c>
      <c r="CS43" s="115">
        <f>CS44+CS45+CS46</f>
        <v>0</v>
      </c>
      <c r="CT43" s="115"/>
      <c r="CU43" s="115">
        <f>CU44+CU45+CU46</f>
        <v>1367</v>
      </c>
      <c r="CV43" s="115">
        <f>CV44+CV45+CV46</f>
        <v>1367</v>
      </c>
      <c r="CW43" s="42">
        <f t="shared" si="22"/>
        <v>100</v>
      </c>
      <c r="CX43" s="115">
        <f>CX44+CX45+CX46</f>
        <v>0</v>
      </c>
      <c r="CY43" s="115"/>
      <c r="CZ43" s="115">
        <f>CZ44+CZ45+CZ46</f>
        <v>585</v>
      </c>
      <c r="DA43" s="115">
        <f>DA44+DA45+DA46</f>
        <v>585</v>
      </c>
      <c r="DB43" s="42">
        <f t="shared" si="24"/>
        <v>100</v>
      </c>
      <c r="DC43" s="115">
        <f>DC44+DC45+DC46</f>
        <v>0</v>
      </c>
      <c r="DD43" s="115"/>
      <c r="DE43" s="115">
        <f>DE44+DE45+DE46</f>
        <v>268</v>
      </c>
      <c r="DF43" s="115">
        <f>DF44+DF45+DF46</f>
        <v>268</v>
      </c>
      <c r="DG43" s="42">
        <f t="shared" si="26"/>
        <v>100</v>
      </c>
      <c r="DH43" s="115">
        <f>DH44+DH45+DH46</f>
        <v>0</v>
      </c>
      <c r="DI43" s="115"/>
      <c r="DJ43" s="115">
        <f>DJ44+DJ45+DJ46</f>
        <v>714</v>
      </c>
      <c r="DK43" s="115">
        <f>DK44+DK45+DK46</f>
        <v>714</v>
      </c>
      <c r="DL43" s="42">
        <f t="shared" si="28"/>
        <v>100</v>
      </c>
      <c r="DM43" s="115">
        <f>DM44+DM45+DM46</f>
        <v>0</v>
      </c>
      <c r="DN43" s="115"/>
      <c r="DO43" s="115">
        <f>DO44+DO45+DO46</f>
        <v>155</v>
      </c>
      <c r="DP43" s="115">
        <f>DP44+DP45+DP46</f>
        <v>155</v>
      </c>
      <c r="DQ43" s="42">
        <f t="shared" si="30"/>
        <v>100</v>
      </c>
      <c r="DR43" s="115">
        <f>DR44+DR45+DR46</f>
        <v>0</v>
      </c>
      <c r="DS43" s="115"/>
    </row>
    <row r="44" spans="1:123" ht="27" customHeight="1" collapsed="1">
      <c r="A44" s="40" t="s">
        <v>233</v>
      </c>
      <c r="B44" s="60" t="s">
        <v>234</v>
      </c>
      <c r="C44" s="115"/>
      <c r="D44" s="41"/>
      <c r="E44" s="41"/>
      <c r="F44" s="41"/>
      <c r="G44" s="41"/>
      <c r="H44" s="41"/>
      <c r="I44" s="41"/>
      <c r="J44" s="41"/>
      <c r="K44" s="41"/>
      <c r="L44" s="41"/>
      <c r="M44" s="41"/>
      <c r="N44" s="115"/>
      <c r="O44" s="41"/>
      <c r="P44" s="41"/>
      <c r="Q44" s="41"/>
      <c r="R44" s="41"/>
      <c r="S44" s="41"/>
      <c r="T44" s="41"/>
      <c r="U44" s="41"/>
      <c r="V44" s="41"/>
      <c r="W44" s="41"/>
      <c r="X44" s="41"/>
      <c r="Y44" s="115">
        <f t="shared" si="71"/>
        <v>1370</v>
      </c>
      <c r="Z44" s="115">
        <f t="shared" si="71"/>
        <v>1370</v>
      </c>
      <c r="AA44" s="115">
        <f t="shared" si="71"/>
        <v>0</v>
      </c>
      <c r="AB44" s="41">
        <v>0</v>
      </c>
      <c r="AC44" s="41">
        <v>0</v>
      </c>
      <c r="AD44" s="41"/>
      <c r="AE44" s="41">
        <v>0</v>
      </c>
      <c r="AF44" s="41">
        <v>0</v>
      </c>
      <c r="AG44" s="41"/>
      <c r="AH44" s="41">
        <v>0</v>
      </c>
      <c r="AI44" s="41">
        <v>0</v>
      </c>
      <c r="AJ44" s="41"/>
      <c r="AK44" s="41">
        <v>3</v>
      </c>
      <c r="AL44" s="41">
        <v>3</v>
      </c>
      <c r="AM44" s="41"/>
      <c r="AN44" s="41">
        <v>9</v>
      </c>
      <c r="AO44" s="41">
        <v>9</v>
      </c>
      <c r="AP44" s="41"/>
      <c r="AQ44" s="41">
        <v>643</v>
      </c>
      <c r="AR44" s="41">
        <v>643</v>
      </c>
      <c r="AS44" s="41"/>
      <c r="AT44" s="41">
        <v>502</v>
      </c>
      <c r="AU44" s="41">
        <v>502</v>
      </c>
      <c r="AV44" s="41"/>
      <c r="AW44" s="41">
        <v>0</v>
      </c>
      <c r="AX44" s="41">
        <v>0</v>
      </c>
      <c r="AY44" s="41"/>
      <c r="AZ44" s="41">
        <v>213</v>
      </c>
      <c r="BA44" s="41">
        <v>213</v>
      </c>
      <c r="BB44" s="41"/>
      <c r="BC44" s="41">
        <v>0</v>
      </c>
      <c r="BD44" s="41">
        <v>0</v>
      </c>
      <c r="BE44" s="41"/>
      <c r="BF44" s="115"/>
      <c r="BG44" s="41"/>
      <c r="BH44" s="41"/>
      <c r="BI44" s="41"/>
      <c r="BJ44" s="41"/>
      <c r="BK44" s="41"/>
      <c r="BL44" s="41"/>
      <c r="BM44" s="41"/>
      <c r="BN44" s="41"/>
      <c r="BO44" s="41"/>
      <c r="BP44" s="41"/>
      <c r="BQ44" s="115">
        <f>BR44+BT44</f>
        <v>1370</v>
      </c>
      <c r="BR44" s="115">
        <f>BW44+CB44+CG44+CL44+CQ44+CV44+DA44+DF44+DK44+DP44</f>
        <v>1370</v>
      </c>
      <c r="BS44" s="42">
        <f t="shared" si="10"/>
        <v>100</v>
      </c>
      <c r="BT44" s="115"/>
      <c r="BU44" s="115"/>
      <c r="BV44" s="115">
        <f>BW44+BY44</f>
        <v>0</v>
      </c>
      <c r="BW44" s="9"/>
      <c r="BX44" s="42">
        <f t="shared" si="11"/>
        <v>0</v>
      </c>
      <c r="BY44" s="50"/>
      <c r="BZ44" s="50"/>
      <c r="CA44" s="115">
        <f>CB44+CD44</f>
        <v>0</v>
      </c>
      <c r="CB44" s="50"/>
      <c r="CC44" s="42">
        <f t="shared" si="14"/>
        <v>0</v>
      </c>
      <c r="CD44" s="50"/>
      <c r="CE44" s="50"/>
      <c r="CF44" s="115">
        <f>CG44+CI44</f>
        <v>0</v>
      </c>
      <c r="CG44" s="50"/>
      <c r="CH44" s="42">
        <f t="shared" si="16"/>
        <v>0</v>
      </c>
      <c r="CI44" s="50"/>
      <c r="CJ44" s="50"/>
      <c r="CK44" s="115">
        <f>CL44+CN44</f>
        <v>3</v>
      </c>
      <c r="CL44" s="50">
        <v>3</v>
      </c>
      <c r="CM44" s="42">
        <f t="shared" si="18"/>
        <v>100</v>
      </c>
      <c r="CN44" s="50"/>
      <c r="CO44" s="50"/>
      <c r="CP44" s="115">
        <f>CQ44+CS44</f>
        <v>9</v>
      </c>
      <c r="CQ44" s="50">
        <v>9</v>
      </c>
      <c r="CR44" s="42">
        <f t="shared" si="20"/>
        <v>100</v>
      </c>
      <c r="CS44" s="50"/>
      <c r="CT44" s="50"/>
      <c r="CU44" s="115">
        <f>CV44+CX44</f>
        <v>643</v>
      </c>
      <c r="CV44" s="50">
        <v>643</v>
      </c>
      <c r="CW44" s="42">
        <f t="shared" si="22"/>
        <v>100</v>
      </c>
      <c r="CX44" s="50"/>
      <c r="CY44" s="50"/>
      <c r="CZ44" s="115">
        <f>DA44+DC44</f>
        <v>502</v>
      </c>
      <c r="DA44" s="50">
        <v>502</v>
      </c>
      <c r="DB44" s="42">
        <f t="shared" si="24"/>
        <v>100</v>
      </c>
      <c r="DC44" s="50"/>
      <c r="DD44" s="50"/>
      <c r="DE44" s="115">
        <f>DF44+DH44</f>
        <v>0</v>
      </c>
      <c r="DF44" s="50"/>
      <c r="DG44" s="42">
        <f t="shared" si="26"/>
        <v>0</v>
      </c>
      <c r="DH44" s="50"/>
      <c r="DI44" s="50"/>
      <c r="DJ44" s="115">
        <f>DK44+DM44</f>
        <v>213</v>
      </c>
      <c r="DK44" s="50">
        <v>213</v>
      </c>
      <c r="DL44" s="42">
        <f t="shared" si="28"/>
        <v>100</v>
      </c>
      <c r="DM44" s="50"/>
      <c r="DN44" s="50"/>
      <c r="DO44" s="115">
        <f>DP44+DR44</f>
        <v>0</v>
      </c>
      <c r="DP44" s="50"/>
      <c r="DQ44" s="42">
        <f t="shared" si="30"/>
        <v>0</v>
      </c>
      <c r="DR44" s="50"/>
      <c r="DS44" s="50"/>
    </row>
    <row r="45" spans="1:123" ht="27" customHeight="1">
      <c r="A45" s="40" t="s">
        <v>235</v>
      </c>
      <c r="B45" s="60" t="s">
        <v>236</v>
      </c>
      <c r="C45" s="115"/>
      <c r="D45" s="41"/>
      <c r="E45" s="41"/>
      <c r="F45" s="41"/>
      <c r="G45" s="41"/>
      <c r="H45" s="41"/>
      <c r="I45" s="41"/>
      <c r="J45" s="41"/>
      <c r="K45" s="41"/>
      <c r="L45" s="41"/>
      <c r="M45" s="41"/>
      <c r="N45" s="115"/>
      <c r="O45" s="41"/>
      <c r="P45" s="41"/>
      <c r="Q45" s="41"/>
      <c r="R45" s="41"/>
      <c r="S45" s="41"/>
      <c r="T45" s="41"/>
      <c r="U45" s="41"/>
      <c r="V45" s="41"/>
      <c r="W45" s="41"/>
      <c r="X45" s="41"/>
      <c r="Y45" s="115">
        <f t="shared" si="71"/>
        <v>756</v>
      </c>
      <c r="Z45" s="115">
        <f t="shared" si="71"/>
        <v>756</v>
      </c>
      <c r="AA45" s="115">
        <f t="shared" si="71"/>
        <v>0</v>
      </c>
      <c r="AB45" s="41">
        <v>94</v>
      </c>
      <c r="AC45" s="41">
        <v>94</v>
      </c>
      <c r="AD45" s="41"/>
      <c r="AE45" s="41">
        <v>91</v>
      </c>
      <c r="AF45" s="41">
        <v>91</v>
      </c>
      <c r="AG45" s="41"/>
      <c r="AH45" s="41">
        <v>59</v>
      </c>
      <c r="AI45" s="41">
        <v>59</v>
      </c>
      <c r="AJ45" s="41"/>
      <c r="AK45" s="41">
        <v>69</v>
      </c>
      <c r="AL45" s="41">
        <v>69</v>
      </c>
      <c r="AM45" s="41"/>
      <c r="AN45" s="41">
        <v>112</v>
      </c>
      <c r="AO45" s="41">
        <v>112</v>
      </c>
      <c r="AP45" s="41"/>
      <c r="AQ45" s="41">
        <v>74</v>
      </c>
      <c r="AR45" s="41">
        <v>74</v>
      </c>
      <c r="AS45" s="41"/>
      <c r="AT45" s="41">
        <v>21</v>
      </c>
      <c r="AU45" s="41">
        <v>21</v>
      </c>
      <c r="AV45" s="41"/>
      <c r="AW45" s="41">
        <v>56</v>
      </c>
      <c r="AX45" s="41">
        <v>56</v>
      </c>
      <c r="AY45" s="41"/>
      <c r="AZ45" s="41">
        <v>89</v>
      </c>
      <c r="BA45" s="41">
        <v>89</v>
      </c>
      <c r="BB45" s="41"/>
      <c r="BC45" s="41">
        <v>91</v>
      </c>
      <c r="BD45" s="41">
        <v>91</v>
      </c>
      <c r="BE45" s="41"/>
      <c r="BF45" s="115"/>
      <c r="BG45" s="41"/>
      <c r="BH45" s="41"/>
      <c r="BI45" s="41"/>
      <c r="BJ45" s="41"/>
      <c r="BK45" s="41"/>
      <c r="BL45" s="41"/>
      <c r="BM45" s="41"/>
      <c r="BN45" s="41"/>
      <c r="BO45" s="41"/>
      <c r="BP45" s="41"/>
      <c r="BQ45" s="115">
        <f t="shared" ref="BQ45" si="99">BR45+BT45</f>
        <v>756</v>
      </c>
      <c r="BR45" s="115">
        <f>BW45+CB45+CG45+CL45+CQ45+CV45+DA45+DF45+DK45+DP45</f>
        <v>756</v>
      </c>
      <c r="BS45" s="42">
        <f t="shared" si="10"/>
        <v>100</v>
      </c>
      <c r="BT45" s="115"/>
      <c r="BU45" s="115"/>
      <c r="BV45" s="115">
        <f t="shared" ref="BV45" si="100">BW45+BY45</f>
        <v>94</v>
      </c>
      <c r="BW45" s="9">
        <v>94</v>
      </c>
      <c r="BX45" s="42">
        <f t="shared" si="11"/>
        <v>100</v>
      </c>
      <c r="BY45" s="50"/>
      <c r="BZ45" s="50"/>
      <c r="CA45" s="115">
        <f t="shared" ref="CA45" si="101">CB45+CD45</f>
        <v>91</v>
      </c>
      <c r="CB45" s="50">
        <v>91</v>
      </c>
      <c r="CC45" s="42">
        <f t="shared" si="14"/>
        <v>100</v>
      </c>
      <c r="CD45" s="50"/>
      <c r="CE45" s="50"/>
      <c r="CF45" s="115">
        <f t="shared" ref="CF45" si="102">CG45+CI45</f>
        <v>59</v>
      </c>
      <c r="CG45" s="50">
        <v>59</v>
      </c>
      <c r="CH45" s="42">
        <f t="shared" si="16"/>
        <v>100</v>
      </c>
      <c r="CI45" s="50"/>
      <c r="CJ45" s="50"/>
      <c r="CK45" s="115">
        <f t="shared" ref="CK45" si="103">CL45+CN45</f>
        <v>69</v>
      </c>
      <c r="CL45" s="50">
        <v>69</v>
      </c>
      <c r="CM45" s="42">
        <f t="shared" si="18"/>
        <v>100</v>
      </c>
      <c r="CN45" s="50"/>
      <c r="CO45" s="50"/>
      <c r="CP45" s="115">
        <f t="shared" ref="CP45" si="104">CQ45+CS45</f>
        <v>112</v>
      </c>
      <c r="CQ45" s="50">
        <v>112</v>
      </c>
      <c r="CR45" s="42">
        <f t="shared" si="20"/>
        <v>100</v>
      </c>
      <c r="CS45" s="50"/>
      <c r="CT45" s="50"/>
      <c r="CU45" s="115">
        <f t="shared" ref="CU45" si="105">CV45+CX45</f>
        <v>74</v>
      </c>
      <c r="CV45" s="50">
        <v>74</v>
      </c>
      <c r="CW45" s="42">
        <f t="shared" si="22"/>
        <v>100</v>
      </c>
      <c r="CX45" s="50"/>
      <c r="CY45" s="50"/>
      <c r="CZ45" s="115">
        <f t="shared" ref="CZ45" si="106">DA45+DC45</f>
        <v>21</v>
      </c>
      <c r="DA45" s="50">
        <v>21</v>
      </c>
      <c r="DB45" s="42">
        <f t="shared" si="24"/>
        <v>100</v>
      </c>
      <c r="DC45" s="50"/>
      <c r="DD45" s="50"/>
      <c r="DE45" s="115">
        <f t="shared" ref="DE45" si="107">DF45+DH45</f>
        <v>56</v>
      </c>
      <c r="DF45" s="50">
        <v>56</v>
      </c>
      <c r="DG45" s="42">
        <f t="shared" si="26"/>
        <v>100</v>
      </c>
      <c r="DH45" s="50"/>
      <c r="DI45" s="50"/>
      <c r="DJ45" s="115">
        <f t="shared" ref="DJ45" si="108">DK45+DM45</f>
        <v>89</v>
      </c>
      <c r="DK45" s="50">
        <v>89</v>
      </c>
      <c r="DL45" s="42">
        <f t="shared" si="28"/>
        <v>100</v>
      </c>
      <c r="DM45" s="50"/>
      <c r="DN45" s="50"/>
      <c r="DO45" s="115">
        <f t="shared" ref="DO45" si="109">DP45+DR45</f>
        <v>91</v>
      </c>
      <c r="DP45" s="50">
        <v>91</v>
      </c>
      <c r="DQ45" s="42">
        <f t="shared" si="30"/>
        <v>100</v>
      </c>
      <c r="DR45" s="50"/>
      <c r="DS45" s="50"/>
    </row>
    <row r="46" spans="1:123" ht="24.75" customHeight="1">
      <c r="A46" s="40" t="s">
        <v>237</v>
      </c>
      <c r="B46" s="60" t="s">
        <v>238</v>
      </c>
      <c r="C46" s="115"/>
      <c r="D46" s="41"/>
      <c r="E46" s="41"/>
      <c r="F46" s="41"/>
      <c r="G46" s="41"/>
      <c r="H46" s="41"/>
      <c r="I46" s="41"/>
      <c r="J46" s="41"/>
      <c r="K46" s="41"/>
      <c r="L46" s="41"/>
      <c r="M46" s="41"/>
      <c r="N46" s="115"/>
      <c r="O46" s="41"/>
      <c r="P46" s="41"/>
      <c r="Q46" s="41"/>
      <c r="R46" s="41"/>
      <c r="S46" s="41"/>
      <c r="T46" s="41"/>
      <c r="U46" s="41"/>
      <c r="V46" s="41"/>
      <c r="W46" s="41"/>
      <c r="X46" s="41"/>
      <c r="Y46" s="115">
        <f t="shared" si="71"/>
        <v>6258</v>
      </c>
      <c r="Z46" s="115">
        <f t="shared" si="71"/>
        <v>6258</v>
      </c>
      <c r="AA46" s="115">
        <f t="shared" si="71"/>
        <v>0</v>
      </c>
      <c r="AB46" s="41">
        <v>2319</v>
      </c>
      <c r="AC46" s="41">
        <v>2319</v>
      </c>
      <c r="AD46" s="41"/>
      <c r="AE46" s="41">
        <v>1142</v>
      </c>
      <c r="AF46" s="41">
        <v>1142</v>
      </c>
      <c r="AG46" s="41"/>
      <c r="AH46" s="41">
        <v>419</v>
      </c>
      <c r="AI46" s="41">
        <v>419</v>
      </c>
      <c r="AJ46" s="41"/>
      <c r="AK46" s="41">
        <v>613</v>
      </c>
      <c r="AL46" s="41">
        <v>613</v>
      </c>
      <c r="AM46" s="41"/>
      <c r="AN46" s="41">
        <v>365</v>
      </c>
      <c r="AO46" s="41">
        <v>365</v>
      </c>
      <c r="AP46" s="41"/>
      <c r="AQ46" s="41">
        <v>650</v>
      </c>
      <c r="AR46" s="41">
        <v>650</v>
      </c>
      <c r="AS46" s="41"/>
      <c r="AT46" s="41">
        <v>62</v>
      </c>
      <c r="AU46" s="41">
        <v>62</v>
      </c>
      <c r="AV46" s="41"/>
      <c r="AW46" s="41">
        <v>212</v>
      </c>
      <c r="AX46" s="41">
        <v>212</v>
      </c>
      <c r="AY46" s="41"/>
      <c r="AZ46" s="41">
        <v>412</v>
      </c>
      <c r="BA46" s="41">
        <v>412</v>
      </c>
      <c r="BB46" s="41"/>
      <c r="BC46" s="41">
        <v>64</v>
      </c>
      <c r="BD46" s="41">
        <v>64</v>
      </c>
      <c r="BE46" s="41"/>
      <c r="BF46" s="115"/>
      <c r="BG46" s="41"/>
      <c r="BH46" s="41"/>
      <c r="BI46" s="41"/>
      <c r="BJ46" s="41"/>
      <c r="BK46" s="41"/>
      <c r="BL46" s="41"/>
      <c r="BM46" s="41"/>
      <c r="BN46" s="41"/>
      <c r="BO46" s="41"/>
      <c r="BP46" s="41"/>
      <c r="BQ46" s="115">
        <f>BQ49+BQ50+BQ48+BQ51+BQ47</f>
        <v>6258</v>
      </c>
      <c r="BR46" s="115">
        <f>BR49+BR50+BR48+BR51+BR47</f>
        <v>6258</v>
      </c>
      <c r="BS46" s="42">
        <f t="shared" si="10"/>
        <v>100</v>
      </c>
      <c r="BT46" s="115">
        <f>BT49+BT50+BT48+BT51+BT47</f>
        <v>0</v>
      </c>
      <c r="BU46" s="115"/>
      <c r="BV46" s="115">
        <f>BV49+BV50+BV48+BV51+BV47</f>
        <v>2319</v>
      </c>
      <c r="BW46" s="115">
        <f>BW49+BW50+BW48+BW51+BW47</f>
        <v>2319</v>
      </c>
      <c r="BX46" s="42">
        <f t="shared" si="11"/>
        <v>100</v>
      </c>
      <c r="BY46" s="115">
        <f>BY49+BY50+BY48+BY51+BY47</f>
        <v>0</v>
      </c>
      <c r="BZ46" s="115"/>
      <c r="CA46" s="115">
        <f>CA49+CA50+CA48+CA51+CA47</f>
        <v>1142</v>
      </c>
      <c r="CB46" s="115">
        <f>CB49+CB50+CB48+CB51+CB47</f>
        <v>1142</v>
      </c>
      <c r="CC46" s="42">
        <f t="shared" si="14"/>
        <v>100</v>
      </c>
      <c r="CD46" s="115">
        <f>CD49+CD50+CD48+CD51+CD47</f>
        <v>0</v>
      </c>
      <c r="CE46" s="115"/>
      <c r="CF46" s="115">
        <f>CF49+CF50+CF48+CF51+CF47</f>
        <v>419</v>
      </c>
      <c r="CG46" s="115">
        <f>CG49+CG50+CG48+CG51+CG47</f>
        <v>419</v>
      </c>
      <c r="CH46" s="42">
        <f t="shared" si="16"/>
        <v>100</v>
      </c>
      <c r="CI46" s="115">
        <f>CI49+CI50+CI48+CI51+CI47</f>
        <v>0</v>
      </c>
      <c r="CJ46" s="115"/>
      <c r="CK46" s="115">
        <f>CK49+CK50+CK48+CK51+CK47</f>
        <v>613</v>
      </c>
      <c r="CL46" s="115">
        <f>CL49+CL50+CL48+CL51+CL47</f>
        <v>613</v>
      </c>
      <c r="CM46" s="42">
        <f t="shared" si="18"/>
        <v>100</v>
      </c>
      <c r="CN46" s="115">
        <f>CN49+CN50+CN48+CN51+CN47</f>
        <v>0</v>
      </c>
      <c r="CO46" s="115"/>
      <c r="CP46" s="115">
        <f>CP49+CP50+CP48+CP51+CP47</f>
        <v>365</v>
      </c>
      <c r="CQ46" s="115">
        <f>CQ49+CQ50+CQ48+CQ51+CQ47</f>
        <v>365</v>
      </c>
      <c r="CR46" s="42">
        <f t="shared" si="20"/>
        <v>100</v>
      </c>
      <c r="CS46" s="115">
        <f>CS49+CS50+CS48+CS51+CS47</f>
        <v>0</v>
      </c>
      <c r="CT46" s="115"/>
      <c r="CU46" s="115">
        <f>CU49+CU50+CU48+CU51+CU47</f>
        <v>650</v>
      </c>
      <c r="CV46" s="115">
        <f>CV49+CV50+CV48+CV51+CV47</f>
        <v>650</v>
      </c>
      <c r="CW46" s="42">
        <f t="shared" si="22"/>
        <v>100</v>
      </c>
      <c r="CX46" s="115">
        <f>CX49+CX50+CX48+CX51+CX47</f>
        <v>0</v>
      </c>
      <c r="CY46" s="115"/>
      <c r="CZ46" s="115">
        <f>CZ49+CZ50+CZ48+CZ51+CZ47</f>
        <v>62</v>
      </c>
      <c r="DA46" s="115">
        <f>DA49+DA50+DA48+DA51+DA47</f>
        <v>62</v>
      </c>
      <c r="DB46" s="42">
        <f t="shared" si="24"/>
        <v>100</v>
      </c>
      <c r="DC46" s="115">
        <f>DC49+DC50+DC48+DC51+DC47</f>
        <v>0</v>
      </c>
      <c r="DD46" s="115"/>
      <c r="DE46" s="115">
        <f>DE49+DE50+DE48+DE51+DE47</f>
        <v>212</v>
      </c>
      <c r="DF46" s="115">
        <f>DF49+DF50+DF48+DF51+DF47</f>
        <v>212</v>
      </c>
      <c r="DG46" s="42">
        <f t="shared" si="26"/>
        <v>100</v>
      </c>
      <c r="DH46" s="115">
        <f>DH49+DH50+DH48+DH51+DH47</f>
        <v>0</v>
      </c>
      <c r="DI46" s="115"/>
      <c r="DJ46" s="115">
        <f>DJ49+DJ50+DJ48+DJ51+DJ47</f>
        <v>412</v>
      </c>
      <c r="DK46" s="115">
        <f>DK49+DK50+DK48+DK51+DK47</f>
        <v>412</v>
      </c>
      <c r="DL46" s="42">
        <f t="shared" si="28"/>
        <v>100</v>
      </c>
      <c r="DM46" s="115">
        <f>DM49+DM50+DM48+DM51+DM47</f>
        <v>0</v>
      </c>
      <c r="DN46" s="115"/>
      <c r="DO46" s="115">
        <f>DO49+DO50+DO48+DO51+DO47</f>
        <v>64</v>
      </c>
      <c r="DP46" s="115">
        <f>DP49+DP50+DP48+DP51+DP47</f>
        <v>64</v>
      </c>
      <c r="DQ46" s="42">
        <f t="shared" si="30"/>
        <v>100</v>
      </c>
      <c r="DR46" s="115">
        <f>DR49+DR50+DR48+DR51+DR47</f>
        <v>0</v>
      </c>
      <c r="DS46" s="115"/>
    </row>
    <row r="47" spans="1:123" ht="24" customHeight="1">
      <c r="A47" s="40" t="s">
        <v>18</v>
      </c>
      <c r="B47" s="60" t="s">
        <v>239</v>
      </c>
      <c r="C47" s="115"/>
      <c r="D47" s="41"/>
      <c r="E47" s="41"/>
      <c r="F47" s="41"/>
      <c r="G47" s="41"/>
      <c r="H47" s="41"/>
      <c r="I47" s="41"/>
      <c r="J47" s="41"/>
      <c r="K47" s="41"/>
      <c r="L47" s="41"/>
      <c r="M47" s="41"/>
      <c r="N47" s="115"/>
      <c r="O47" s="41"/>
      <c r="P47" s="41"/>
      <c r="Q47" s="41"/>
      <c r="R47" s="41"/>
      <c r="S47" s="41"/>
      <c r="T47" s="41"/>
      <c r="U47" s="41"/>
      <c r="V47" s="41"/>
      <c r="W47" s="41"/>
      <c r="X47" s="41"/>
      <c r="Y47" s="115">
        <f t="shared" si="71"/>
        <v>3899</v>
      </c>
      <c r="Z47" s="115">
        <f t="shared" si="71"/>
        <v>3899</v>
      </c>
      <c r="AA47" s="115">
        <f t="shared" si="71"/>
        <v>0</v>
      </c>
      <c r="AB47" s="41">
        <v>1676</v>
      </c>
      <c r="AC47" s="41">
        <v>1676</v>
      </c>
      <c r="AD47" s="41"/>
      <c r="AE47" s="41">
        <v>723</v>
      </c>
      <c r="AF47" s="41">
        <v>723</v>
      </c>
      <c r="AG47" s="41"/>
      <c r="AH47" s="41">
        <v>161</v>
      </c>
      <c r="AI47" s="41">
        <v>161</v>
      </c>
      <c r="AJ47" s="41"/>
      <c r="AK47" s="41">
        <v>376</v>
      </c>
      <c r="AL47" s="41">
        <v>376</v>
      </c>
      <c r="AM47" s="41"/>
      <c r="AN47" s="41">
        <v>318</v>
      </c>
      <c r="AO47" s="41">
        <v>318</v>
      </c>
      <c r="AP47" s="41"/>
      <c r="AQ47" s="41">
        <v>173</v>
      </c>
      <c r="AR47" s="41">
        <v>173</v>
      </c>
      <c r="AS47" s="41"/>
      <c r="AT47" s="41">
        <v>50</v>
      </c>
      <c r="AU47" s="41">
        <v>50</v>
      </c>
      <c r="AV47" s="41"/>
      <c r="AW47" s="41">
        <v>50</v>
      </c>
      <c r="AX47" s="41">
        <v>50</v>
      </c>
      <c r="AY47" s="41"/>
      <c r="AZ47" s="41">
        <v>322</v>
      </c>
      <c r="BA47" s="41">
        <v>322</v>
      </c>
      <c r="BB47" s="41"/>
      <c r="BC47" s="41">
        <v>50</v>
      </c>
      <c r="BD47" s="41">
        <v>50</v>
      </c>
      <c r="BE47" s="41"/>
      <c r="BF47" s="115"/>
      <c r="BG47" s="41"/>
      <c r="BH47" s="41"/>
      <c r="BI47" s="41"/>
      <c r="BJ47" s="41"/>
      <c r="BK47" s="41"/>
      <c r="BL47" s="41"/>
      <c r="BM47" s="41"/>
      <c r="BN47" s="41"/>
      <c r="BO47" s="41"/>
      <c r="BP47" s="41"/>
      <c r="BQ47" s="115">
        <f>BR47+BT47</f>
        <v>3899</v>
      </c>
      <c r="BR47" s="115">
        <f t="shared" ref="BR47:BR51" si="110">BW47+CB47+CG47+CL47+CQ47+CV47+DA47+DF47+DK47+DP47</f>
        <v>3899</v>
      </c>
      <c r="BS47" s="42">
        <f t="shared" si="10"/>
        <v>100</v>
      </c>
      <c r="BT47" s="115"/>
      <c r="BU47" s="115"/>
      <c r="BV47" s="115">
        <f>BW47+BY47</f>
        <v>1676</v>
      </c>
      <c r="BW47" s="9">
        <v>1676</v>
      </c>
      <c r="BX47" s="42">
        <f t="shared" si="11"/>
        <v>100</v>
      </c>
      <c r="BY47" s="50"/>
      <c r="BZ47" s="50"/>
      <c r="CA47" s="115">
        <f>CB47+CD47</f>
        <v>723</v>
      </c>
      <c r="CB47" s="50">
        <v>723</v>
      </c>
      <c r="CC47" s="42">
        <f t="shared" si="14"/>
        <v>100</v>
      </c>
      <c r="CD47" s="50"/>
      <c r="CE47" s="50"/>
      <c r="CF47" s="115">
        <f>CG47+CI47</f>
        <v>161</v>
      </c>
      <c r="CG47" s="50">
        <v>161</v>
      </c>
      <c r="CH47" s="42">
        <f t="shared" si="16"/>
        <v>100</v>
      </c>
      <c r="CI47" s="50"/>
      <c r="CJ47" s="50"/>
      <c r="CK47" s="115">
        <f>CL47+CN47</f>
        <v>376</v>
      </c>
      <c r="CL47" s="50">
        <v>376</v>
      </c>
      <c r="CM47" s="42">
        <f t="shared" si="18"/>
        <v>100</v>
      </c>
      <c r="CN47" s="50"/>
      <c r="CO47" s="50"/>
      <c r="CP47" s="115">
        <f>CQ47+CS47</f>
        <v>318</v>
      </c>
      <c r="CQ47" s="50">
        <v>318</v>
      </c>
      <c r="CR47" s="42">
        <f t="shared" si="20"/>
        <v>100</v>
      </c>
      <c r="CS47" s="50"/>
      <c r="CT47" s="50"/>
      <c r="CU47" s="115">
        <f>CV47+CX47</f>
        <v>173</v>
      </c>
      <c r="CV47" s="50">
        <v>173</v>
      </c>
      <c r="CW47" s="42">
        <f t="shared" si="22"/>
        <v>100</v>
      </c>
      <c r="CX47" s="50"/>
      <c r="CY47" s="50"/>
      <c r="CZ47" s="115">
        <f>DA47+DC47</f>
        <v>50</v>
      </c>
      <c r="DA47" s="50">
        <v>50</v>
      </c>
      <c r="DB47" s="42">
        <f t="shared" si="24"/>
        <v>100</v>
      </c>
      <c r="DC47" s="50"/>
      <c r="DD47" s="50"/>
      <c r="DE47" s="115">
        <f>DF47+DH47</f>
        <v>50</v>
      </c>
      <c r="DF47" s="50">
        <v>50</v>
      </c>
      <c r="DG47" s="42">
        <f t="shared" si="26"/>
        <v>100</v>
      </c>
      <c r="DH47" s="50"/>
      <c r="DI47" s="50"/>
      <c r="DJ47" s="115">
        <f>DK47+DM47</f>
        <v>322</v>
      </c>
      <c r="DK47" s="50">
        <v>322</v>
      </c>
      <c r="DL47" s="42">
        <f t="shared" si="28"/>
        <v>100</v>
      </c>
      <c r="DM47" s="50"/>
      <c r="DN47" s="50"/>
      <c r="DO47" s="115">
        <f>DP47+DR47</f>
        <v>50</v>
      </c>
      <c r="DP47" s="50">
        <v>50</v>
      </c>
      <c r="DQ47" s="42">
        <f t="shared" si="30"/>
        <v>100</v>
      </c>
      <c r="DR47" s="50"/>
      <c r="DS47" s="50"/>
    </row>
    <row r="48" spans="1:123" ht="24" customHeight="1">
      <c r="A48" s="40" t="s">
        <v>18</v>
      </c>
      <c r="B48" s="60" t="s">
        <v>240</v>
      </c>
      <c r="C48" s="115"/>
      <c r="D48" s="41"/>
      <c r="E48" s="41"/>
      <c r="F48" s="41"/>
      <c r="G48" s="41"/>
      <c r="H48" s="41"/>
      <c r="I48" s="41"/>
      <c r="J48" s="41"/>
      <c r="K48" s="41"/>
      <c r="L48" s="41"/>
      <c r="M48" s="41"/>
      <c r="N48" s="115"/>
      <c r="O48" s="41"/>
      <c r="P48" s="41"/>
      <c r="Q48" s="41"/>
      <c r="R48" s="41"/>
      <c r="S48" s="41"/>
      <c r="T48" s="41"/>
      <c r="U48" s="41"/>
      <c r="V48" s="41"/>
      <c r="W48" s="41"/>
      <c r="X48" s="41"/>
      <c r="Y48" s="115">
        <f t="shared" si="71"/>
        <v>1767</v>
      </c>
      <c r="Z48" s="115">
        <f t="shared" si="71"/>
        <v>1767</v>
      </c>
      <c r="AA48" s="115">
        <f t="shared" si="71"/>
        <v>0</v>
      </c>
      <c r="AB48" s="41">
        <v>568</v>
      </c>
      <c r="AC48" s="41">
        <v>568</v>
      </c>
      <c r="AD48" s="41"/>
      <c r="AE48" s="41">
        <v>263</v>
      </c>
      <c r="AF48" s="41">
        <v>263</v>
      </c>
      <c r="AG48" s="41"/>
      <c r="AH48" s="41">
        <v>201</v>
      </c>
      <c r="AI48" s="41">
        <v>201</v>
      </c>
      <c r="AJ48" s="41"/>
      <c r="AK48" s="41">
        <v>173</v>
      </c>
      <c r="AL48" s="41">
        <v>173</v>
      </c>
      <c r="AM48" s="41"/>
      <c r="AN48" s="41">
        <v>24</v>
      </c>
      <c r="AO48" s="41">
        <v>24</v>
      </c>
      <c r="AP48" s="41"/>
      <c r="AQ48" s="41">
        <v>456</v>
      </c>
      <c r="AR48" s="41">
        <v>456</v>
      </c>
      <c r="AS48" s="41"/>
      <c r="AT48" s="41">
        <v>2</v>
      </c>
      <c r="AU48" s="41">
        <v>2</v>
      </c>
      <c r="AV48" s="41"/>
      <c r="AW48" s="41">
        <v>77</v>
      </c>
      <c r="AX48" s="41">
        <v>77</v>
      </c>
      <c r="AY48" s="41"/>
      <c r="AZ48" s="41">
        <v>3</v>
      </c>
      <c r="BA48" s="41">
        <v>3</v>
      </c>
      <c r="BB48" s="41"/>
      <c r="BC48" s="41">
        <v>0</v>
      </c>
      <c r="BD48" s="41">
        <v>0</v>
      </c>
      <c r="BE48" s="41"/>
      <c r="BF48" s="115"/>
      <c r="BG48" s="41"/>
      <c r="BH48" s="41"/>
      <c r="BI48" s="41"/>
      <c r="BJ48" s="41"/>
      <c r="BK48" s="41"/>
      <c r="BL48" s="41"/>
      <c r="BM48" s="41"/>
      <c r="BN48" s="41"/>
      <c r="BO48" s="41"/>
      <c r="BP48" s="41"/>
      <c r="BQ48" s="115">
        <f>BR48+BT48</f>
        <v>1767</v>
      </c>
      <c r="BR48" s="115">
        <f t="shared" si="110"/>
        <v>1767</v>
      </c>
      <c r="BS48" s="42">
        <f t="shared" si="10"/>
        <v>100</v>
      </c>
      <c r="BT48" s="115"/>
      <c r="BU48" s="115"/>
      <c r="BV48" s="115">
        <f>BW48+BY48</f>
        <v>568</v>
      </c>
      <c r="BW48" s="9">
        <v>568</v>
      </c>
      <c r="BX48" s="42">
        <f t="shared" si="11"/>
        <v>100</v>
      </c>
      <c r="BY48" s="50"/>
      <c r="BZ48" s="50"/>
      <c r="CA48" s="115">
        <f>CB48+CD48</f>
        <v>263</v>
      </c>
      <c r="CB48" s="50">
        <v>263</v>
      </c>
      <c r="CC48" s="42">
        <f t="shared" si="14"/>
        <v>100</v>
      </c>
      <c r="CD48" s="50"/>
      <c r="CE48" s="50"/>
      <c r="CF48" s="115">
        <f>CG48+CI48</f>
        <v>201</v>
      </c>
      <c r="CG48" s="50">
        <v>201</v>
      </c>
      <c r="CH48" s="42">
        <f t="shared" si="16"/>
        <v>100</v>
      </c>
      <c r="CI48" s="50"/>
      <c r="CJ48" s="50"/>
      <c r="CK48" s="115">
        <f>CL48+CN48</f>
        <v>173</v>
      </c>
      <c r="CL48" s="50">
        <v>173</v>
      </c>
      <c r="CM48" s="42">
        <f t="shared" si="18"/>
        <v>100</v>
      </c>
      <c r="CN48" s="50"/>
      <c r="CO48" s="50"/>
      <c r="CP48" s="115">
        <f>CQ48+CS48</f>
        <v>24</v>
      </c>
      <c r="CQ48" s="50">
        <v>24</v>
      </c>
      <c r="CR48" s="42">
        <f t="shared" si="20"/>
        <v>100</v>
      </c>
      <c r="CS48" s="50"/>
      <c r="CT48" s="50"/>
      <c r="CU48" s="115">
        <f>CV48+CX48</f>
        <v>456</v>
      </c>
      <c r="CV48" s="50">
        <v>456</v>
      </c>
      <c r="CW48" s="42">
        <f t="shared" si="22"/>
        <v>100</v>
      </c>
      <c r="CX48" s="50"/>
      <c r="CY48" s="50"/>
      <c r="CZ48" s="115">
        <f>DA48+DC48</f>
        <v>2</v>
      </c>
      <c r="DA48" s="50">
        <v>2</v>
      </c>
      <c r="DB48" s="42">
        <f t="shared" si="24"/>
        <v>100</v>
      </c>
      <c r="DC48" s="50"/>
      <c r="DD48" s="50"/>
      <c r="DE48" s="115">
        <f>DF48+DH48</f>
        <v>77</v>
      </c>
      <c r="DF48" s="50">
        <v>77</v>
      </c>
      <c r="DG48" s="42">
        <f t="shared" si="26"/>
        <v>100</v>
      </c>
      <c r="DH48" s="50"/>
      <c r="DI48" s="50"/>
      <c r="DJ48" s="115">
        <f>DK48+DM48</f>
        <v>3</v>
      </c>
      <c r="DK48" s="50">
        <v>3</v>
      </c>
      <c r="DL48" s="42">
        <f t="shared" si="28"/>
        <v>100</v>
      </c>
      <c r="DM48" s="50"/>
      <c r="DN48" s="50"/>
      <c r="DO48" s="115">
        <f>DP48+DR48</f>
        <v>0</v>
      </c>
      <c r="DP48" s="50"/>
      <c r="DQ48" s="42">
        <f t="shared" si="30"/>
        <v>0</v>
      </c>
      <c r="DR48" s="50"/>
      <c r="DS48" s="50"/>
    </row>
    <row r="49" spans="1:123" ht="27" customHeight="1">
      <c r="A49" s="40" t="s">
        <v>18</v>
      </c>
      <c r="B49" s="60" t="s">
        <v>241</v>
      </c>
      <c r="C49" s="115"/>
      <c r="D49" s="41"/>
      <c r="E49" s="41"/>
      <c r="F49" s="41"/>
      <c r="G49" s="41"/>
      <c r="H49" s="41"/>
      <c r="I49" s="41"/>
      <c r="J49" s="41"/>
      <c r="K49" s="41"/>
      <c r="L49" s="41"/>
      <c r="M49" s="41"/>
      <c r="N49" s="115"/>
      <c r="O49" s="41"/>
      <c r="P49" s="41"/>
      <c r="Q49" s="41"/>
      <c r="R49" s="41"/>
      <c r="S49" s="41"/>
      <c r="T49" s="41"/>
      <c r="U49" s="41"/>
      <c r="V49" s="41"/>
      <c r="W49" s="41"/>
      <c r="X49" s="41"/>
      <c r="Y49" s="115">
        <f t="shared" si="71"/>
        <v>360</v>
      </c>
      <c r="Z49" s="115">
        <f t="shared" si="71"/>
        <v>360</v>
      </c>
      <c r="AA49" s="115">
        <f t="shared" si="71"/>
        <v>0</v>
      </c>
      <c r="AB49" s="41">
        <v>18</v>
      </c>
      <c r="AC49" s="41">
        <v>18</v>
      </c>
      <c r="AD49" s="41"/>
      <c r="AE49" s="41">
        <v>126</v>
      </c>
      <c r="AF49" s="41">
        <v>126</v>
      </c>
      <c r="AG49" s="41"/>
      <c r="AH49" s="41">
        <v>36</v>
      </c>
      <c r="AI49" s="41">
        <v>36</v>
      </c>
      <c r="AJ49" s="41"/>
      <c r="AK49" s="41">
        <v>36</v>
      </c>
      <c r="AL49" s="41">
        <v>36</v>
      </c>
      <c r="AM49" s="41"/>
      <c r="AN49" s="41">
        <v>0</v>
      </c>
      <c r="AO49" s="41">
        <v>0</v>
      </c>
      <c r="AP49" s="41"/>
      <c r="AQ49" s="41">
        <v>0</v>
      </c>
      <c r="AR49" s="41">
        <v>0</v>
      </c>
      <c r="AS49" s="41"/>
      <c r="AT49" s="41">
        <v>0</v>
      </c>
      <c r="AU49" s="41">
        <v>0</v>
      </c>
      <c r="AV49" s="41"/>
      <c r="AW49" s="41">
        <v>72</v>
      </c>
      <c r="AX49" s="41">
        <v>72</v>
      </c>
      <c r="AY49" s="41"/>
      <c r="AZ49" s="41">
        <v>72</v>
      </c>
      <c r="BA49" s="41">
        <v>72</v>
      </c>
      <c r="BB49" s="41"/>
      <c r="BC49" s="41">
        <v>0</v>
      </c>
      <c r="BD49" s="41">
        <v>0</v>
      </c>
      <c r="BE49" s="41"/>
      <c r="BF49" s="115"/>
      <c r="BG49" s="41"/>
      <c r="BH49" s="41"/>
      <c r="BI49" s="41"/>
      <c r="BJ49" s="41"/>
      <c r="BK49" s="41"/>
      <c r="BL49" s="41"/>
      <c r="BM49" s="41"/>
      <c r="BN49" s="41"/>
      <c r="BO49" s="41"/>
      <c r="BP49" s="41"/>
      <c r="BQ49" s="115">
        <f t="shared" si="32"/>
        <v>360</v>
      </c>
      <c r="BR49" s="115">
        <f t="shared" si="110"/>
        <v>360</v>
      </c>
      <c r="BS49" s="42">
        <f t="shared" si="10"/>
        <v>100</v>
      </c>
      <c r="BT49" s="115"/>
      <c r="BU49" s="115"/>
      <c r="BV49" s="115">
        <f t="shared" si="35"/>
        <v>18</v>
      </c>
      <c r="BW49" s="9">
        <v>18</v>
      </c>
      <c r="BX49" s="42">
        <f t="shared" si="11"/>
        <v>100</v>
      </c>
      <c r="BY49" s="50"/>
      <c r="BZ49" s="50"/>
      <c r="CA49" s="115">
        <f t="shared" si="36"/>
        <v>126</v>
      </c>
      <c r="CB49" s="50">
        <v>126</v>
      </c>
      <c r="CC49" s="42">
        <f t="shared" si="14"/>
        <v>100</v>
      </c>
      <c r="CD49" s="50"/>
      <c r="CE49" s="50"/>
      <c r="CF49" s="115">
        <f t="shared" si="37"/>
        <v>36</v>
      </c>
      <c r="CG49" s="50">
        <v>36</v>
      </c>
      <c r="CH49" s="42">
        <f t="shared" si="16"/>
        <v>100</v>
      </c>
      <c r="CI49" s="50"/>
      <c r="CJ49" s="50"/>
      <c r="CK49" s="115">
        <f t="shared" si="38"/>
        <v>36</v>
      </c>
      <c r="CL49" s="50">
        <v>36</v>
      </c>
      <c r="CM49" s="42">
        <f t="shared" si="18"/>
        <v>100</v>
      </c>
      <c r="CN49" s="50"/>
      <c r="CO49" s="50"/>
      <c r="CP49" s="115">
        <f t="shared" si="39"/>
        <v>0</v>
      </c>
      <c r="CQ49" s="50"/>
      <c r="CR49" s="42">
        <f t="shared" si="20"/>
        <v>0</v>
      </c>
      <c r="CS49" s="50"/>
      <c r="CT49" s="50"/>
      <c r="CU49" s="115">
        <f t="shared" si="40"/>
        <v>0</v>
      </c>
      <c r="CV49" s="50"/>
      <c r="CW49" s="42">
        <f t="shared" si="22"/>
        <v>0</v>
      </c>
      <c r="CX49" s="50"/>
      <c r="CY49" s="50"/>
      <c r="CZ49" s="115">
        <f t="shared" si="41"/>
        <v>0</v>
      </c>
      <c r="DA49" s="50"/>
      <c r="DB49" s="42">
        <f t="shared" si="24"/>
        <v>0</v>
      </c>
      <c r="DC49" s="50"/>
      <c r="DD49" s="50"/>
      <c r="DE49" s="115">
        <f t="shared" si="42"/>
        <v>72</v>
      </c>
      <c r="DF49" s="50">
        <v>72</v>
      </c>
      <c r="DG49" s="42">
        <f t="shared" si="26"/>
        <v>100</v>
      </c>
      <c r="DH49" s="50"/>
      <c r="DI49" s="50"/>
      <c r="DJ49" s="115">
        <f t="shared" si="43"/>
        <v>72</v>
      </c>
      <c r="DK49" s="50">
        <v>72</v>
      </c>
      <c r="DL49" s="42">
        <f t="shared" si="28"/>
        <v>100</v>
      </c>
      <c r="DM49" s="50"/>
      <c r="DN49" s="50"/>
      <c r="DO49" s="115">
        <f t="shared" si="44"/>
        <v>0</v>
      </c>
      <c r="DP49" s="50"/>
      <c r="DQ49" s="42">
        <f t="shared" si="30"/>
        <v>0</v>
      </c>
      <c r="DR49" s="50"/>
      <c r="DS49" s="50"/>
    </row>
    <row r="50" spans="1:123" ht="22.5" customHeight="1">
      <c r="A50" s="40" t="s">
        <v>18</v>
      </c>
      <c r="B50" s="60" t="s">
        <v>242</v>
      </c>
      <c r="C50" s="115"/>
      <c r="D50" s="41"/>
      <c r="E50" s="41"/>
      <c r="F50" s="41"/>
      <c r="G50" s="41"/>
      <c r="H50" s="41"/>
      <c r="I50" s="41"/>
      <c r="J50" s="41"/>
      <c r="K50" s="41"/>
      <c r="L50" s="41"/>
      <c r="M50" s="41"/>
      <c r="N50" s="115"/>
      <c r="O50" s="41"/>
      <c r="P50" s="41"/>
      <c r="Q50" s="41"/>
      <c r="R50" s="41"/>
      <c r="S50" s="41"/>
      <c r="T50" s="41"/>
      <c r="U50" s="41"/>
      <c r="V50" s="41"/>
      <c r="W50" s="41"/>
      <c r="X50" s="41"/>
      <c r="Y50" s="115">
        <f t="shared" si="71"/>
        <v>232</v>
      </c>
      <c r="Z50" s="115">
        <f t="shared" si="71"/>
        <v>232</v>
      </c>
      <c r="AA50" s="115">
        <f t="shared" si="71"/>
        <v>0</v>
      </c>
      <c r="AB50" s="41">
        <v>57</v>
      </c>
      <c r="AC50" s="41">
        <v>57</v>
      </c>
      <c r="AD50" s="41"/>
      <c r="AE50" s="41">
        <v>30</v>
      </c>
      <c r="AF50" s="41">
        <v>30</v>
      </c>
      <c r="AG50" s="41"/>
      <c r="AH50" s="41">
        <v>21</v>
      </c>
      <c r="AI50" s="41">
        <v>21</v>
      </c>
      <c r="AJ50" s="41"/>
      <c r="AK50" s="41">
        <v>28</v>
      </c>
      <c r="AL50" s="41">
        <v>28</v>
      </c>
      <c r="AM50" s="41"/>
      <c r="AN50" s="41">
        <v>23</v>
      </c>
      <c r="AO50" s="41">
        <v>23</v>
      </c>
      <c r="AP50" s="41"/>
      <c r="AQ50" s="41">
        <v>21</v>
      </c>
      <c r="AR50" s="41">
        <v>21</v>
      </c>
      <c r="AS50" s="41"/>
      <c r="AT50" s="41">
        <v>10</v>
      </c>
      <c r="AU50" s="41">
        <v>10</v>
      </c>
      <c r="AV50" s="41"/>
      <c r="AW50" s="41">
        <v>13</v>
      </c>
      <c r="AX50" s="41">
        <v>13</v>
      </c>
      <c r="AY50" s="41"/>
      <c r="AZ50" s="41">
        <v>15</v>
      </c>
      <c r="BA50" s="41">
        <v>15</v>
      </c>
      <c r="BB50" s="41"/>
      <c r="BC50" s="41">
        <v>14</v>
      </c>
      <c r="BD50" s="41">
        <v>14</v>
      </c>
      <c r="BE50" s="41"/>
      <c r="BF50" s="115"/>
      <c r="BG50" s="41"/>
      <c r="BH50" s="41"/>
      <c r="BI50" s="41"/>
      <c r="BJ50" s="41"/>
      <c r="BK50" s="41"/>
      <c r="BL50" s="41"/>
      <c r="BM50" s="41"/>
      <c r="BN50" s="41"/>
      <c r="BO50" s="41"/>
      <c r="BP50" s="41"/>
      <c r="BQ50" s="115">
        <f t="shared" si="32"/>
        <v>232</v>
      </c>
      <c r="BR50" s="115">
        <f t="shared" si="110"/>
        <v>232</v>
      </c>
      <c r="BS50" s="42">
        <f t="shared" si="10"/>
        <v>100</v>
      </c>
      <c r="BT50" s="115"/>
      <c r="BU50" s="115"/>
      <c r="BV50" s="115">
        <f t="shared" si="35"/>
        <v>57</v>
      </c>
      <c r="BW50" s="9">
        <v>57</v>
      </c>
      <c r="BX50" s="42">
        <f t="shared" si="11"/>
        <v>100</v>
      </c>
      <c r="BY50" s="50"/>
      <c r="BZ50" s="50"/>
      <c r="CA50" s="115">
        <f t="shared" si="36"/>
        <v>30</v>
      </c>
      <c r="CB50" s="50">
        <v>30</v>
      </c>
      <c r="CC50" s="42">
        <f t="shared" si="14"/>
        <v>100</v>
      </c>
      <c r="CD50" s="50"/>
      <c r="CE50" s="50"/>
      <c r="CF50" s="115">
        <f t="shared" si="37"/>
        <v>21</v>
      </c>
      <c r="CG50" s="50">
        <v>21</v>
      </c>
      <c r="CH50" s="42">
        <f t="shared" si="16"/>
        <v>100</v>
      </c>
      <c r="CI50" s="50"/>
      <c r="CJ50" s="50"/>
      <c r="CK50" s="115">
        <f t="shared" si="38"/>
        <v>28</v>
      </c>
      <c r="CL50" s="50">
        <v>28</v>
      </c>
      <c r="CM50" s="42">
        <f t="shared" si="18"/>
        <v>100</v>
      </c>
      <c r="CN50" s="50"/>
      <c r="CO50" s="50"/>
      <c r="CP50" s="115">
        <f t="shared" si="39"/>
        <v>23</v>
      </c>
      <c r="CQ50" s="50">
        <v>23</v>
      </c>
      <c r="CR50" s="42">
        <f t="shared" si="20"/>
        <v>100</v>
      </c>
      <c r="CS50" s="50"/>
      <c r="CT50" s="50"/>
      <c r="CU50" s="115">
        <f t="shared" si="40"/>
        <v>21</v>
      </c>
      <c r="CV50" s="50">
        <v>21</v>
      </c>
      <c r="CW50" s="42">
        <f t="shared" si="22"/>
        <v>100</v>
      </c>
      <c r="CX50" s="50"/>
      <c r="CY50" s="50"/>
      <c r="CZ50" s="115">
        <f t="shared" si="41"/>
        <v>10</v>
      </c>
      <c r="DA50" s="50">
        <v>10</v>
      </c>
      <c r="DB50" s="42">
        <f t="shared" si="24"/>
        <v>100</v>
      </c>
      <c r="DC50" s="50"/>
      <c r="DD50" s="50"/>
      <c r="DE50" s="115">
        <f t="shared" si="42"/>
        <v>13</v>
      </c>
      <c r="DF50" s="50">
        <v>13</v>
      </c>
      <c r="DG50" s="42">
        <f t="shared" si="26"/>
        <v>100</v>
      </c>
      <c r="DH50" s="50"/>
      <c r="DI50" s="50"/>
      <c r="DJ50" s="115">
        <f t="shared" si="43"/>
        <v>15</v>
      </c>
      <c r="DK50" s="50">
        <v>15</v>
      </c>
      <c r="DL50" s="42">
        <f t="shared" si="28"/>
        <v>100</v>
      </c>
      <c r="DM50" s="50"/>
      <c r="DN50" s="50"/>
      <c r="DO50" s="115">
        <f t="shared" si="44"/>
        <v>14</v>
      </c>
      <c r="DP50" s="50">
        <v>14</v>
      </c>
      <c r="DQ50" s="42">
        <f t="shared" si="30"/>
        <v>100</v>
      </c>
      <c r="DR50" s="50"/>
      <c r="DS50" s="50"/>
    </row>
    <row r="51" spans="1:123" ht="24.75" customHeight="1">
      <c r="A51" s="40" t="s">
        <v>18</v>
      </c>
      <c r="B51" s="60" t="s">
        <v>243</v>
      </c>
      <c r="C51" s="115"/>
      <c r="D51" s="41"/>
      <c r="E51" s="41"/>
      <c r="F51" s="41"/>
      <c r="G51" s="41"/>
      <c r="H51" s="41"/>
      <c r="I51" s="41"/>
      <c r="J51" s="41"/>
      <c r="K51" s="41"/>
      <c r="L51" s="41"/>
      <c r="M51" s="41"/>
      <c r="N51" s="115"/>
      <c r="O51" s="41"/>
      <c r="P51" s="41"/>
      <c r="Q51" s="41"/>
      <c r="R51" s="41"/>
      <c r="S51" s="41"/>
      <c r="T51" s="41"/>
      <c r="U51" s="41"/>
      <c r="V51" s="41"/>
      <c r="W51" s="41"/>
      <c r="X51" s="41"/>
      <c r="Y51" s="115">
        <f t="shared" si="71"/>
        <v>0</v>
      </c>
      <c r="Z51" s="115">
        <f t="shared" si="71"/>
        <v>0</v>
      </c>
      <c r="AA51" s="115">
        <f t="shared" si="71"/>
        <v>0</v>
      </c>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115"/>
      <c r="BG51" s="41"/>
      <c r="BH51" s="41"/>
      <c r="BI51" s="41"/>
      <c r="BJ51" s="41"/>
      <c r="BK51" s="41"/>
      <c r="BL51" s="41"/>
      <c r="BM51" s="41"/>
      <c r="BN51" s="41"/>
      <c r="BO51" s="41"/>
      <c r="BP51" s="41"/>
      <c r="BQ51" s="115"/>
      <c r="BR51" s="115">
        <f t="shared" si="110"/>
        <v>0</v>
      </c>
      <c r="BS51" s="42">
        <f t="shared" si="10"/>
        <v>0</v>
      </c>
      <c r="BT51" s="115"/>
      <c r="BU51" s="115"/>
      <c r="BV51" s="115"/>
      <c r="BW51" s="9"/>
      <c r="BX51" s="42">
        <f t="shared" si="11"/>
        <v>0</v>
      </c>
      <c r="BY51" s="50"/>
      <c r="BZ51" s="50"/>
      <c r="CA51" s="115"/>
      <c r="CB51" s="50"/>
      <c r="CC51" s="42">
        <f t="shared" si="14"/>
        <v>0</v>
      </c>
      <c r="CD51" s="50"/>
      <c r="CE51" s="50"/>
      <c r="CF51" s="115"/>
      <c r="CG51" s="50"/>
      <c r="CH51" s="42">
        <f t="shared" si="16"/>
        <v>0</v>
      </c>
      <c r="CI51" s="50"/>
      <c r="CJ51" s="50"/>
      <c r="CK51" s="115"/>
      <c r="CL51" s="50"/>
      <c r="CM51" s="42">
        <f t="shared" si="18"/>
        <v>0</v>
      </c>
      <c r="CN51" s="50"/>
      <c r="CO51" s="50"/>
      <c r="CP51" s="115"/>
      <c r="CQ51" s="50"/>
      <c r="CR51" s="42">
        <f t="shared" si="20"/>
        <v>0</v>
      </c>
      <c r="CS51" s="50"/>
      <c r="CT51" s="50"/>
      <c r="CU51" s="115"/>
      <c r="CV51" s="50"/>
      <c r="CW51" s="42">
        <f t="shared" si="22"/>
        <v>0</v>
      </c>
      <c r="CX51" s="50"/>
      <c r="CY51" s="50"/>
      <c r="CZ51" s="115"/>
      <c r="DA51" s="50"/>
      <c r="DB51" s="42">
        <f t="shared" si="24"/>
        <v>0</v>
      </c>
      <c r="DC51" s="50"/>
      <c r="DD51" s="50"/>
      <c r="DE51" s="115"/>
      <c r="DF51" s="50"/>
      <c r="DG51" s="42">
        <f t="shared" si="26"/>
        <v>0</v>
      </c>
      <c r="DH51" s="50"/>
      <c r="DI51" s="50"/>
      <c r="DJ51" s="115"/>
      <c r="DK51" s="50"/>
      <c r="DL51" s="42">
        <f t="shared" si="28"/>
        <v>0</v>
      </c>
      <c r="DM51" s="50"/>
      <c r="DN51" s="50"/>
      <c r="DO51" s="115"/>
      <c r="DP51" s="50"/>
      <c r="DQ51" s="42">
        <f t="shared" si="30"/>
        <v>0</v>
      </c>
      <c r="DR51" s="50"/>
      <c r="DS51" s="50"/>
    </row>
    <row r="52" spans="1:123" s="48" customFormat="1" ht="40.5" customHeight="1">
      <c r="A52" s="43" t="s">
        <v>162</v>
      </c>
      <c r="B52" s="59" t="s">
        <v>244</v>
      </c>
      <c r="C52" s="45">
        <f>C53+C55</f>
        <v>0</v>
      </c>
      <c r="D52" s="45">
        <f t="shared" ref="D52:DM52" si="111">D53+D55</f>
        <v>0</v>
      </c>
      <c r="E52" s="45">
        <f t="shared" si="111"/>
        <v>0</v>
      </c>
      <c r="F52" s="45">
        <f t="shared" si="111"/>
        <v>0</v>
      </c>
      <c r="G52" s="45">
        <f t="shared" si="111"/>
        <v>0</v>
      </c>
      <c r="H52" s="45">
        <f t="shared" si="111"/>
        <v>0</v>
      </c>
      <c r="I52" s="45">
        <f t="shared" si="111"/>
        <v>0</v>
      </c>
      <c r="J52" s="45">
        <f t="shared" si="111"/>
        <v>0</v>
      </c>
      <c r="K52" s="45">
        <f t="shared" si="111"/>
        <v>0</v>
      </c>
      <c r="L52" s="45">
        <f t="shared" si="111"/>
        <v>0</v>
      </c>
      <c r="M52" s="45">
        <f t="shared" si="111"/>
        <v>0</v>
      </c>
      <c r="N52" s="45">
        <f t="shared" si="111"/>
        <v>0</v>
      </c>
      <c r="O52" s="45">
        <f t="shared" si="111"/>
        <v>0</v>
      </c>
      <c r="P52" s="45">
        <f t="shared" si="111"/>
        <v>0</v>
      </c>
      <c r="Q52" s="45">
        <f t="shared" si="111"/>
        <v>0</v>
      </c>
      <c r="R52" s="45">
        <f t="shared" si="111"/>
        <v>0</v>
      </c>
      <c r="S52" s="45">
        <f t="shared" si="111"/>
        <v>0</v>
      </c>
      <c r="T52" s="45">
        <f t="shared" si="111"/>
        <v>0</v>
      </c>
      <c r="U52" s="45">
        <f t="shared" si="111"/>
        <v>0</v>
      </c>
      <c r="V52" s="45">
        <f t="shared" si="111"/>
        <v>0</v>
      </c>
      <c r="W52" s="45">
        <f t="shared" si="111"/>
        <v>0</v>
      </c>
      <c r="X52" s="45">
        <f t="shared" si="111"/>
        <v>0</v>
      </c>
      <c r="Y52" s="45">
        <f t="shared" si="71"/>
        <v>26155</v>
      </c>
      <c r="Z52" s="115">
        <f t="shared" si="71"/>
        <v>26155</v>
      </c>
      <c r="AA52" s="115">
        <f t="shared" si="71"/>
        <v>0</v>
      </c>
      <c r="AB52" s="45">
        <v>12171</v>
      </c>
      <c r="AC52" s="45">
        <v>12171</v>
      </c>
      <c r="AD52" s="45"/>
      <c r="AE52" s="45">
        <v>4590</v>
      </c>
      <c r="AF52" s="45">
        <v>4590</v>
      </c>
      <c r="AG52" s="45"/>
      <c r="AH52" s="45">
        <v>3017</v>
      </c>
      <c r="AI52" s="45">
        <v>3017</v>
      </c>
      <c r="AJ52" s="45"/>
      <c r="AK52" s="45">
        <v>1706</v>
      </c>
      <c r="AL52" s="45">
        <v>1706</v>
      </c>
      <c r="AM52" s="45"/>
      <c r="AN52" s="45">
        <v>1681</v>
      </c>
      <c r="AO52" s="45">
        <v>1681</v>
      </c>
      <c r="AP52" s="45"/>
      <c r="AQ52" s="45">
        <v>0</v>
      </c>
      <c r="AR52" s="45">
        <v>0</v>
      </c>
      <c r="AS52" s="45"/>
      <c r="AT52" s="45">
        <v>2804</v>
      </c>
      <c r="AU52" s="45">
        <v>2804</v>
      </c>
      <c r="AV52" s="45"/>
      <c r="AW52" s="45">
        <v>186</v>
      </c>
      <c r="AX52" s="45">
        <v>186</v>
      </c>
      <c r="AY52" s="45"/>
      <c r="AZ52" s="45">
        <v>0</v>
      </c>
      <c r="BA52" s="45">
        <v>0</v>
      </c>
      <c r="BB52" s="45"/>
      <c r="BC52" s="45">
        <v>0</v>
      </c>
      <c r="BD52" s="45">
        <v>0</v>
      </c>
      <c r="BE52" s="45"/>
      <c r="BF52" s="45">
        <f t="shared" ref="BF52:BP52" si="112">BF53+BF55</f>
        <v>0</v>
      </c>
      <c r="BG52" s="45">
        <f t="shared" si="112"/>
        <v>0</v>
      </c>
      <c r="BH52" s="45">
        <f t="shared" si="112"/>
        <v>0</v>
      </c>
      <c r="BI52" s="45">
        <f t="shared" si="112"/>
        <v>0</v>
      </c>
      <c r="BJ52" s="45">
        <f t="shared" si="112"/>
        <v>0</v>
      </c>
      <c r="BK52" s="45">
        <f t="shared" si="112"/>
        <v>0</v>
      </c>
      <c r="BL52" s="45">
        <f t="shared" si="112"/>
        <v>0</v>
      </c>
      <c r="BM52" s="45">
        <f t="shared" si="112"/>
        <v>0</v>
      </c>
      <c r="BN52" s="45">
        <f t="shared" si="112"/>
        <v>0</v>
      </c>
      <c r="BO52" s="45">
        <f t="shared" si="112"/>
        <v>0</v>
      </c>
      <c r="BP52" s="45">
        <f t="shared" si="112"/>
        <v>0</v>
      </c>
      <c r="BQ52" s="45">
        <f>BQ53+BQ55+BQ54</f>
        <v>11647</v>
      </c>
      <c r="BR52" s="45">
        <f>BR53+BR55+BR54</f>
        <v>11647</v>
      </c>
      <c r="BS52" s="47">
        <f t="shared" si="10"/>
        <v>44.530682469891033</v>
      </c>
      <c r="BT52" s="45">
        <f t="shared" ref="BT52" si="113">BT53+BT55+BT54</f>
        <v>0</v>
      </c>
      <c r="BU52" s="45"/>
      <c r="BV52" s="45">
        <f>BV53+BV55+BV54</f>
        <v>5114</v>
      </c>
      <c r="BW52" s="45">
        <f>BW53+BW55+BW54</f>
        <v>5114</v>
      </c>
      <c r="BX52" s="47">
        <f t="shared" si="11"/>
        <v>42.017911428806173</v>
      </c>
      <c r="BY52" s="45">
        <f t="shared" si="111"/>
        <v>0</v>
      </c>
      <c r="BZ52" s="45"/>
      <c r="CA52" s="45">
        <f>CA53+CA55+CA54</f>
        <v>1388</v>
      </c>
      <c r="CB52" s="45">
        <f>CB53+CB55+CB54</f>
        <v>1388</v>
      </c>
      <c r="CC52" s="47">
        <f t="shared" si="14"/>
        <v>30.239651416122005</v>
      </c>
      <c r="CD52" s="45">
        <f t="shared" si="111"/>
        <v>0</v>
      </c>
      <c r="CE52" s="45"/>
      <c r="CF52" s="45">
        <f>CF53+CF55+CF54</f>
        <v>725</v>
      </c>
      <c r="CG52" s="45">
        <f>CG53+CG55+CG54</f>
        <v>725</v>
      </c>
      <c r="CH52" s="47">
        <f t="shared" si="16"/>
        <v>24.030493868080875</v>
      </c>
      <c r="CI52" s="45">
        <f t="shared" si="111"/>
        <v>0</v>
      </c>
      <c r="CJ52" s="45"/>
      <c r="CK52" s="45">
        <f>CK53+CK55+CK54</f>
        <v>0</v>
      </c>
      <c r="CL52" s="45">
        <f>CL53+CL55+CL54</f>
        <v>0</v>
      </c>
      <c r="CM52" s="47">
        <f t="shared" si="18"/>
        <v>0</v>
      </c>
      <c r="CN52" s="45">
        <f t="shared" si="111"/>
        <v>0</v>
      </c>
      <c r="CO52" s="45"/>
      <c r="CP52" s="45">
        <f>CP53+CP55+CP54</f>
        <v>1616</v>
      </c>
      <c r="CQ52" s="45">
        <f>CQ53+CQ55+CQ54</f>
        <v>1616</v>
      </c>
      <c r="CR52" s="47">
        <f t="shared" si="20"/>
        <v>96.133254015466989</v>
      </c>
      <c r="CS52" s="45">
        <f t="shared" si="111"/>
        <v>0</v>
      </c>
      <c r="CT52" s="45"/>
      <c r="CU52" s="45">
        <f>CU53+CU55+CU54</f>
        <v>0</v>
      </c>
      <c r="CV52" s="45">
        <f t="shared" si="111"/>
        <v>0</v>
      </c>
      <c r="CW52" s="47">
        <f t="shared" si="22"/>
        <v>0</v>
      </c>
      <c r="CX52" s="45">
        <f t="shared" si="111"/>
        <v>0</v>
      </c>
      <c r="CY52" s="45"/>
      <c r="CZ52" s="45">
        <f>CZ53+CZ55+CZ54</f>
        <v>2804</v>
      </c>
      <c r="DA52" s="45">
        <f>DA53+DA55+DA54</f>
        <v>2804</v>
      </c>
      <c r="DB52" s="47">
        <f t="shared" si="24"/>
        <v>100</v>
      </c>
      <c r="DC52" s="45">
        <f t="shared" si="111"/>
        <v>0</v>
      </c>
      <c r="DD52" s="45"/>
      <c r="DE52" s="45">
        <f>DE53+DE55+DE54</f>
        <v>0</v>
      </c>
      <c r="DF52" s="45">
        <f>DF53+DF55+DF54</f>
        <v>0</v>
      </c>
      <c r="DG52" s="47">
        <f t="shared" si="26"/>
        <v>0</v>
      </c>
      <c r="DH52" s="45">
        <f t="shared" si="111"/>
        <v>0</v>
      </c>
      <c r="DI52" s="45"/>
      <c r="DJ52" s="45">
        <f>DJ53+DJ55+DJ54</f>
        <v>0</v>
      </c>
      <c r="DK52" s="45">
        <f>DK53+DK55+DK54</f>
        <v>0</v>
      </c>
      <c r="DL52" s="47">
        <f t="shared" si="28"/>
        <v>0</v>
      </c>
      <c r="DM52" s="45">
        <f t="shared" si="111"/>
        <v>0</v>
      </c>
      <c r="DN52" s="45"/>
      <c r="DO52" s="45">
        <f>DO53+DO55+DO54</f>
        <v>0</v>
      </c>
      <c r="DP52" s="45">
        <f>DP53+DP55+DP54</f>
        <v>0</v>
      </c>
      <c r="DQ52" s="47">
        <f t="shared" si="30"/>
        <v>0</v>
      </c>
      <c r="DR52" s="45">
        <f t="shared" ref="DR52" si="114">DR53+DR55</f>
        <v>0</v>
      </c>
      <c r="DS52" s="45"/>
    </row>
    <row r="53" spans="1:123" ht="21" customHeight="1">
      <c r="A53" s="40" t="s">
        <v>62</v>
      </c>
      <c r="B53" s="49" t="s">
        <v>245</v>
      </c>
      <c r="C53" s="115">
        <f>C83</f>
        <v>0</v>
      </c>
      <c r="D53" s="115">
        <f t="shared" ref="D53:DP53" si="115">D83</f>
        <v>0</v>
      </c>
      <c r="E53" s="115">
        <f t="shared" si="115"/>
        <v>0</v>
      </c>
      <c r="F53" s="115">
        <f t="shared" si="115"/>
        <v>0</v>
      </c>
      <c r="G53" s="115">
        <f t="shared" si="115"/>
        <v>0</v>
      </c>
      <c r="H53" s="115">
        <f t="shared" si="115"/>
        <v>0</v>
      </c>
      <c r="I53" s="115">
        <f t="shared" si="115"/>
        <v>0</v>
      </c>
      <c r="J53" s="115">
        <f t="shared" si="115"/>
        <v>0</v>
      </c>
      <c r="K53" s="115">
        <f t="shared" si="115"/>
        <v>0</v>
      </c>
      <c r="L53" s="115">
        <f t="shared" si="115"/>
        <v>0</v>
      </c>
      <c r="M53" s="115">
        <f t="shared" si="115"/>
        <v>0</v>
      </c>
      <c r="N53" s="115">
        <f t="shared" si="115"/>
        <v>0</v>
      </c>
      <c r="O53" s="115">
        <f t="shared" si="115"/>
        <v>0</v>
      </c>
      <c r="P53" s="115">
        <f t="shared" si="115"/>
        <v>0</v>
      </c>
      <c r="Q53" s="115">
        <f t="shared" si="115"/>
        <v>0</v>
      </c>
      <c r="R53" s="115">
        <f t="shared" si="115"/>
        <v>0</v>
      </c>
      <c r="S53" s="115">
        <f t="shared" si="115"/>
        <v>0</v>
      </c>
      <c r="T53" s="115">
        <f t="shared" si="115"/>
        <v>0</v>
      </c>
      <c r="U53" s="115">
        <f t="shared" si="115"/>
        <v>0</v>
      </c>
      <c r="V53" s="115">
        <f t="shared" si="115"/>
        <v>0</v>
      </c>
      <c r="W53" s="115">
        <f t="shared" si="115"/>
        <v>0</v>
      </c>
      <c r="X53" s="115">
        <f t="shared" si="115"/>
        <v>0</v>
      </c>
      <c r="Y53" s="115">
        <f t="shared" si="71"/>
        <v>4917</v>
      </c>
      <c r="Z53" s="115">
        <f t="shared" si="71"/>
        <v>4917</v>
      </c>
      <c r="AA53" s="115">
        <f t="shared" si="71"/>
        <v>0</v>
      </c>
      <c r="AB53" s="115">
        <v>0</v>
      </c>
      <c r="AC53" s="115">
        <v>0</v>
      </c>
      <c r="AD53" s="115"/>
      <c r="AE53" s="115">
        <v>1388</v>
      </c>
      <c r="AF53" s="115">
        <v>1388</v>
      </c>
      <c r="AG53" s="115"/>
      <c r="AH53" s="115">
        <v>725</v>
      </c>
      <c r="AI53" s="115">
        <v>725</v>
      </c>
      <c r="AJ53" s="115"/>
      <c r="AK53" s="115">
        <v>0</v>
      </c>
      <c r="AL53" s="115">
        <v>0</v>
      </c>
      <c r="AM53" s="115"/>
      <c r="AN53" s="115">
        <v>0</v>
      </c>
      <c r="AO53" s="115">
        <v>0</v>
      </c>
      <c r="AP53" s="115"/>
      <c r="AQ53" s="115">
        <v>0</v>
      </c>
      <c r="AR53" s="115">
        <v>0</v>
      </c>
      <c r="AS53" s="115"/>
      <c r="AT53" s="115">
        <v>2804</v>
      </c>
      <c r="AU53" s="115">
        <v>2804</v>
      </c>
      <c r="AV53" s="115"/>
      <c r="AW53" s="115">
        <v>0</v>
      </c>
      <c r="AX53" s="115">
        <v>0</v>
      </c>
      <c r="AY53" s="115"/>
      <c r="AZ53" s="115">
        <v>0</v>
      </c>
      <c r="BA53" s="115">
        <v>0</v>
      </c>
      <c r="BB53" s="115"/>
      <c r="BC53" s="115">
        <v>0</v>
      </c>
      <c r="BD53" s="115">
        <v>0</v>
      </c>
      <c r="BE53" s="115"/>
      <c r="BF53" s="115">
        <f t="shared" ref="BF53:BP53" si="116">BF83</f>
        <v>0</v>
      </c>
      <c r="BG53" s="115">
        <f t="shared" si="116"/>
        <v>0</v>
      </c>
      <c r="BH53" s="115">
        <f t="shared" si="116"/>
        <v>0</v>
      </c>
      <c r="BI53" s="115">
        <f t="shared" si="116"/>
        <v>0</v>
      </c>
      <c r="BJ53" s="115">
        <f t="shared" si="116"/>
        <v>0</v>
      </c>
      <c r="BK53" s="115">
        <f t="shared" si="116"/>
        <v>0</v>
      </c>
      <c r="BL53" s="115">
        <f t="shared" si="116"/>
        <v>0</v>
      </c>
      <c r="BM53" s="115">
        <f t="shared" si="116"/>
        <v>0</v>
      </c>
      <c r="BN53" s="115">
        <f t="shared" si="116"/>
        <v>0</v>
      </c>
      <c r="BO53" s="115">
        <f t="shared" si="116"/>
        <v>0</v>
      </c>
      <c r="BP53" s="115">
        <f t="shared" si="116"/>
        <v>0</v>
      </c>
      <c r="BQ53" s="115">
        <f t="shared" si="32"/>
        <v>4917</v>
      </c>
      <c r="BR53" s="115">
        <f>BW53+CB53+CG53+CL53+CQ53+CV53+DA53+DF53+DK53+DP53</f>
        <v>4917</v>
      </c>
      <c r="BS53" s="42">
        <f t="shared" si="10"/>
        <v>100</v>
      </c>
      <c r="BT53" s="115">
        <f>BT83</f>
        <v>0</v>
      </c>
      <c r="BU53" s="115"/>
      <c r="BV53" s="115">
        <f t="shared" si="35"/>
        <v>0</v>
      </c>
      <c r="BW53" s="115">
        <f>BW83</f>
        <v>0</v>
      </c>
      <c r="BX53" s="42">
        <f t="shared" si="11"/>
        <v>0</v>
      </c>
      <c r="BY53" s="115">
        <f>BY83</f>
        <v>0</v>
      </c>
      <c r="BZ53" s="115"/>
      <c r="CA53" s="115">
        <f t="shared" si="36"/>
        <v>1388</v>
      </c>
      <c r="CB53" s="115">
        <f>CB83</f>
        <v>1388</v>
      </c>
      <c r="CC53" s="42">
        <f t="shared" si="14"/>
        <v>100</v>
      </c>
      <c r="CD53" s="115">
        <f t="shared" si="115"/>
        <v>0</v>
      </c>
      <c r="CE53" s="115"/>
      <c r="CF53" s="115">
        <f t="shared" si="37"/>
        <v>725</v>
      </c>
      <c r="CG53" s="115">
        <f t="shared" si="115"/>
        <v>725</v>
      </c>
      <c r="CH53" s="42">
        <f t="shared" si="16"/>
        <v>100</v>
      </c>
      <c r="CI53" s="115">
        <f t="shared" si="115"/>
        <v>0</v>
      </c>
      <c r="CJ53" s="115"/>
      <c r="CK53" s="115">
        <f t="shared" si="38"/>
        <v>0</v>
      </c>
      <c r="CL53" s="115">
        <f t="shared" si="115"/>
        <v>0</v>
      </c>
      <c r="CM53" s="42">
        <f t="shared" si="18"/>
        <v>0</v>
      </c>
      <c r="CN53" s="115">
        <f t="shared" si="115"/>
        <v>0</v>
      </c>
      <c r="CO53" s="115"/>
      <c r="CP53" s="115">
        <f t="shared" si="39"/>
        <v>0</v>
      </c>
      <c r="CQ53" s="115">
        <f t="shared" si="115"/>
        <v>0</v>
      </c>
      <c r="CR53" s="42">
        <f t="shared" si="20"/>
        <v>0</v>
      </c>
      <c r="CS53" s="115">
        <f t="shared" si="115"/>
        <v>0</v>
      </c>
      <c r="CT53" s="115"/>
      <c r="CU53" s="115">
        <f t="shared" si="40"/>
        <v>0</v>
      </c>
      <c r="CV53" s="115">
        <f t="shared" si="115"/>
        <v>0</v>
      </c>
      <c r="CW53" s="42">
        <f t="shared" si="22"/>
        <v>0</v>
      </c>
      <c r="CX53" s="115">
        <f t="shared" si="115"/>
        <v>0</v>
      </c>
      <c r="CY53" s="115"/>
      <c r="CZ53" s="115">
        <f t="shared" si="41"/>
        <v>2804</v>
      </c>
      <c r="DA53" s="115">
        <f t="shared" si="115"/>
        <v>2804</v>
      </c>
      <c r="DB53" s="42">
        <f t="shared" si="24"/>
        <v>100</v>
      </c>
      <c r="DC53" s="115">
        <f t="shared" si="115"/>
        <v>0</v>
      </c>
      <c r="DD53" s="115"/>
      <c r="DE53" s="115">
        <f t="shared" si="42"/>
        <v>0</v>
      </c>
      <c r="DF53" s="115">
        <f t="shared" si="115"/>
        <v>0</v>
      </c>
      <c r="DG53" s="42">
        <f t="shared" si="26"/>
        <v>0</v>
      </c>
      <c r="DH53" s="115">
        <f t="shared" si="115"/>
        <v>0</v>
      </c>
      <c r="DI53" s="115"/>
      <c r="DJ53" s="115">
        <f t="shared" si="43"/>
        <v>0</v>
      </c>
      <c r="DK53" s="115">
        <f t="shared" si="115"/>
        <v>0</v>
      </c>
      <c r="DL53" s="42">
        <f t="shared" si="28"/>
        <v>0</v>
      </c>
      <c r="DM53" s="115">
        <f t="shared" si="115"/>
        <v>0</v>
      </c>
      <c r="DN53" s="115"/>
      <c r="DO53" s="115">
        <f t="shared" si="44"/>
        <v>0</v>
      </c>
      <c r="DP53" s="115">
        <f t="shared" si="115"/>
        <v>0</v>
      </c>
      <c r="DQ53" s="42">
        <f t="shared" si="30"/>
        <v>0</v>
      </c>
      <c r="DR53" s="115">
        <f t="shared" ref="DR53" si="117">DR83</f>
        <v>0</v>
      </c>
      <c r="DS53" s="115"/>
    </row>
    <row r="54" spans="1:123" hidden="1" outlineLevel="1">
      <c r="A54" s="40"/>
      <c r="B54" s="14"/>
      <c r="C54" s="115"/>
      <c r="D54" s="115"/>
      <c r="E54" s="115"/>
      <c r="F54" s="115"/>
      <c r="G54" s="115"/>
      <c r="H54" s="115"/>
      <c r="I54" s="115"/>
      <c r="J54" s="115"/>
      <c r="K54" s="115"/>
      <c r="L54" s="115"/>
      <c r="M54" s="115"/>
      <c r="N54" s="115"/>
      <c r="O54" s="115"/>
      <c r="P54" s="115"/>
      <c r="Q54" s="115"/>
      <c r="R54" s="115"/>
      <c r="S54" s="115"/>
      <c r="T54" s="115"/>
      <c r="U54" s="115"/>
      <c r="V54" s="115"/>
      <c r="W54" s="115"/>
      <c r="X54" s="115"/>
      <c r="Y54" s="115">
        <f t="shared" si="71"/>
        <v>0</v>
      </c>
      <c r="Z54" s="115">
        <f t="shared" si="71"/>
        <v>0</v>
      </c>
      <c r="AA54" s="115">
        <f t="shared" si="71"/>
        <v>0</v>
      </c>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42">
        <f t="shared" si="10"/>
        <v>0</v>
      </c>
      <c r="BT54" s="115"/>
      <c r="BU54" s="115"/>
      <c r="BV54" s="115"/>
      <c r="BW54" s="115"/>
      <c r="BX54" s="42">
        <f t="shared" si="11"/>
        <v>0</v>
      </c>
      <c r="BY54" s="115"/>
      <c r="BZ54" s="115"/>
      <c r="CA54" s="115"/>
      <c r="CB54" s="115"/>
      <c r="CC54" s="42">
        <f t="shared" si="14"/>
        <v>0</v>
      </c>
      <c r="CD54" s="115"/>
      <c r="CE54" s="115"/>
      <c r="CF54" s="115"/>
      <c r="CG54" s="115"/>
      <c r="CH54" s="42">
        <f t="shared" si="16"/>
        <v>0</v>
      </c>
      <c r="CI54" s="115"/>
      <c r="CJ54" s="115"/>
      <c r="CK54" s="115"/>
      <c r="CL54" s="115"/>
      <c r="CM54" s="42">
        <f t="shared" si="18"/>
        <v>0</v>
      </c>
      <c r="CN54" s="115"/>
      <c r="CO54" s="115"/>
      <c r="CP54" s="115"/>
      <c r="CQ54" s="115"/>
      <c r="CR54" s="42">
        <f t="shared" si="20"/>
        <v>0</v>
      </c>
      <c r="CS54" s="115"/>
      <c r="CT54" s="115"/>
      <c r="CU54" s="115"/>
      <c r="CV54" s="115"/>
      <c r="CW54" s="42">
        <f t="shared" si="22"/>
        <v>0</v>
      </c>
      <c r="CX54" s="115"/>
      <c r="CY54" s="115"/>
      <c r="CZ54" s="115"/>
      <c r="DA54" s="115"/>
      <c r="DB54" s="42">
        <f t="shared" si="24"/>
        <v>0</v>
      </c>
      <c r="DC54" s="115"/>
      <c r="DD54" s="115"/>
      <c r="DE54" s="115"/>
      <c r="DF54" s="115"/>
      <c r="DG54" s="42">
        <f t="shared" si="26"/>
        <v>0</v>
      </c>
      <c r="DH54" s="115"/>
      <c r="DI54" s="115"/>
      <c r="DJ54" s="115"/>
      <c r="DK54" s="115"/>
      <c r="DL54" s="42">
        <f t="shared" si="28"/>
        <v>0</v>
      </c>
      <c r="DM54" s="115"/>
      <c r="DN54" s="115"/>
      <c r="DO54" s="115"/>
      <c r="DP54" s="115"/>
      <c r="DQ54" s="42">
        <f t="shared" si="30"/>
        <v>0</v>
      </c>
      <c r="DR54" s="115"/>
      <c r="DS54" s="115"/>
    </row>
    <row r="55" spans="1:123" ht="22.5" customHeight="1" collapsed="1">
      <c r="A55" s="40" t="s">
        <v>62</v>
      </c>
      <c r="B55" s="49" t="s">
        <v>246</v>
      </c>
      <c r="C55" s="115"/>
      <c r="D55" s="41"/>
      <c r="E55" s="41"/>
      <c r="F55" s="41"/>
      <c r="G55" s="41"/>
      <c r="H55" s="41"/>
      <c r="I55" s="41"/>
      <c r="J55" s="41"/>
      <c r="K55" s="41"/>
      <c r="L55" s="41"/>
      <c r="M55" s="41"/>
      <c r="N55" s="115"/>
      <c r="O55" s="41"/>
      <c r="P55" s="41"/>
      <c r="Q55" s="41"/>
      <c r="R55" s="41"/>
      <c r="S55" s="41"/>
      <c r="T55" s="41"/>
      <c r="U55" s="41"/>
      <c r="V55" s="41"/>
      <c r="W55" s="41"/>
      <c r="X55" s="41"/>
      <c r="Y55" s="115">
        <f t="shared" si="71"/>
        <v>21238</v>
      </c>
      <c r="Z55" s="115">
        <f t="shared" si="71"/>
        <v>21238</v>
      </c>
      <c r="AA55" s="115">
        <f t="shared" si="71"/>
        <v>0</v>
      </c>
      <c r="AB55" s="41">
        <v>12171</v>
      </c>
      <c r="AC55" s="41">
        <v>12171</v>
      </c>
      <c r="AD55" s="41"/>
      <c r="AE55" s="41">
        <v>3202</v>
      </c>
      <c r="AF55" s="41">
        <v>3202</v>
      </c>
      <c r="AG55" s="41"/>
      <c r="AH55" s="41">
        <v>2292</v>
      </c>
      <c r="AI55" s="41">
        <v>2292</v>
      </c>
      <c r="AJ55" s="41"/>
      <c r="AK55" s="41">
        <v>1706</v>
      </c>
      <c r="AL55" s="41">
        <v>1706</v>
      </c>
      <c r="AM55" s="41"/>
      <c r="AN55" s="41">
        <v>1681</v>
      </c>
      <c r="AO55" s="41">
        <v>1681</v>
      </c>
      <c r="AP55" s="41"/>
      <c r="AQ55" s="41">
        <v>0</v>
      </c>
      <c r="AR55" s="41">
        <v>0</v>
      </c>
      <c r="AS55" s="41"/>
      <c r="AT55" s="41">
        <v>0</v>
      </c>
      <c r="AU55" s="41">
        <v>0</v>
      </c>
      <c r="AV55" s="41"/>
      <c r="AW55" s="41">
        <v>186</v>
      </c>
      <c r="AX55" s="41">
        <v>186</v>
      </c>
      <c r="AY55" s="41"/>
      <c r="AZ55" s="41">
        <v>0</v>
      </c>
      <c r="BA55" s="41">
        <v>0</v>
      </c>
      <c r="BB55" s="41"/>
      <c r="BC55" s="41">
        <v>0</v>
      </c>
      <c r="BD55" s="41">
        <v>0</v>
      </c>
      <c r="BE55" s="41"/>
      <c r="BF55" s="115"/>
      <c r="BG55" s="41"/>
      <c r="BH55" s="41"/>
      <c r="BI55" s="41"/>
      <c r="BJ55" s="41"/>
      <c r="BK55" s="41"/>
      <c r="BL55" s="41"/>
      <c r="BM55" s="41"/>
      <c r="BN55" s="41"/>
      <c r="BO55" s="41"/>
      <c r="BP55" s="41"/>
      <c r="BQ55" s="115">
        <f t="shared" si="32"/>
        <v>6730</v>
      </c>
      <c r="BR55" s="115">
        <f>BW55+CB55+CG55+CL55+CQ55+CV55+DA55+DF55+DK55+DP55</f>
        <v>6730</v>
      </c>
      <c r="BS55" s="42">
        <f t="shared" si="10"/>
        <v>31.688482907995102</v>
      </c>
      <c r="BT55" s="115"/>
      <c r="BU55" s="115"/>
      <c r="BV55" s="115">
        <f t="shared" si="35"/>
        <v>5114</v>
      </c>
      <c r="BW55" s="9">
        <v>5114</v>
      </c>
      <c r="BX55" s="42">
        <f t="shared" si="11"/>
        <v>42.017911428806173</v>
      </c>
      <c r="BY55" s="50"/>
      <c r="BZ55" s="50"/>
      <c r="CA55" s="115">
        <f t="shared" si="36"/>
        <v>0</v>
      </c>
      <c r="CB55" s="50">
        <v>0</v>
      </c>
      <c r="CC55" s="42">
        <f t="shared" si="14"/>
        <v>0</v>
      </c>
      <c r="CD55" s="50"/>
      <c r="CE55" s="50"/>
      <c r="CF55" s="115">
        <f t="shared" si="37"/>
        <v>0</v>
      </c>
      <c r="CG55" s="50">
        <v>0</v>
      </c>
      <c r="CH55" s="42">
        <f t="shared" si="16"/>
        <v>0</v>
      </c>
      <c r="CI55" s="50"/>
      <c r="CJ55" s="50"/>
      <c r="CK55" s="115">
        <f t="shared" si="38"/>
        <v>0</v>
      </c>
      <c r="CL55" s="50">
        <v>0</v>
      </c>
      <c r="CM55" s="42">
        <f t="shared" si="18"/>
        <v>0</v>
      </c>
      <c r="CN55" s="50"/>
      <c r="CO55" s="50"/>
      <c r="CP55" s="115">
        <f t="shared" si="39"/>
        <v>1616</v>
      </c>
      <c r="CQ55" s="50">
        <v>1616</v>
      </c>
      <c r="CR55" s="42">
        <f t="shared" si="20"/>
        <v>96.133254015466989</v>
      </c>
      <c r="CS55" s="50"/>
      <c r="CT55" s="50"/>
      <c r="CU55" s="115">
        <f t="shared" si="40"/>
        <v>0</v>
      </c>
      <c r="CV55" s="50">
        <v>0</v>
      </c>
      <c r="CW55" s="42">
        <f t="shared" si="22"/>
        <v>0</v>
      </c>
      <c r="CX55" s="50"/>
      <c r="CY55" s="50"/>
      <c r="CZ55" s="115">
        <f t="shared" si="41"/>
        <v>0</v>
      </c>
      <c r="DA55" s="50">
        <v>0</v>
      </c>
      <c r="DB55" s="42">
        <f t="shared" si="24"/>
        <v>0</v>
      </c>
      <c r="DC55" s="50"/>
      <c r="DD55" s="50"/>
      <c r="DE55" s="115">
        <f t="shared" si="42"/>
        <v>0</v>
      </c>
      <c r="DF55" s="50">
        <v>0</v>
      </c>
      <c r="DG55" s="42">
        <f t="shared" si="26"/>
        <v>0</v>
      </c>
      <c r="DH55" s="50"/>
      <c r="DI55" s="50"/>
      <c r="DJ55" s="115">
        <f t="shared" si="43"/>
        <v>0</v>
      </c>
      <c r="DK55" s="50">
        <v>0</v>
      </c>
      <c r="DL55" s="42">
        <f t="shared" si="28"/>
        <v>0</v>
      </c>
      <c r="DM55" s="50"/>
      <c r="DN55" s="50"/>
      <c r="DO55" s="115">
        <f t="shared" si="44"/>
        <v>0</v>
      </c>
      <c r="DP55" s="50">
        <v>0</v>
      </c>
      <c r="DQ55" s="42">
        <f t="shared" si="30"/>
        <v>0</v>
      </c>
      <c r="DR55" s="50"/>
      <c r="DS55" s="50"/>
    </row>
    <row r="56" spans="1:123" s="48" customFormat="1" ht="27" customHeight="1">
      <c r="A56" s="43" t="s">
        <v>28</v>
      </c>
      <c r="B56" s="44" t="s">
        <v>365</v>
      </c>
      <c r="C56" s="45">
        <f>D56+E56+F56+G56+H56+I56+J56+K56+L56+M56</f>
        <v>0</v>
      </c>
      <c r="D56" s="46"/>
      <c r="E56" s="46"/>
      <c r="F56" s="46"/>
      <c r="G56" s="46"/>
      <c r="H56" s="46"/>
      <c r="I56" s="46"/>
      <c r="J56" s="46"/>
      <c r="K56" s="46"/>
      <c r="L56" s="46"/>
      <c r="M56" s="46"/>
      <c r="N56" s="45">
        <f t="shared" ref="N56" si="118">O56+P56+Q56+R56+S56+T56+U56+V56+W56+X56</f>
        <v>0</v>
      </c>
      <c r="O56" s="46"/>
      <c r="P56" s="46"/>
      <c r="Q56" s="46"/>
      <c r="R56" s="46"/>
      <c r="S56" s="46"/>
      <c r="T56" s="46"/>
      <c r="U56" s="46"/>
      <c r="V56" s="46"/>
      <c r="W56" s="46"/>
      <c r="X56" s="46"/>
      <c r="Y56" s="45">
        <f t="shared" si="71"/>
        <v>42717</v>
      </c>
      <c r="Z56" s="45">
        <f t="shared" si="71"/>
        <v>0</v>
      </c>
      <c r="AA56" s="45">
        <f t="shared" si="71"/>
        <v>42717</v>
      </c>
      <c r="AB56" s="46">
        <f t="shared" ref="AB56:BE56" si="119">AB57+AB67</f>
        <v>20513</v>
      </c>
      <c r="AC56" s="46">
        <f t="shared" si="119"/>
        <v>0</v>
      </c>
      <c r="AD56" s="46">
        <f t="shared" si="119"/>
        <v>20513</v>
      </c>
      <c r="AE56" s="46">
        <f t="shared" si="119"/>
        <v>11869</v>
      </c>
      <c r="AF56" s="46">
        <f t="shared" si="119"/>
        <v>0</v>
      </c>
      <c r="AG56" s="46">
        <f t="shared" si="119"/>
        <v>11869</v>
      </c>
      <c r="AH56" s="46">
        <f t="shared" si="119"/>
        <v>8113</v>
      </c>
      <c r="AI56" s="46">
        <f t="shared" si="119"/>
        <v>0</v>
      </c>
      <c r="AJ56" s="46">
        <f t="shared" si="119"/>
        <v>8113</v>
      </c>
      <c r="AK56" s="46">
        <f t="shared" si="119"/>
        <v>-6578</v>
      </c>
      <c r="AL56" s="46">
        <f t="shared" si="119"/>
        <v>0</v>
      </c>
      <c r="AM56" s="46">
        <f t="shared" si="119"/>
        <v>-6578</v>
      </c>
      <c r="AN56" s="46">
        <f t="shared" si="119"/>
        <v>1374</v>
      </c>
      <c r="AO56" s="46">
        <f t="shared" si="119"/>
        <v>0</v>
      </c>
      <c r="AP56" s="46">
        <f t="shared" si="119"/>
        <v>1374</v>
      </c>
      <c r="AQ56" s="46">
        <f t="shared" si="119"/>
        <v>4387</v>
      </c>
      <c r="AR56" s="46">
        <f t="shared" si="119"/>
        <v>0</v>
      </c>
      <c r="AS56" s="46">
        <f t="shared" si="119"/>
        <v>4387</v>
      </c>
      <c r="AT56" s="46">
        <f t="shared" si="119"/>
        <v>-4331</v>
      </c>
      <c r="AU56" s="46">
        <f t="shared" si="119"/>
        <v>0</v>
      </c>
      <c r="AV56" s="46">
        <f t="shared" si="119"/>
        <v>-4331</v>
      </c>
      <c r="AW56" s="46">
        <f t="shared" si="119"/>
        <v>4585</v>
      </c>
      <c r="AX56" s="46">
        <f t="shared" si="119"/>
        <v>0</v>
      </c>
      <c r="AY56" s="46">
        <f t="shared" si="119"/>
        <v>4585</v>
      </c>
      <c r="AZ56" s="46">
        <f t="shared" si="119"/>
        <v>-3042</v>
      </c>
      <c r="BA56" s="46">
        <f t="shared" si="119"/>
        <v>0</v>
      </c>
      <c r="BB56" s="46">
        <f t="shared" si="119"/>
        <v>-3042</v>
      </c>
      <c r="BC56" s="46">
        <f t="shared" si="119"/>
        <v>5827</v>
      </c>
      <c r="BD56" s="46">
        <f t="shared" si="119"/>
        <v>0</v>
      </c>
      <c r="BE56" s="46">
        <f t="shared" si="119"/>
        <v>5827</v>
      </c>
      <c r="BF56" s="45">
        <f t="shared" ref="BF56" si="120">BG56+BH56+BI56+BJ56+BK56+BL56+BM56+BN56+BO56+BP56</f>
        <v>0</v>
      </c>
      <c r="BG56" s="46"/>
      <c r="BH56" s="46"/>
      <c r="BI56" s="46"/>
      <c r="BJ56" s="46"/>
      <c r="BK56" s="46"/>
      <c r="BL56" s="46"/>
      <c r="BM56" s="46"/>
      <c r="BN56" s="46"/>
      <c r="BO56" s="46"/>
      <c r="BP56" s="46"/>
      <c r="BQ56" s="45">
        <f>BQ57+BQ62+BQ67+BQ68</f>
        <v>99691</v>
      </c>
      <c r="BR56" s="45">
        <f>BR57+BR62+BR67+BR68</f>
        <v>0</v>
      </c>
      <c r="BS56" s="45"/>
      <c r="BT56" s="45">
        <f>BT57+BT62+BT67+BT68</f>
        <v>42717</v>
      </c>
      <c r="BU56" s="45">
        <f>BU57+BU62+BU67+BU68</f>
        <v>56974</v>
      </c>
      <c r="BV56" s="45">
        <f>BV57+BV62+BV67+BV68</f>
        <v>31608</v>
      </c>
      <c r="BW56" s="45">
        <f>BW57+BW62+BW67+BW68</f>
        <v>0</v>
      </c>
      <c r="BX56" s="47">
        <f t="shared" si="11"/>
        <v>0</v>
      </c>
      <c r="BY56" s="45">
        <f>BY57+BY62+BY67+BY68</f>
        <v>20513</v>
      </c>
      <c r="BZ56" s="45">
        <f>BZ57+BZ62+BZ67+BZ68</f>
        <v>11095</v>
      </c>
      <c r="CA56" s="45">
        <f>CA57+CA62+CA67+CA68</f>
        <v>15567</v>
      </c>
      <c r="CB56" s="45">
        <f>CB57+CB62+CB67+CB68</f>
        <v>0</v>
      </c>
      <c r="CC56" s="47">
        <f t="shared" si="14"/>
        <v>0</v>
      </c>
      <c r="CD56" s="45">
        <f>CD57+CD62+CD67+CD68</f>
        <v>11869</v>
      </c>
      <c r="CE56" s="45">
        <f>CE57+CE62+CE67+CE68</f>
        <v>3698</v>
      </c>
      <c r="CF56" s="45">
        <f>CF57+CF62+CF67+CF68</f>
        <v>13164</v>
      </c>
      <c r="CG56" s="45">
        <f>CG57+CG62+CG67+CG68</f>
        <v>0</v>
      </c>
      <c r="CH56" s="47">
        <f t="shared" si="16"/>
        <v>0</v>
      </c>
      <c r="CI56" s="45">
        <f>CI57+CI62+CI67+CI68</f>
        <v>8113</v>
      </c>
      <c r="CJ56" s="45">
        <f>CJ57+CJ62+CJ67+CJ68</f>
        <v>5051</v>
      </c>
      <c r="CK56" s="45">
        <f>CK57+CK62+CK67+CK68</f>
        <v>-2189</v>
      </c>
      <c r="CL56" s="45">
        <f>CL57+CL62+CL67+CL68</f>
        <v>0</v>
      </c>
      <c r="CM56" s="47">
        <f t="shared" si="18"/>
        <v>0</v>
      </c>
      <c r="CN56" s="45">
        <f>CN57+CN62+CN67+CN68</f>
        <v>-6578</v>
      </c>
      <c r="CO56" s="45">
        <f>CO57+CO62+CO67+CO68</f>
        <v>4389</v>
      </c>
      <c r="CP56" s="45">
        <f>CP57+CP62+CP67+CP68</f>
        <v>10524</v>
      </c>
      <c r="CQ56" s="45">
        <f>CQ57+CQ62+CQ67+CQ68</f>
        <v>0</v>
      </c>
      <c r="CR56" s="47">
        <f t="shared" si="20"/>
        <v>0</v>
      </c>
      <c r="CS56" s="45">
        <f>CS57+CS62+CS67+CS68</f>
        <v>1374</v>
      </c>
      <c r="CT56" s="45">
        <f>CT57+CT62+CT67+CT68</f>
        <v>9150</v>
      </c>
      <c r="CU56" s="45">
        <f>CU57+CU62+CU67+CU68</f>
        <v>3348</v>
      </c>
      <c r="CV56" s="45">
        <f>CV57+CV62+CV67+CV68</f>
        <v>0</v>
      </c>
      <c r="CW56" s="47">
        <f t="shared" si="22"/>
        <v>0</v>
      </c>
      <c r="CX56" s="45">
        <f>CX57+CX62+CX67+CX68</f>
        <v>4387</v>
      </c>
      <c r="CY56" s="45">
        <f>CY57+CY62+CY67+CY68</f>
        <v>-1039</v>
      </c>
      <c r="CZ56" s="45">
        <f>CZ57+CZ62+CZ67+CZ68</f>
        <v>2680</v>
      </c>
      <c r="DA56" s="45">
        <f>DA57+DA62+DA67+DA68</f>
        <v>0</v>
      </c>
      <c r="DB56" s="47">
        <f t="shared" si="24"/>
        <v>0</v>
      </c>
      <c r="DC56" s="45">
        <f>DC57+DC62+DC67+DC68</f>
        <v>-4331</v>
      </c>
      <c r="DD56" s="45">
        <f>DD57+DD62+DD67+DD68</f>
        <v>7011</v>
      </c>
      <c r="DE56" s="45">
        <f>DE57+DE62+DE67+DE68</f>
        <v>6172</v>
      </c>
      <c r="DF56" s="45">
        <f>DF57+DF62+DF67+DF68</f>
        <v>0</v>
      </c>
      <c r="DG56" s="47">
        <f t="shared" si="26"/>
        <v>0</v>
      </c>
      <c r="DH56" s="45">
        <f>DH57+DH62+DH67+DH68</f>
        <v>4585</v>
      </c>
      <c r="DI56" s="45">
        <f>DI57+DI62+DI67+DI68</f>
        <v>1587</v>
      </c>
      <c r="DJ56" s="45">
        <f>DJ57+DJ62+DJ67+DJ68</f>
        <v>5101</v>
      </c>
      <c r="DK56" s="45">
        <f>DK57+DK62+DK67+DK68</f>
        <v>0</v>
      </c>
      <c r="DL56" s="47">
        <f t="shared" si="28"/>
        <v>0</v>
      </c>
      <c r="DM56" s="45">
        <f>DM57+DM62+DM67+DM68</f>
        <v>-3042</v>
      </c>
      <c r="DN56" s="45">
        <f>DN57+DN62+DN67+DN68</f>
        <v>8143</v>
      </c>
      <c r="DO56" s="45">
        <f>DO57+DO62+DO67+DO68</f>
        <v>13716</v>
      </c>
      <c r="DP56" s="45">
        <f>DP57+DP62+DP67+DP68</f>
        <v>0</v>
      </c>
      <c r="DQ56" s="47">
        <f t="shared" si="30"/>
        <v>0</v>
      </c>
      <c r="DR56" s="45">
        <f>DR57+DR62+DR67+DR68</f>
        <v>5827</v>
      </c>
      <c r="DS56" s="45">
        <f>DS57+DS62+DS67+DS68</f>
        <v>7889</v>
      </c>
    </row>
    <row r="57" spans="1:123" s="48" customFormat="1" ht="27" customHeight="1">
      <c r="A57" s="43" t="s">
        <v>67</v>
      </c>
      <c r="B57" s="44" t="s">
        <v>247</v>
      </c>
      <c r="C57" s="45"/>
      <c r="D57" s="46"/>
      <c r="E57" s="46"/>
      <c r="F57" s="46"/>
      <c r="G57" s="46"/>
      <c r="H57" s="46"/>
      <c r="I57" s="46"/>
      <c r="J57" s="46"/>
      <c r="K57" s="46"/>
      <c r="L57" s="46"/>
      <c r="M57" s="46"/>
      <c r="N57" s="45"/>
      <c r="O57" s="46"/>
      <c r="P57" s="46"/>
      <c r="Q57" s="46"/>
      <c r="R57" s="46"/>
      <c r="S57" s="46"/>
      <c r="T57" s="46"/>
      <c r="U57" s="46"/>
      <c r="V57" s="46"/>
      <c r="W57" s="46"/>
      <c r="X57" s="46"/>
      <c r="Y57" s="45">
        <f>Y58-Y59-Y60+Y61</f>
        <v>23167</v>
      </c>
      <c r="Z57" s="45">
        <f t="shared" si="71"/>
        <v>0</v>
      </c>
      <c r="AA57" s="45">
        <f t="shared" si="71"/>
        <v>23167</v>
      </c>
      <c r="AB57" s="45">
        <f t="shared" ref="AB57:BE57" si="121">AB58-AB59-AB60+AB61</f>
        <v>10034</v>
      </c>
      <c r="AC57" s="45">
        <f t="shared" si="121"/>
        <v>0</v>
      </c>
      <c r="AD57" s="45">
        <f t="shared" si="121"/>
        <v>10034</v>
      </c>
      <c r="AE57" s="45">
        <f t="shared" si="121"/>
        <v>8796</v>
      </c>
      <c r="AF57" s="45">
        <f t="shared" si="121"/>
        <v>0</v>
      </c>
      <c r="AG57" s="45">
        <f t="shared" si="121"/>
        <v>8796</v>
      </c>
      <c r="AH57" s="45">
        <f t="shared" si="121"/>
        <v>6231</v>
      </c>
      <c r="AI57" s="45">
        <f t="shared" si="121"/>
        <v>0</v>
      </c>
      <c r="AJ57" s="45">
        <f t="shared" si="121"/>
        <v>6231</v>
      </c>
      <c r="AK57" s="45">
        <f t="shared" si="121"/>
        <v>-8757</v>
      </c>
      <c r="AL57" s="45">
        <f t="shared" si="121"/>
        <v>0</v>
      </c>
      <c r="AM57" s="45">
        <f t="shared" si="121"/>
        <v>-8757</v>
      </c>
      <c r="AN57" s="45">
        <f t="shared" si="121"/>
        <v>-467</v>
      </c>
      <c r="AO57" s="45">
        <f t="shared" si="121"/>
        <v>0</v>
      </c>
      <c r="AP57" s="45">
        <f t="shared" si="121"/>
        <v>-467</v>
      </c>
      <c r="AQ57" s="45">
        <f t="shared" si="121"/>
        <v>4387</v>
      </c>
      <c r="AR57" s="45">
        <f t="shared" si="121"/>
        <v>0</v>
      </c>
      <c r="AS57" s="45">
        <f t="shared" si="121"/>
        <v>4387</v>
      </c>
      <c r="AT57" s="45">
        <f t="shared" si="121"/>
        <v>-4331</v>
      </c>
      <c r="AU57" s="45">
        <f t="shared" si="121"/>
        <v>0</v>
      </c>
      <c r="AV57" s="45">
        <f t="shared" si="121"/>
        <v>-4331</v>
      </c>
      <c r="AW57" s="45">
        <f t="shared" si="121"/>
        <v>4489</v>
      </c>
      <c r="AX57" s="45">
        <f t="shared" si="121"/>
        <v>0</v>
      </c>
      <c r="AY57" s="45">
        <f t="shared" si="121"/>
        <v>4489</v>
      </c>
      <c r="AZ57" s="45">
        <f t="shared" si="121"/>
        <v>-3042</v>
      </c>
      <c r="BA57" s="45">
        <f t="shared" si="121"/>
        <v>0</v>
      </c>
      <c r="BB57" s="45">
        <f t="shared" si="121"/>
        <v>-3042</v>
      </c>
      <c r="BC57" s="45">
        <f t="shared" si="121"/>
        <v>5827</v>
      </c>
      <c r="BD57" s="45">
        <f t="shared" si="121"/>
        <v>0</v>
      </c>
      <c r="BE57" s="45">
        <f t="shared" si="121"/>
        <v>5827</v>
      </c>
      <c r="BF57" s="45"/>
      <c r="BG57" s="46"/>
      <c r="BH57" s="46"/>
      <c r="BI57" s="46"/>
      <c r="BJ57" s="46"/>
      <c r="BK57" s="46"/>
      <c r="BL57" s="46"/>
      <c r="BM57" s="46"/>
      <c r="BN57" s="46"/>
      <c r="BO57" s="46"/>
      <c r="BP57" s="46"/>
      <c r="BQ57" s="45">
        <f>BQ58-BQ59-BQ60+BQ61</f>
        <v>23167</v>
      </c>
      <c r="BR57" s="45">
        <f>BR58-BR59-BR60</f>
        <v>0</v>
      </c>
      <c r="BS57" s="47">
        <f t="shared" si="10"/>
        <v>0</v>
      </c>
      <c r="BT57" s="45">
        <f>BT58-BT59-BT60+BT61</f>
        <v>23167</v>
      </c>
      <c r="BU57" s="45"/>
      <c r="BV57" s="45">
        <f>BV58-BV59-BV60+BV61</f>
        <v>10034</v>
      </c>
      <c r="BW57" s="45">
        <f>BW58-BW59-BW60</f>
        <v>0</v>
      </c>
      <c r="BX57" s="47">
        <f t="shared" si="11"/>
        <v>0</v>
      </c>
      <c r="BY57" s="45">
        <f>BY58-BY59-BY60+BY61</f>
        <v>10034</v>
      </c>
      <c r="BZ57" s="45">
        <f>BZ58-BZ59-BZ60+BZ61</f>
        <v>0</v>
      </c>
      <c r="CA57" s="45">
        <f>CA58-CA59-CA60+CA61</f>
        <v>8796</v>
      </c>
      <c r="CB57" s="45">
        <f>CB58-CB59-CB60</f>
        <v>0</v>
      </c>
      <c r="CC57" s="47">
        <f t="shared" si="14"/>
        <v>0</v>
      </c>
      <c r="CD57" s="45">
        <f>CD58-CD59-CD60+CD61</f>
        <v>8796</v>
      </c>
      <c r="CE57" s="45">
        <f>CE58-CE59-CE60+CE61</f>
        <v>0</v>
      </c>
      <c r="CF57" s="45">
        <f>CF58-CF59-CF60+CF61</f>
        <v>6231</v>
      </c>
      <c r="CG57" s="45">
        <f>CG58-CG59-CG60</f>
        <v>0</v>
      </c>
      <c r="CH57" s="47">
        <f t="shared" si="16"/>
        <v>0</v>
      </c>
      <c r="CI57" s="45">
        <f>CI58-CI59-CI60+CI61</f>
        <v>6231</v>
      </c>
      <c r="CJ57" s="45"/>
      <c r="CK57" s="45">
        <f>CK58-CK59-CK60+CK61</f>
        <v>-8757</v>
      </c>
      <c r="CL57" s="45">
        <f>CL58-CL59-CL60</f>
        <v>0</v>
      </c>
      <c r="CM57" s="47">
        <f t="shared" si="18"/>
        <v>0</v>
      </c>
      <c r="CN57" s="45">
        <f>CN58-CN59-CN60+CN61</f>
        <v>-8757</v>
      </c>
      <c r="CO57" s="45"/>
      <c r="CP57" s="45">
        <f>CP58-CP59-CP60+CP61</f>
        <v>-467</v>
      </c>
      <c r="CQ57" s="45">
        <f>CQ58-CQ59-CQ60</f>
        <v>0</v>
      </c>
      <c r="CR57" s="47">
        <f t="shared" si="20"/>
        <v>0</v>
      </c>
      <c r="CS57" s="45">
        <f>CS58-CS59-CS60+CS61</f>
        <v>-467</v>
      </c>
      <c r="CT57" s="45"/>
      <c r="CU57" s="45">
        <f>CU58-CU59-CU60+CU61</f>
        <v>4387</v>
      </c>
      <c r="CV57" s="45">
        <f>CV58-CV59-CV60</f>
        <v>0</v>
      </c>
      <c r="CW57" s="47">
        <f t="shared" si="22"/>
        <v>0</v>
      </c>
      <c r="CX57" s="45">
        <f>CX58-CX59-CX60+CX61</f>
        <v>4387</v>
      </c>
      <c r="CY57" s="45"/>
      <c r="CZ57" s="45">
        <f>CZ58-CZ59-CZ60+CZ61</f>
        <v>-4331</v>
      </c>
      <c r="DA57" s="45">
        <f>DA58-DA59-DA60</f>
        <v>0</v>
      </c>
      <c r="DB57" s="47">
        <f t="shared" si="24"/>
        <v>0</v>
      </c>
      <c r="DC57" s="45">
        <f>DC58-DC59-DC60+DC61</f>
        <v>-4331</v>
      </c>
      <c r="DD57" s="45"/>
      <c r="DE57" s="45">
        <f>DE58-DE59-DE60+DE61</f>
        <v>4489</v>
      </c>
      <c r="DF57" s="45">
        <f>DF58-DF59-DF60</f>
        <v>0</v>
      </c>
      <c r="DG57" s="47">
        <f t="shared" si="26"/>
        <v>0</v>
      </c>
      <c r="DH57" s="45">
        <f>DH58-DH59-DH60+DH61</f>
        <v>4489</v>
      </c>
      <c r="DI57" s="45"/>
      <c r="DJ57" s="45">
        <f>DJ58-DJ59-DJ60+DJ61</f>
        <v>-3042</v>
      </c>
      <c r="DK57" s="45">
        <f>DK58-DK59-DK60</f>
        <v>0</v>
      </c>
      <c r="DL57" s="47">
        <f t="shared" si="28"/>
        <v>0</v>
      </c>
      <c r="DM57" s="45">
        <f>DM58-DM59-DM60+DM61</f>
        <v>-3042</v>
      </c>
      <c r="DN57" s="45"/>
      <c r="DO57" s="45">
        <f>DO58-DO59-DO60+DO61</f>
        <v>5827</v>
      </c>
      <c r="DP57" s="45">
        <f>DP58-DP59-DP60</f>
        <v>0</v>
      </c>
      <c r="DQ57" s="47">
        <f t="shared" si="30"/>
        <v>0</v>
      </c>
      <c r="DR57" s="45">
        <f>DR58-DR59-DR60+DR61</f>
        <v>5827</v>
      </c>
      <c r="DS57" s="45"/>
    </row>
    <row r="58" spans="1:123" s="48" customFormat="1" ht="27" customHeight="1" outlineLevel="1">
      <c r="A58" s="40" t="s">
        <v>62</v>
      </c>
      <c r="B58" s="12" t="s">
        <v>248</v>
      </c>
      <c r="C58" s="115"/>
      <c r="D58" s="41"/>
      <c r="E58" s="41"/>
      <c r="F58" s="41"/>
      <c r="G58" s="41"/>
      <c r="H58" s="41"/>
      <c r="I58" s="41"/>
      <c r="J58" s="41"/>
      <c r="K58" s="41"/>
      <c r="L58" s="41"/>
      <c r="M58" s="41"/>
      <c r="N58" s="115"/>
      <c r="O58" s="41"/>
      <c r="P58" s="41"/>
      <c r="Q58" s="41"/>
      <c r="R58" s="41"/>
      <c r="S58" s="41"/>
      <c r="T58" s="41"/>
      <c r="U58" s="41"/>
      <c r="V58" s="41"/>
      <c r="W58" s="41"/>
      <c r="X58" s="41"/>
      <c r="Y58" s="115">
        <f t="shared" ref="Y58:AA69" si="122">AB58+AE58+AH58+AK58+AN58+AQ58+AT58+AW58+AZ58+BC58</f>
        <v>107715</v>
      </c>
      <c r="Z58" s="115">
        <f t="shared" si="71"/>
        <v>0</v>
      </c>
      <c r="AA58" s="115">
        <f t="shared" si="71"/>
        <v>107715</v>
      </c>
      <c r="AB58" s="41">
        <v>21656</v>
      </c>
      <c r="AC58" s="41"/>
      <c r="AD58" s="41">
        <v>21656</v>
      </c>
      <c r="AE58" s="41">
        <v>13941</v>
      </c>
      <c r="AF58" s="41"/>
      <c r="AG58" s="41">
        <v>13941</v>
      </c>
      <c r="AH58" s="41">
        <v>11280</v>
      </c>
      <c r="AI58" s="41"/>
      <c r="AJ58" s="41">
        <v>11280</v>
      </c>
      <c r="AK58" s="41">
        <v>9370</v>
      </c>
      <c r="AL58" s="41"/>
      <c r="AM58" s="41">
        <v>9370</v>
      </c>
      <c r="AN58" s="41">
        <v>11354</v>
      </c>
      <c r="AO58" s="41"/>
      <c r="AP58" s="41">
        <v>11354</v>
      </c>
      <c r="AQ58" s="41">
        <v>10667</v>
      </c>
      <c r="AR58" s="41"/>
      <c r="AS58" s="41">
        <v>10667</v>
      </c>
      <c r="AT58" s="41">
        <v>2287</v>
      </c>
      <c r="AU58" s="41"/>
      <c r="AV58" s="41">
        <v>2287</v>
      </c>
      <c r="AW58" s="41">
        <v>7974</v>
      </c>
      <c r="AX58" s="41"/>
      <c r="AY58" s="41">
        <v>7974</v>
      </c>
      <c r="AZ58" s="41">
        <v>9238</v>
      </c>
      <c r="BA58" s="41"/>
      <c r="BB58" s="41">
        <v>9238</v>
      </c>
      <c r="BC58" s="41">
        <v>9948</v>
      </c>
      <c r="BD58" s="41"/>
      <c r="BE58" s="41">
        <v>9948</v>
      </c>
      <c r="BF58" s="115"/>
      <c r="BG58" s="41"/>
      <c r="BH58" s="41"/>
      <c r="BI58" s="41"/>
      <c r="BJ58" s="41"/>
      <c r="BK58" s="41"/>
      <c r="BL58" s="41"/>
      <c r="BM58" s="41"/>
      <c r="BN58" s="41"/>
      <c r="BO58" s="41"/>
      <c r="BP58" s="41"/>
      <c r="BQ58" s="115">
        <f t="shared" ref="BQ58:BQ60" si="123">BR58+BT58</f>
        <v>107715</v>
      </c>
      <c r="BR58" s="115">
        <f t="shared" ref="BR58:BR61" si="124">BW58+CB58+CG58+CL58+CQ58+CV58+DA58+DF58+DK58+DP58</f>
        <v>0</v>
      </c>
      <c r="BS58" s="42">
        <f t="shared" si="10"/>
        <v>0</v>
      </c>
      <c r="BT58" s="115">
        <f t="shared" ref="BT58:BT60" si="125">BY58+CD58+CI58+CN58+CS58+CX58+DC58+DH58+DM58+DR58</f>
        <v>107715</v>
      </c>
      <c r="BU58" s="115"/>
      <c r="BV58" s="115">
        <f t="shared" ref="BV58:BV60" si="126">BW58+BY58</f>
        <v>21656</v>
      </c>
      <c r="BW58" s="41"/>
      <c r="BX58" s="42">
        <f t="shared" si="11"/>
        <v>0</v>
      </c>
      <c r="BY58" s="41">
        <v>21656</v>
      </c>
      <c r="BZ58" s="41"/>
      <c r="CA58" s="115">
        <f t="shared" ref="CA58:CA60" si="127">CB58+CD58</f>
        <v>13941</v>
      </c>
      <c r="CB58" s="41"/>
      <c r="CC58" s="42">
        <f t="shared" si="14"/>
        <v>0</v>
      </c>
      <c r="CD58" s="41">
        <v>13941</v>
      </c>
      <c r="CE58" s="41"/>
      <c r="CF58" s="115">
        <f t="shared" ref="CF58:CF60" si="128">CG58+CI58</f>
        <v>11280</v>
      </c>
      <c r="CG58" s="41"/>
      <c r="CH58" s="42">
        <f t="shared" si="16"/>
        <v>0</v>
      </c>
      <c r="CI58" s="41">
        <v>11280</v>
      </c>
      <c r="CJ58" s="41"/>
      <c r="CK58" s="115">
        <f t="shared" ref="CK58:CK60" si="129">CL58+CN58</f>
        <v>9370</v>
      </c>
      <c r="CL58" s="41"/>
      <c r="CM58" s="42">
        <f t="shared" si="18"/>
        <v>0</v>
      </c>
      <c r="CN58" s="41">
        <v>9370</v>
      </c>
      <c r="CO58" s="41"/>
      <c r="CP58" s="115">
        <f t="shared" ref="CP58:CP60" si="130">CQ58+CS58</f>
        <v>11354</v>
      </c>
      <c r="CQ58" s="41"/>
      <c r="CR58" s="42">
        <f t="shared" si="20"/>
        <v>0</v>
      </c>
      <c r="CS58" s="41">
        <v>11354</v>
      </c>
      <c r="CT58" s="41"/>
      <c r="CU58" s="115">
        <f t="shared" ref="CU58:CU60" si="131">CV58+CX58</f>
        <v>10667</v>
      </c>
      <c r="CV58" s="41"/>
      <c r="CW58" s="42">
        <f t="shared" si="22"/>
        <v>0</v>
      </c>
      <c r="CX58" s="41">
        <v>10667</v>
      </c>
      <c r="CY58" s="41"/>
      <c r="CZ58" s="115">
        <f t="shared" ref="CZ58:CZ60" si="132">DA58+DC58</f>
        <v>2287</v>
      </c>
      <c r="DA58" s="41"/>
      <c r="DB58" s="42">
        <f t="shared" si="24"/>
        <v>0</v>
      </c>
      <c r="DC58" s="41">
        <v>2287</v>
      </c>
      <c r="DD58" s="41"/>
      <c r="DE58" s="115">
        <f t="shared" ref="DE58:DE60" si="133">DF58+DH58</f>
        <v>7974</v>
      </c>
      <c r="DF58" s="41"/>
      <c r="DG58" s="42">
        <f t="shared" si="26"/>
        <v>0</v>
      </c>
      <c r="DH58" s="41">
        <v>7974</v>
      </c>
      <c r="DI58" s="41"/>
      <c r="DJ58" s="115">
        <f t="shared" ref="DJ58:DJ60" si="134">DK58+DM58</f>
        <v>9238</v>
      </c>
      <c r="DK58" s="41"/>
      <c r="DL58" s="42">
        <f t="shared" si="28"/>
        <v>0</v>
      </c>
      <c r="DM58" s="41">
        <v>9238</v>
      </c>
      <c r="DN58" s="41"/>
      <c r="DO58" s="115">
        <f t="shared" ref="DO58:DO60" si="135">DP58+DR58</f>
        <v>9948</v>
      </c>
      <c r="DP58" s="41"/>
      <c r="DQ58" s="42">
        <f t="shared" si="30"/>
        <v>0</v>
      </c>
      <c r="DR58" s="41">
        <v>9948</v>
      </c>
      <c r="DS58" s="41"/>
    </row>
    <row r="59" spans="1:123" s="48" customFormat="1" ht="18.75" customHeight="1" outlineLevel="1">
      <c r="A59" s="40" t="s">
        <v>62</v>
      </c>
      <c r="B59" s="12" t="s">
        <v>249</v>
      </c>
      <c r="C59" s="115"/>
      <c r="D59" s="41"/>
      <c r="E59" s="41"/>
      <c r="F59" s="41"/>
      <c r="G59" s="41"/>
      <c r="H59" s="41"/>
      <c r="I59" s="41"/>
      <c r="J59" s="41"/>
      <c r="K59" s="41"/>
      <c r="L59" s="41"/>
      <c r="M59" s="41"/>
      <c r="N59" s="115"/>
      <c r="O59" s="41"/>
      <c r="P59" s="41"/>
      <c r="Q59" s="41"/>
      <c r="R59" s="41"/>
      <c r="S59" s="41"/>
      <c r="T59" s="41"/>
      <c r="U59" s="41"/>
      <c r="V59" s="41"/>
      <c r="W59" s="41"/>
      <c r="X59" s="41"/>
      <c r="Y59" s="115">
        <f t="shared" si="122"/>
        <v>41963</v>
      </c>
      <c r="Z59" s="115">
        <f t="shared" si="71"/>
        <v>0</v>
      </c>
      <c r="AA59" s="115">
        <f t="shared" si="71"/>
        <v>41963</v>
      </c>
      <c r="AB59" s="41">
        <v>10142</v>
      </c>
      <c r="AC59" s="41"/>
      <c r="AD59" s="41">
        <v>10142</v>
      </c>
      <c r="AE59" s="41">
        <v>4695</v>
      </c>
      <c r="AF59" s="41"/>
      <c r="AG59" s="41">
        <v>4695</v>
      </c>
      <c r="AH59" s="41">
        <v>3706</v>
      </c>
      <c r="AI59" s="41"/>
      <c r="AJ59" s="41">
        <v>3706</v>
      </c>
      <c r="AK59" s="41">
        <v>4345</v>
      </c>
      <c r="AL59" s="41"/>
      <c r="AM59" s="41">
        <v>4345</v>
      </c>
      <c r="AN59" s="41">
        <v>4321</v>
      </c>
      <c r="AO59" s="41"/>
      <c r="AP59" s="41">
        <v>4321</v>
      </c>
      <c r="AQ59" s="41">
        <v>4447</v>
      </c>
      <c r="AR59" s="41"/>
      <c r="AS59" s="41">
        <v>4447</v>
      </c>
      <c r="AT59" s="41">
        <v>1060</v>
      </c>
      <c r="AU59" s="41"/>
      <c r="AV59" s="41">
        <v>1060</v>
      </c>
      <c r="AW59" s="41">
        <v>3024</v>
      </c>
      <c r="AX59" s="41"/>
      <c r="AY59" s="41">
        <v>3024</v>
      </c>
      <c r="AZ59" s="41">
        <v>2873</v>
      </c>
      <c r="BA59" s="41"/>
      <c r="BB59" s="41">
        <v>2873</v>
      </c>
      <c r="BC59" s="41">
        <v>3350</v>
      </c>
      <c r="BD59" s="41"/>
      <c r="BE59" s="41">
        <v>3350</v>
      </c>
      <c r="BF59" s="115"/>
      <c r="BG59" s="41"/>
      <c r="BH59" s="41"/>
      <c r="BI59" s="41"/>
      <c r="BJ59" s="41"/>
      <c r="BK59" s="41"/>
      <c r="BL59" s="41"/>
      <c r="BM59" s="41"/>
      <c r="BN59" s="41"/>
      <c r="BO59" s="41"/>
      <c r="BP59" s="41"/>
      <c r="BQ59" s="115">
        <f t="shared" si="123"/>
        <v>41963</v>
      </c>
      <c r="BR59" s="115">
        <f t="shared" si="124"/>
        <v>0</v>
      </c>
      <c r="BS59" s="42">
        <f t="shared" si="10"/>
        <v>0</v>
      </c>
      <c r="BT59" s="115">
        <f t="shared" si="125"/>
        <v>41963</v>
      </c>
      <c r="BU59" s="115"/>
      <c r="BV59" s="115">
        <f t="shared" si="126"/>
        <v>10142</v>
      </c>
      <c r="BW59" s="41"/>
      <c r="BX59" s="42">
        <f t="shared" si="11"/>
        <v>0</v>
      </c>
      <c r="BY59" s="41">
        <v>10142</v>
      </c>
      <c r="BZ59" s="41"/>
      <c r="CA59" s="115">
        <f t="shared" si="127"/>
        <v>4695</v>
      </c>
      <c r="CB59" s="41"/>
      <c r="CC59" s="42">
        <f t="shared" si="14"/>
        <v>0</v>
      </c>
      <c r="CD59" s="41">
        <v>4695</v>
      </c>
      <c r="CE59" s="41"/>
      <c r="CF59" s="115">
        <f t="shared" si="128"/>
        <v>3706</v>
      </c>
      <c r="CG59" s="41"/>
      <c r="CH59" s="42">
        <f t="shared" si="16"/>
        <v>0</v>
      </c>
      <c r="CI59" s="41">
        <v>3706</v>
      </c>
      <c r="CJ59" s="41"/>
      <c r="CK59" s="115">
        <f t="shared" si="129"/>
        <v>4345</v>
      </c>
      <c r="CL59" s="41"/>
      <c r="CM59" s="42">
        <f t="shared" si="18"/>
        <v>0</v>
      </c>
      <c r="CN59" s="41">
        <v>4345</v>
      </c>
      <c r="CO59" s="41"/>
      <c r="CP59" s="115">
        <f t="shared" si="130"/>
        <v>4321</v>
      </c>
      <c r="CQ59" s="41"/>
      <c r="CR59" s="42">
        <f t="shared" si="20"/>
        <v>0</v>
      </c>
      <c r="CS59" s="41">
        <v>4321</v>
      </c>
      <c r="CT59" s="41"/>
      <c r="CU59" s="115">
        <f t="shared" si="131"/>
        <v>4447</v>
      </c>
      <c r="CV59" s="41"/>
      <c r="CW59" s="42">
        <f t="shared" si="22"/>
        <v>0</v>
      </c>
      <c r="CX59" s="41">
        <v>4447</v>
      </c>
      <c r="CY59" s="41"/>
      <c r="CZ59" s="115">
        <f t="shared" si="132"/>
        <v>1060</v>
      </c>
      <c r="DA59" s="41"/>
      <c r="DB59" s="42">
        <f t="shared" si="24"/>
        <v>0</v>
      </c>
      <c r="DC59" s="41">
        <v>1060</v>
      </c>
      <c r="DD59" s="41"/>
      <c r="DE59" s="115">
        <f t="shared" si="133"/>
        <v>3024</v>
      </c>
      <c r="DF59" s="41"/>
      <c r="DG59" s="42">
        <f t="shared" si="26"/>
        <v>0</v>
      </c>
      <c r="DH59" s="41">
        <v>3024</v>
      </c>
      <c r="DI59" s="41"/>
      <c r="DJ59" s="115">
        <f t="shared" si="134"/>
        <v>2873</v>
      </c>
      <c r="DK59" s="41"/>
      <c r="DL59" s="42">
        <f t="shared" si="28"/>
        <v>0</v>
      </c>
      <c r="DM59" s="41">
        <v>2873</v>
      </c>
      <c r="DN59" s="41"/>
      <c r="DO59" s="115">
        <f t="shared" si="135"/>
        <v>3350</v>
      </c>
      <c r="DP59" s="41"/>
      <c r="DQ59" s="42">
        <f t="shared" si="30"/>
        <v>0</v>
      </c>
      <c r="DR59" s="41">
        <v>3350</v>
      </c>
      <c r="DS59" s="41"/>
    </row>
    <row r="60" spans="1:123" s="48" customFormat="1" ht="33" customHeight="1" outlineLevel="1">
      <c r="A60" s="40" t="s">
        <v>62</v>
      </c>
      <c r="B60" s="12" t="s">
        <v>250</v>
      </c>
      <c r="C60" s="115"/>
      <c r="D60" s="41"/>
      <c r="E60" s="41"/>
      <c r="F60" s="41"/>
      <c r="G60" s="41"/>
      <c r="H60" s="41"/>
      <c r="I60" s="41"/>
      <c r="J60" s="41"/>
      <c r="K60" s="41"/>
      <c r="L60" s="41"/>
      <c r="M60" s="41"/>
      <c r="N60" s="115"/>
      <c r="O60" s="41"/>
      <c r="P60" s="41"/>
      <c r="Q60" s="41"/>
      <c r="R60" s="41"/>
      <c r="S60" s="41"/>
      <c r="T60" s="41"/>
      <c r="U60" s="41"/>
      <c r="V60" s="41"/>
      <c r="W60" s="41"/>
      <c r="X60" s="41"/>
      <c r="Y60" s="115">
        <f t="shared" si="122"/>
        <v>13387</v>
      </c>
      <c r="Z60" s="115">
        <f t="shared" si="71"/>
        <v>0</v>
      </c>
      <c r="AA60" s="115">
        <f t="shared" si="71"/>
        <v>13387</v>
      </c>
      <c r="AB60" s="41">
        <v>0</v>
      </c>
      <c r="AC60" s="41"/>
      <c r="AD60" s="41">
        <v>0</v>
      </c>
      <c r="AE60" s="41">
        <v>0</v>
      </c>
      <c r="AF60" s="41"/>
      <c r="AG60" s="41">
        <v>0</v>
      </c>
      <c r="AH60" s="41">
        <v>0</v>
      </c>
      <c r="AI60" s="41"/>
      <c r="AJ60" s="41">
        <v>0</v>
      </c>
      <c r="AK60" s="41">
        <v>0</v>
      </c>
      <c r="AL60" s="41"/>
      <c r="AM60" s="41">
        <v>0</v>
      </c>
      <c r="AN60" s="41">
        <v>0</v>
      </c>
      <c r="AO60" s="41"/>
      <c r="AP60" s="41">
        <v>0</v>
      </c>
      <c r="AQ60" s="41">
        <v>2237</v>
      </c>
      <c r="AR60" s="41"/>
      <c r="AS60" s="41">
        <v>2237</v>
      </c>
      <c r="AT60" s="41">
        <v>972</v>
      </c>
      <c r="AU60" s="41"/>
      <c r="AV60" s="41">
        <v>972</v>
      </c>
      <c r="AW60" s="41">
        <v>0</v>
      </c>
      <c r="AX60" s="41"/>
      <c r="AY60" s="41">
        <v>0</v>
      </c>
      <c r="AZ60" s="41">
        <v>9407</v>
      </c>
      <c r="BA60" s="41"/>
      <c r="BB60" s="41">
        <v>9407</v>
      </c>
      <c r="BC60" s="41">
        <v>771</v>
      </c>
      <c r="BD60" s="41"/>
      <c r="BE60" s="41">
        <v>771</v>
      </c>
      <c r="BF60" s="115"/>
      <c r="BG60" s="41"/>
      <c r="BH60" s="41"/>
      <c r="BI60" s="41"/>
      <c r="BJ60" s="41"/>
      <c r="BK60" s="41"/>
      <c r="BL60" s="41"/>
      <c r="BM60" s="41"/>
      <c r="BN60" s="41"/>
      <c r="BO60" s="41"/>
      <c r="BP60" s="41"/>
      <c r="BQ60" s="115">
        <f t="shared" si="123"/>
        <v>13387</v>
      </c>
      <c r="BR60" s="115">
        <f t="shared" si="124"/>
        <v>0</v>
      </c>
      <c r="BS60" s="42">
        <f t="shared" si="10"/>
        <v>0</v>
      </c>
      <c r="BT60" s="115">
        <f t="shared" si="125"/>
        <v>13387</v>
      </c>
      <c r="BU60" s="115"/>
      <c r="BV60" s="115">
        <f t="shared" si="126"/>
        <v>0</v>
      </c>
      <c r="BW60" s="41"/>
      <c r="BX60" s="42">
        <f t="shared" si="11"/>
        <v>0</v>
      </c>
      <c r="BY60" s="41">
        <f>IF(BY106&lt;0,-BY106,0)</f>
        <v>0</v>
      </c>
      <c r="BZ60" s="41"/>
      <c r="CA60" s="115">
        <f t="shared" si="127"/>
        <v>0</v>
      </c>
      <c r="CB60" s="41"/>
      <c r="CC60" s="42">
        <f t="shared" si="14"/>
        <v>0</v>
      </c>
      <c r="CD60" s="41">
        <f>IF(CD106&lt;0,-CD106,0)</f>
        <v>0</v>
      </c>
      <c r="CE60" s="41"/>
      <c r="CF60" s="115">
        <f t="shared" si="128"/>
        <v>0</v>
      </c>
      <c r="CG60" s="41"/>
      <c r="CH60" s="42">
        <f t="shared" si="16"/>
        <v>0</v>
      </c>
      <c r="CI60" s="41">
        <f>IF(CI106&lt;0,-CI106,0)</f>
        <v>0</v>
      </c>
      <c r="CJ60" s="41"/>
      <c r="CK60" s="115">
        <f t="shared" si="129"/>
        <v>0</v>
      </c>
      <c r="CL60" s="41"/>
      <c r="CM60" s="42">
        <f t="shared" si="18"/>
        <v>0</v>
      </c>
      <c r="CN60" s="41">
        <f>IF(CN106&lt;0,-CN106,0)</f>
        <v>0</v>
      </c>
      <c r="CO60" s="41"/>
      <c r="CP60" s="115">
        <f t="shared" si="130"/>
        <v>0</v>
      </c>
      <c r="CQ60" s="41"/>
      <c r="CR60" s="42">
        <f t="shared" si="20"/>
        <v>0</v>
      </c>
      <c r="CS60" s="41">
        <f>IF(CS106&lt;0,-CS106,0)</f>
        <v>0</v>
      </c>
      <c r="CT60" s="41"/>
      <c r="CU60" s="115">
        <f t="shared" si="131"/>
        <v>2237</v>
      </c>
      <c r="CV60" s="41"/>
      <c r="CW60" s="42">
        <f t="shared" si="22"/>
        <v>0</v>
      </c>
      <c r="CX60" s="41">
        <f>IF(CX106&lt;0,-CX106,0)</f>
        <v>2237</v>
      </c>
      <c r="CY60" s="41"/>
      <c r="CZ60" s="115">
        <f t="shared" si="132"/>
        <v>972</v>
      </c>
      <c r="DA60" s="41"/>
      <c r="DB60" s="42">
        <f t="shared" si="24"/>
        <v>0</v>
      </c>
      <c r="DC60" s="41">
        <f>IF(DC106&lt;0,-DC106,0)</f>
        <v>972</v>
      </c>
      <c r="DD60" s="41"/>
      <c r="DE60" s="115">
        <f t="shared" si="133"/>
        <v>0</v>
      </c>
      <c r="DF60" s="41"/>
      <c r="DG60" s="42">
        <f t="shared" si="26"/>
        <v>0</v>
      </c>
      <c r="DH60" s="41">
        <f>IF(DH106&lt;0,-DH106,0)</f>
        <v>0</v>
      </c>
      <c r="DI60" s="41"/>
      <c r="DJ60" s="115">
        <f t="shared" si="134"/>
        <v>9407</v>
      </c>
      <c r="DK60" s="41"/>
      <c r="DL60" s="42">
        <f t="shared" si="28"/>
        <v>0</v>
      </c>
      <c r="DM60" s="41">
        <f>IF(DM106&lt;0,-DM106,0)</f>
        <v>9407</v>
      </c>
      <c r="DN60" s="41"/>
      <c r="DO60" s="115">
        <f t="shared" si="135"/>
        <v>771</v>
      </c>
      <c r="DP60" s="41"/>
      <c r="DQ60" s="42">
        <f t="shared" si="30"/>
        <v>0</v>
      </c>
      <c r="DR60" s="41">
        <f>IF(DR106&lt;0,-DR106,0)</f>
        <v>771</v>
      </c>
      <c r="DS60" s="41"/>
    </row>
    <row r="61" spans="1:123" ht="27" customHeight="1">
      <c r="A61" s="40" t="s">
        <v>62</v>
      </c>
      <c r="B61" s="12" t="s">
        <v>186</v>
      </c>
      <c r="C61" s="115"/>
      <c r="D61" s="41"/>
      <c r="E61" s="41"/>
      <c r="F61" s="41"/>
      <c r="G61" s="41"/>
      <c r="H61" s="41"/>
      <c r="I61" s="41"/>
      <c r="J61" s="41"/>
      <c r="K61" s="41"/>
      <c r="L61" s="41"/>
      <c r="M61" s="41"/>
      <c r="N61" s="115"/>
      <c r="O61" s="41"/>
      <c r="P61" s="41"/>
      <c r="Q61" s="41"/>
      <c r="R61" s="41"/>
      <c r="S61" s="41"/>
      <c r="T61" s="41"/>
      <c r="U61" s="41"/>
      <c r="V61" s="41"/>
      <c r="W61" s="41"/>
      <c r="X61" s="41"/>
      <c r="Y61" s="115">
        <f t="shared" si="122"/>
        <v>-29198</v>
      </c>
      <c r="Z61" s="115">
        <f t="shared" si="71"/>
        <v>0</v>
      </c>
      <c r="AA61" s="115">
        <f t="shared" si="71"/>
        <v>-29198</v>
      </c>
      <c r="AB61" s="41">
        <v>-1480</v>
      </c>
      <c r="AC61" s="41"/>
      <c r="AD61" s="41">
        <v>-1480</v>
      </c>
      <c r="AE61" s="41">
        <v>-450</v>
      </c>
      <c r="AF61" s="41"/>
      <c r="AG61" s="41">
        <v>-450</v>
      </c>
      <c r="AH61" s="41">
        <v>-1343</v>
      </c>
      <c r="AI61" s="41"/>
      <c r="AJ61" s="41">
        <v>-1343</v>
      </c>
      <c r="AK61" s="41">
        <v>-13782</v>
      </c>
      <c r="AL61" s="41"/>
      <c r="AM61" s="41">
        <v>-13782</v>
      </c>
      <c r="AN61" s="41">
        <v>-7500</v>
      </c>
      <c r="AO61" s="41"/>
      <c r="AP61" s="41">
        <v>-7500</v>
      </c>
      <c r="AQ61" s="41">
        <v>404</v>
      </c>
      <c r="AR61" s="41"/>
      <c r="AS61" s="41">
        <v>404</v>
      </c>
      <c r="AT61" s="41">
        <v>-4586</v>
      </c>
      <c r="AU61" s="41"/>
      <c r="AV61" s="41">
        <v>-4586</v>
      </c>
      <c r="AW61" s="41">
        <v>-461</v>
      </c>
      <c r="AX61" s="41"/>
      <c r="AY61" s="41">
        <v>-461</v>
      </c>
      <c r="AZ61" s="41">
        <v>0</v>
      </c>
      <c r="BA61" s="41"/>
      <c r="BB61" s="41">
        <v>0</v>
      </c>
      <c r="BC61" s="41">
        <v>0</v>
      </c>
      <c r="BD61" s="41"/>
      <c r="BE61" s="41">
        <v>0</v>
      </c>
      <c r="BF61" s="115"/>
      <c r="BG61" s="41"/>
      <c r="BH61" s="41"/>
      <c r="BI61" s="41"/>
      <c r="BJ61" s="41"/>
      <c r="BK61" s="41"/>
      <c r="BL61" s="41"/>
      <c r="BM61" s="41"/>
      <c r="BN61" s="41"/>
      <c r="BO61" s="41"/>
      <c r="BP61" s="41"/>
      <c r="BQ61" s="115">
        <f>BR61+BT61</f>
        <v>-29198</v>
      </c>
      <c r="BR61" s="115">
        <f t="shared" si="124"/>
        <v>0</v>
      </c>
      <c r="BS61" s="42">
        <f t="shared" si="10"/>
        <v>0</v>
      </c>
      <c r="BT61" s="115">
        <f>BY61+CD61+CI61+CN61+CS61+CX61+DC61+DH61+DM61+DR61</f>
        <v>-29198</v>
      </c>
      <c r="BU61" s="115"/>
      <c r="BV61" s="115">
        <f>BW61+BY61</f>
        <v>-1480</v>
      </c>
      <c r="BW61" s="41"/>
      <c r="BX61" s="42">
        <f t="shared" si="11"/>
        <v>0</v>
      </c>
      <c r="BY61" s="41">
        <v>-1480</v>
      </c>
      <c r="BZ61" s="41"/>
      <c r="CA61" s="115">
        <f>CB61+CD61</f>
        <v>-450</v>
      </c>
      <c r="CB61" s="41"/>
      <c r="CC61" s="42">
        <f t="shared" si="14"/>
        <v>0</v>
      </c>
      <c r="CD61" s="41">
        <v>-450</v>
      </c>
      <c r="CE61" s="41"/>
      <c r="CF61" s="115">
        <f>CG61+CI61</f>
        <v>-1343</v>
      </c>
      <c r="CG61" s="41"/>
      <c r="CH61" s="42">
        <f t="shared" si="16"/>
        <v>0</v>
      </c>
      <c r="CI61" s="41">
        <v>-1343</v>
      </c>
      <c r="CJ61" s="41"/>
      <c r="CK61" s="115">
        <f>CL61+CN61</f>
        <v>-13782</v>
      </c>
      <c r="CL61" s="41"/>
      <c r="CM61" s="42">
        <f t="shared" si="18"/>
        <v>0</v>
      </c>
      <c r="CN61" s="41">
        <v>-13782</v>
      </c>
      <c r="CO61" s="41"/>
      <c r="CP61" s="115">
        <f>CQ61+CS61</f>
        <v>-7500</v>
      </c>
      <c r="CQ61" s="41"/>
      <c r="CR61" s="42">
        <f t="shared" si="20"/>
        <v>0</v>
      </c>
      <c r="CS61" s="41">
        <v>-7500</v>
      </c>
      <c r="CT61" s="41"/>
      <c r="CU61" s="115">
        <f>CV61+CX61</f>
        <v>404</v>
      </c>
      <c r="CV61" s="41"/>
      <c r="CW61" s="42">
        <f t="shared" si="22"/>
        <v>0</v>
      </c>
      <c r="CX61" s="41">
        <v>404</v>
      </c>
      <c r="CY61" s="41"/>
      <c r="CZ61" s="115">
        <f>DA61+DC61</f>
        <v>-4586</v>
      </c>
      <c r="DA61" s="41"/>
      <c r="DB61" s="42">
        <f t="shared" si="24"/>
        <v>0</v>
      </c>
      <c r="DC61" s="41">
        <v>-4586</v>
      </c>
      <c r="DD61" s="41"/>
      <c r="DE61" s="115">
        <f>DF61+DH61</f>
        <v>-461</v>
      </c>
      <c r="DF61" s="41"/>
      <c r="DG61" s="42">
        <f t="shared" si="26"/>
        <v>0</v>
      </c>
      <c r="DH61" s="41">
        <v>-461</v>
      </c>
      <c r="DI61" s="41"/>
      <c r="DJ61" s="115">
        <f>DK61+DM61</f>
        <v>0</v>
      </c>
      <c r="DK61" s="41"/>
      <c r="DL61" s="42">
        <f t="shared" si="28"/>
        <v>0</v>
      </c>
      <c r="DM61" s="41"/>
      <c r="DN61" s="41"/>
      <c r="DO61" s="115">
        <f>DP61+DR61</f>
        <v>0</v>
      </c>
      <c r="DP61" s="41"/>
      <c r="DQ61" s="42">
        <f t="shared" si="30"/>
        <v>0</v>
      </c>
      <c r="DR61" s="41">
        <v>0</v>
      </c>
      <c r="DS61" s="41"/>
    </row>
    <row r="62" spans="1:123" s="48" customFormat="1" ht="27" customHeight="1">
      <c r="A62" s="43" t="s">
        <v>68</v>
      </c>
      <c r="B62" s="44" t="s">
        <v>366</v>
      </c>
      <c r="C62" s="45"/>
      <c r="D62" s="46"/>
      <c r="E62" s="46"/>
      <c r="F62" s="46"/>
      <c r="G62" s="46"/>
      <c r="H62" s="46"/>
      <c r="I62" s="46"/>
      <c r="J62" s="46"/>
      <c r="K62" s="46"/>
      <c r="L62" s="46"/>
      <c r="M62" s="46"/>
      <c r="N62" s="45"/>
      <c r="O62" s="46"/>
      <c r="P62" s="46"/>
      <c r="Q62" s="46"/>
      <c r="R62" s="46"/>
      <c r="S62" s="46"/>
      <c r="T62" s="46"/>
      <c r="U62" s="46"/>
      <c r="V62" s="46"/>
      <c r="W62" s="46"/>
      <c r="X62" s="46"/>
      <c r="Y62" s="45">
        <f>Y63-Y64-Y66</f>
        <v>0</v>
      </c>
      <c r="Z62" s="45">
        <f t="shared" ref="Z62:BP62" si="136">Z63-Z64-Z66</f>
        <v>0</v>
      </c>
      <c r="AA62" s="45">
        <f t="shared" si="136"/>
        <v>0</v>
      </c>
      <c r="AB62" s="45">
        <f t="shared" si="136"/>
        <v>0</v>
      </c>
      <c r="AC62" s="45">
        <f t="shared" si="136"/>
        <v>0</v>
      </c>
      <c r="AD62" s="45">
        <f t="shared" si="136"/>
        <v>0</v>
      </c>
      <c r="AE62" s="45">
        <f t="shared" si="136"/>
        <v>0</v>
      </c>
      <c r="AF62" s="45">
        <f t="shared" si="136"/>
        <v>0</v>
      </c>
      <c r="AG62" s="45">
        <f t="shared" si="136"/>
        <v>0</v>
      </c>
      <c r="AH62" s="45">
        <f t="shared" si="136"/>
        <v>0</v>
      </c>
      <c r="AI62" s="45">
        <f t="shared" si="136"/>
        <v>0</v>
      </c>
      <c r="AJ62" s="45">
        <f t="shared" si="136"/>
        <v>0</v>
      </c>
      <c r="AK62" s="45">
        <f t="shared" si="136"/>
        <v>0</v>
      </c>
      <c r="AL62" s="45">
        <f t="shared" si="136"/>
        <v>0</v>
      </c>
      <c r="AM62" s="45">
        <f t="shared" si="136"/>
        <v>0</v>
      </c>
      <c r="AN62" s="45">
        <f t="shared" si="136"/>
        <v>0</v>
      </c>
      <c r="AO62" s="45">
        <f t="shared" si="136"/>
        <v>0</v>
      </c>
      <c r="AP62" s="45">
        <f t="shared" si="136"/>
        <v>0</v>
      </c>
      <c r="AQ62" s="45">
        <f t="shared" si="136"/>
        <v>0</v>
      </c>
      <c r="AR62" s="45">
        <f t="shared" si="136"/>
        <v>0</v>
      </c>
      <c r="AS62" s="45">
        <f t="shared" si="136"/>
        <v>0</v>
      </c>
      <c r="AT62" s="45">
        <f t="shared" si="136"/>
        <v>0</v>
      </c>
      <c r="AU62" s="45">
        <f t="shared" si="136"/>
        <v>0</v>
      </c>
      <c r="AV62" s="45">
        <f t="shared" si="136"/>
        <v>0</v>
      </c>
      <c r="AW62" s="45">
        <f t="shared" si="136"/>
        <v>0</v>
      </c>
      <c r="AX62" s="45">
        <f t="shared" si="136"/>
        <v>0</v>
      </c>
      <c r="AY62" s="45">
        <f t="shared" si="136"/>
        <v>0</v>
      </c>
      <c r="AZ62" s="45">
        <f t="shared" si="136"/>
        <v>0</v>
      </c>
      <c r="BA62" s="45">
        <f t="shared" si="136"/>
        <v>0</v>
      </c>
      <c r="BB62" s="45">
        <f t="shared" si="136"/>
        <v>0</v>
      </c>
      <c r="BC62" s="45">
        <f t="shared" si="136"/>
        <v>0</v>
      </c>
      <c r="BD62" s="45">
        <f t="shared" si="136"/>
        <v>0</v>
      </c>
      <c r="BE62" s="45">
        <f t="shared" si="136"/>
        <v>0</v>
      </c>
      <c r="BF62" s="45">
        <f t="shared" si="136"/>
        <v>0</v>
      </c>
      <c r="BG62" s="45">
        <f t="shared" si="136"/>
        <v>0</v>
      </c>
      <c r="BH62" s="45">
        <f t="shared" si="136"/>
        <v>0</v>
      </c>
      <c r="BI62" s="45">
        <f t="shared" si="136"/>
        <v>0</v>
      </c>
      <c r="BJ62" s="45">
        <f t="shared" si="136"/>
        <v>0</v>
      </c>
      <c r="BK62" s="45">
        <f t="shared" si="136"/>
        <v>0</v>
      </c>
      <c r="BL62" s="45">
        <f t="shared" si="136"/>
        <v>0</v>
      </c>
      <c r="BM62" s="45">
        <f t="shared" si="136"/>
        <v>0</v>
      </c>
      <c r="BN62" s="45">
        <f t="shared" si="136"/>
        <v>0</v>
      </c>
      <c r="BO62" s="45">
        <f t="shared" si="136"/>
        <v>0</v>
      </c>
      <c r="BP62" s="45">
        <f t="shared" si="136"/>
        <v>0</v>
      </c>
      <c r="BQ62" s="45">
        <f>BQ63-BQ64-BQ66</f>
        <v>56974</v>
      </c>
      <c r="BR62" s="45">
        <f>BR63-BR64-BR66</f>
        <v>0</v>
      </c>
      <c r="BS62" s="47">
        <f t="shared" si="10"/>
        <v>0</v>
      </c>
      <c r="BT62" s="45">
        <f>BT63-BT64-BT66</f>
        <v>0</v>
      </c>
      <c r="BU62" s="45">
        <f>BU63-BU64-BU66</f>
        <v>56974</v>
      </c>
      <c r="BV62" s="45">
        <f>BV63-BV64-BV66</f>
        <v>11095</v>
      </c>
      <c r="BW62" s="45">
        <f>BW63-BW64-BW66</f>
        <v>0</v>
      </c>
      <c r="BX62" s="47">
        <f t="shared" si="11"/>
        <v>0</v>
      </c>
      <c r="BY62" s="45">
        <f>BY63-BY64-BY66</f>
        <v>0</v>
      </c>
      <c r="BZ62" s="45">
        <f>BZ63-BZ64-BZ66</f>
        <v>11095</v>
      </c>
      <c r="CA62" s="45">
        <f>CA63-CA64-CA66</f>
        <v>3698</v>
      </c>
      <c r="CB62" s="45">
        <f>CB63-CB64-CB66</f>
        <v>0</v>
      </c>
      <c r="CC62" s="47">
        <f t="shared" si="14"/>
        <v>0</v>
      </c>
      <c r="CD62" s="45">
        <f>CD63-CD64-CD66</f>
        <v>0</v>
      </c>
      <c r="CE62" s="45">
        <f>CE63-CE64-CE66</f>
        <v>3698</v>
      </c>
      <c r="CF62" s="45">
        <f>CF63-CF64-CF66</f>
        <v>5051</v>
      </c>
      <c r="CG62" s="45">
        <f>CG63-CG64-CG66</f>
        <v>0</v>
      </c>
      <c r="CH62" s="47">
        <f t="shared" si="16"/>
        <v>0</v>
      </c>
      <c r="CI62" s="45">
        <f>CI63-CI64-CI66</f>
        <v>0</v>
      </c>
      <c r="CJ62" s="45">
        <f>CJ63-CJ64-CJ66</f>
        <v>5051</v>
      </c>
      <c r="CK62" s="45">
        <f>CK63-CK64-CK66</f>
        <v>4389</v>
      </c>
      <c r="CL62" s="45">
        <f>CL63-CL64-CL66</f>
        <v>0</v>
      </c>
      <c r="CM62" s="47">
        <f t="shared" si="18"/>
        <v>0</v>
      </c>
      <c r="CN62" s="45">
        <f>CN63-CN64-CN66</f>
        <v>0</v>
      </c>
      <c r="CO62" s="45">
        <f>CO63-CO64-CO66</f>
        <v>4389</v>
      </c>
      <c r="CP62" s="45">
        <f>CP63-CP64-CP66</f>
        <v>9150</v>
      </c>
      <c r="CQ62" s="45">
        <f>CQ63-CQ64-CQ66</f>
        <v>0</v>
      </c>
      <c r="CR62" s="47">
        <f t="shared" si="20"/>
        <v>0</v>
      </c>
      <c r="CS62" s="45">
        <f>CS63-CS64-CS66</f>
        <v>0</v>
      </c>
      <c r="CT62" s="45">
        <f>CT63-CT64-CT66</f>
        <v>9150</v>
      </c>
      <c r="CU62" s="45">
        <f>CU63-CU64-CU66</f>
        <v>-1039</v>
      </c>
      <c r="CV62" s="45">
        <f>CV63-CV64-CV66</f>
        <v>0</v>
      </c>
      <c r="CW62" s="47">
        <f t="shared" si="22"/>
        <v>0</v>
      </c>
      <c r="CX62" s="45">
        <f>CX63-CX64-CX66</f>
        <v>0</v>
      </c>
      <c r="CY62" s="45">
        <f>CY63-CY64-CY66</f>
        <v>-1039</v>
      </c>
      <c r="CZ62" s="45">
        <f>CZ63-CZ64-CZ66</f>
        <v>7011</v>
      </c>
      <c r="DA62" s="45">
        <f>DA63-DA64-DA66</f>
        <v>0</v>
      </c>
      <c r="DB62" s="47">
        <f t="shared" si="24"/>
        <v>0</v>
      </c>
      <c r="DC62" s="45">
        <f>DC63-DC64-DC66</f>
        <v>0</v>
      </c>
      <c r="DD62" s="45">
        <f>DD63-DD64-DD66</f>
        <v>7011</v>
      </c>
      <c r="DE62" s="45">
        <f>DE63-DE64-DE66</f>
        <v>1587</v>
      </c>
      <c r="DF62" s="45">
        <f>DF63-DF64-DF66</f>
        <v>0</v>
      </c>
      <c r="DG62" s="47">
        <f t="shared" si="26"/>
        <v>0</v>
      </c>
      <c r="DH62" s="45">
        <f>DH63-DH64-DH66</f>
        <v>0</v>
      </c>
      <c r="DI62" s="45">
        <f>DI63-DI64-DI66</f>
        <v>1587</v>
      </c>
      <c r="DJ62" s="45">
        <f>DJ63-DJ64-DJ66</f>
        <v>8143</v>
      </c>
      <c r="DK62" s="45">
        <f>DK63-DK64-DK66</f>
        <v>0</v>
      </c>
      <c r="DL62" s="47">
        <f t="shared" si="28"/>
        <v>0</v>
      </c>
      <c r="DM62" s="45">
        <f>DM63-DM64-DM66</f>
        <v>0</v>
      </c>
      <c r="DN62" s="45">
        <f>DN63-DN64-DN66</f>
        <v>8143</v>
      </c>
      <c r="DO62" s="45">
        <f>DO63-DO64-DO66</f>
        <v>7889</v>
      </c>
      <c r="DP62" s="45">
        <f>DP63-DP64-DP66</f>
        <v>0</v>
      </c>
      <c r="DQ62" s="47">
        <f t="shared" si="30"/>
        <v>0</v>
      </c>
      <c r="DR62" s="45">
        <f>DR63-DR64-DR66</f>
        <v>0</v>
      </c>
      <c r="DS62" s="45">
        <f>DS63-DS64-DS66</f>
        <v>7889</v>
      </c>
    </row>
    <row r="63" spans="1:123" s="48" customFormat="1" ht="27" customHeight="1" outlineLevel="1">
      <c r="A63" s="40" t="s">
        <v>62</v>
      </c>
      <c r="B63" s="12" t="s">
        <v>367</v>
      </c>
      <c r="C63" s="115"/>
      <c r="D63" s="41"/>
      <c r="E63" s="41"/>
      <c r="F63" s="41"/>
      <c r="G63" s="41"/>
      <c r="H63" s="41"/>
      <c r="I63" s="41"/>
      <c r="J63" s="41"/>
      <c r="K63" s="41"/>
      <c r="L63" s="41"/>
      <c r="M63" s="41"/>
      <c r="N63" s="115"/>
      <c r="O63" s="41"/>
      <c r="P63" s="41"/>
      <c r="Q63" s="41"/>
      <c r="R63" s="41"/>
      <c r="S63" s="41"/>
      <c r="T63" s="41"/>
      <c r="U63" s="41"/>
      <c r="V63" s="41"/>
      <c r="W63" s="41"/>
      <c r="X63" s="41"/>
      <c r="Y63" s="115">
        <f t="shared" ref="Y63:AA64" si="137">AB63+AE63+AH63+AK63+AN63+AQ63+AT63+AW63+AZ63+BC63</f>
        <v>0</v>
      </c>
      <c r="Z63" s="115">
        <f t="shared" si="137"/>
        <v>0</v>
      </c>
      <c r="AA63" s="115">
        <f t="shared" si="137"/>
        <v>0</v>
      </c>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115"/>
      <c r="BG63" s="41"/>
      <c r="BH63" s="41"/>
      <c r="BI63" s="41"/>
      <c r="BJ63" s="41"/>
      <c r="BK63" s="41"/>
      <c r="BL63" s="41"/>
      <c r="BM63" s="41"/>
      <c r="BN63" s="41"/>
      <c r="BO63" s="41"/>
      <c r="BP63" s="41"/>
      <c r="BQ63" s="115">
        <f t="shared" ref="BQ63:BQ65" si="138">BR63+BT63+BU63</f>
        <v>121789</v>
      </c>
      <c r="BR63" s="115">
        <f t="shared" ref="BR63:BR66" si="139">BW63+CB63+CG63+CL63+CQ63+CV63+DA63+DF63+DK63+DP63</f>
        <v>0</v>
      </c>
      <c r="BS63" s="42">
        <f t="shared" si="10"/>
        <v>0</v>
      </c>
      <c r="BT63" s="115">
        <f t="shared" ref="BT63:BU66" si="140">BY63+CD63+CI63+CN63+CS63+CX63+DC63+DH63+DM63+DR63</f>
        <v>0</v>
      </c>
      <c r="BU63" s="115">
        <f t="shared" si="140"/>
        <v>121789</v>
      </c>
      <c r="BV63" s="115">
        <f t="shared" ref="BV63:BV65" si="141">BW63+BY63+BZ63</f>
        <v>22752</v>
      </c>
      <c r="BW63" s="41"/>
      <c r="BX63" s="42">
        <f t="shared" si="11"/>
        <v>0</v>
      </c>
      <c r="BY63" s="41"/>
      <c r="BZ63" s="41">
        <v>22752</v>
      </c>
      <c r="CA63" s="115">
        <f t="shared" ref="CA63:CA65" si="142">CB63+CD63+CE63</f>
        <v>14794</v>
      </c>
      <c r="CB63" s="41"/>
      <c r="CC63" s="42">
        <f t="shared" si="14"/>
        <v>0</v>
      </c>
      <c r="CD63" s="41"/>
      <c r="CE63" s="41">
        <v>14794</v>
      </c>
      <c r="CF63" s="115">
        <f t="shared" ref="CF63:CF65" si="143">CG63+CI63+CJ63</f>
        <v>12106</v>
      </c>
      <c r="CG63" s="41"/>
      <c r="CH63" s="42">
        <f t="shared" si="16"/>
        <v>0</v>
      </c>
      <c r="CI63" s="41"/>
      <c r="CJ63" s="41">
        <v>12106</v>
      </c>
      <c r="CK63" s="115">
        <f t="shared" ref="CK63:CK65" si="144">CL63+CN63+CO63</f>
        <v>10346</v>
      </c>
      <c r="CL63" s="41"/>
      <c r="CM63" s="42">
        <f t="shared" si="18"/>
        <v>0</v>
      </c>
      <c r="CN63" s="41"/>
      <c r="CO63" s="41">
        <v>10346</v>
      </c>
      <c r="CP63" s="115">
        <f t="shared" ref="CP63:CP65" si="145">CQ63+CS63+CT63</f>
        <v>11926</v>
      </c>
      <c r="CQ63" s="41"/>
      <c r="CR63" s="42">
        <f t="shared" si="20"/>
        <v>0</v>
      </c>
      <c r="CS63" s="41"/>
      <c r="CT63" s="41">
        <v>11926</v>
      </c>
      <c r="CU63" s="115">
        <f t="shared" ref="CU63:CU65" si="146">CV63+CX63+CY63</f>
        <v>11804</v>
      </c>
      <c r="CV63" s="41"/>
      <c r="CW63" s="42">
        <f t="shared" si="22"/>
        <v>0</v>
      </c>
      <c r="CX63" s="41"/>
      <c r="CY63" s="41">
        <v>11804</v>
      </c>
      <c r="CZ63" s="115">
        <f t="shared" ref="CZ63:CZ65" si="147">DA63+DC63+DD63</f>
        <v>7990</v>
      </c>
      <c r="DA63" s="41"/>
      <c r="DB63" s="42">
        <f t="shared" si="24"/>
        <v>0</v>
      </c>
      <c r="DC63" s="41"/>
      <c r="DD63" s="41">
        <v>7990</v>
      </c>
      <c r="DE63" s="115">
        <f t="shared" ref="DE63:DE65" si="148">DF63+DH63+DI63</f>
        <v>8476</v>
      </c>
      <c r="DF63" s="41"/>
      <c r="DG63" s="42">
        <f t="shared" si="26"/>
        <v>0</v>
      </c>
      <c r="DH63" s="41"/>
      <c r="DI63" s="41">
        <v>8476</v>
      </c>
      <c r="DJ63" s="115">
        <f t="shared" ref="DJ63:DJ65" si="149">DK63+DM63+DN63</f>
        <v>10126</v>
      </c>
      <c r="DK63" s="41"/>
      <c r="DL63" s="42">
        <f t="shared" si="28"/>
        <v>0</v>
      </c>
      <c r="DM63" s="41"/>
      <c r="DN63" s="41">
        <v>10126</v>
      </c>
      <c r="DO63" s="115">
        <f t="shared" ref="DO63:DO65" si="150">DP63+DR63+DS63</f>
        <v>11469</v>
      </c>
      <c r="DP63" s="41"/>
      <c r="DQ63" s="42">
        <f t="shared" si="30"/>
        <v>0</v>
      </c>
      <c r="DR63" s="41"/>
      <c r="DS63" s="41">
        <v>11469</v>
      </c>
    </row>
    <row r="64" spans="1:123" s="48" customFormat="1" ht="20.25" customHeight="1" outlineLevel="1">
      <c r="A64" s="40" t="s">
        <v>62</v>
      </c>
      <c r="B64" s="12" t="s">
        <v>368</v>
      </c>
      <c r="C64" s="115"/>
      <c r="D64" s="41"/>
      <c r="E64" s="41"/>
      <c r="F64" s="41"/>
      <c r="G64" s="41"/>
      <c r="H64" s="41"/>
      <c r="I64" s="41"/>
      <c r="J64" s="41"/>
      <c r="K64" s="41"/>
      <c r="L64" s="41"/>
      <c r="M64" s="41"/>
      <c r="N64" s="115"/>
      <c r="O64" s="41"/>
      <c r="P64" s="41"/>
      <c r="Q64" s="41"/>
      <c r="R64" s="41"/>
      <c r="S64" s="41"/>
      <c r="T64" s="41"/>
      <c r="U64" s="41"/>
      <c r="V64" s="41"/>
      <c r="W64" s="41"/>
      <c r="X64" s="41"/>
      <c r="Y64" s="115">
        <f t="shared" si="137"/>
        <v>0</v>
      </c>
      <c r="Z64" s="115">
        <f t="shared" si="137"/>
        <v>0</v>
      </c>
      <c r="AA64" s="115">
        <f t="shared" si="137"/>
        <v>0</v>
      </c>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115"/>
      <c r="BG64" s="41"/>
      <c r="BH64" s="41"/>
      <c r="BI64" s="41"/>
      <c r="BJ64" s="41"/>
      <c r="BK64" s="41"/>
      <c r="BL64" s="41"/>
      <c r="BM64" s="41"/>
      <c r="BN64" s="41"/>
      <c r="BO64" s="41"/>
      <c r="BP64" s="41"/>
      <c r="BQ64" s="115">
        <f t="shared" si="138"/>
        <v>22095</v>
      </c>
      <c r="BR64" s="115">
        <f t="shared" si="139"/>
        <v>0</v>
      </c>
      <c r="BS64" s="42">
        <f t="shared" si="10"/>
        <v>0</v>
      </c>
      <c r="BT64" s="115">
        <f t="shared" si="140"/>
        <v>0</v>
      </c>
      <c r="BU64" s="115">
        <f t="shared" si="140"/>
        <v>22095</v>
      </c>
      <c r="BV64" s="115">
        <f t="shared" si="141"/>
        <v>4300</v>
      </c>
      <c r="BW64" s="41"/>
      <c r="BX64" s="42">
        <f t="shared" si="11"/>
        <v>0</v>
      </c>
      <c r="BY64" s="41"/>
      <c r="BZ64" s="41">
        <f>4000+300</f>
        <v>4300</v>
      </c>
      <c r="CA64" s="115">
        <f t="shared" si="142"/>
        <v>2700</v>
      </c>
      <c r="CB64" s="41"/>
      <c r="CC64" s="42">
        <f t="shared" si="14"/>
        <v>0</v>
      </c>
      <c r="CD64" s="41"/>
      <c r="CE64" s="41">
        <f>2500+200</f>
        <v>2700</v>
      </c>
      <c r="CF64" s="115">
        <f t="shared" si="143"/>
        <v>2300</v>
      </c>
      <c r="CG64" s="41"/>
      <c r="CH64" s="42">
        <f t="shared" si="16"/>
        <v>0</v>
      </c>
      <c r="CI64" s="41"/>
      <c r="CJ64" s="41">
        <f>2200+100</f>
        <v>2300</v>
      </c>
      <c r="CK64" s="115">
        <f t="shared" si="144"/>
        <v>2100</v>
      </c>
      <c r="CL64" s="41"/>
      <c r="CM64" s="42">
        <f t="shared" si="18"/>
        <v>0</v>
      </c>
      <c r="CN64" s="41"/>
      <c r="CO64" s="41">
        <f>2000+100</f>
        <v>2100</v>
      </c>
      <c r="CP64" s="115">
        <f t="shared" si="145"/>
        <v>2500</v>
      </c>
      <c r="CQ64" s="41"/>
      <c r="CR64" s="42">
        <f t="shared" si="20"/>
        <v>0</v>
      </c>
      <c r="CS64" s="41"/>
      <c r="CT64" s="41">
        <f>2400+100</f>
        <v>2500</v>
      </c>
      <c r="CU64" s="115">
        <f t="shared" si="146"/>
        <v>2426</v>
      </c>
      <c r="CV64" s="41"/>
      <c r="CW64" s="42">
        <f t="shared" si="22"/>
        <v>0</v>
      </c>
      <c r="CX64" s="41"/>
      <c r="CY64" s="41">
        <f>2200+100+126</f>
        <v>2426</v>
      </c>
      <c r="CZ64" s="115">
        <f t="shared" si="147"/>
        <v>134</v>
      </c>
      <c r="DA64" s="41"/>
      <c r="DB64" s="42">
        <f t="shared" si="24"/>
        <v>0</v>
      </c>
      <c r="DC64" s="41"/>
      <c r="DD64" s="41">
        <f>114+20</f>
        <v>134</v>
      </c>
      <c r="DE64" s="115">
        <f t="shared" si="148"/>
        <v>1650</v>
      </c>
      <c r="DF64" s="41"/>
      <c r="DG64" s="42">
        <f t="shared" si="26"/>
        <v>0</v>
      </c>
      <c r="DH64" s="41"/>
      <c r="DI64" s="41">
        <f>1600+50</f>
        <v>1650</v>
      </c>
      <c r="DJ64" s="115">
        <f t="shared" si="149"/>
        <v>1915</v>
      </c>
      <c r="DK64" s="41"/>
      <c r="DL64" s="42">
        <f t="shared" si="28"/>
        <v>0</v>
      </c>
      <c r="DM64" s="41"/>
      <c r="DN64" s="41">
        <f>265+1600+50</f>
        <v>1915</v>
      </c>
      <c r="DO64" s="115">
        <f t="shared" si="150"/>
        <v>2070</v>
      </c>
      <c r="DP64" s="41"/>
      <c r="DQ64" s="42">
        <f t="shared" si="30"/>
        <v>0</v>
      </c>
      <c r="DR64" s="41"/>
      <c r="DS64" s="41">
        <f>20+2000+50</f>
        <v>2070</v>
      </c>
    </row>
    <row r="65" spans="1:123" s="64" customFormat="1" ht="27" customHeight="1" outlineLevel="1">
      <c r="A65" s="16"/>
      <c r="B65" s="13" t="s">
        <v>369</v>
      </c>
      <c r="C65" s="54"/>
      <c r="D65" s="55"/>
      <c r="E65" s="55"/>
      <c r="F65" s="55"/>
      <c r="G65" s="55"/>
      <c r="H65" s="55"/>
      <c r="I65" s="55"/>
      <c r="J65" s="55"/>
      <c r="K65" s="55"/>
      <c r="L65" s="55"/>
      <c r="M65" s="55"/>
      <c r="N65" s="54"/>
      <c r="O65" s="55"/>
      <c r="P65" s="55"/>
      <c r="Q65" s="55"/>
      <c r="R65" s="55"/>
      <c r="S65" s="55"/>
      <c r="T65" s="55"/>
      <c r="U65" s="55"/>
      <c r="V65" s="55"/>
      <c r="W65" s="55"/>
      <c r="X65" s="55"/>
      <c r="Y65" s="54"/>
      <c r="Z65" s="54"/>
      <c r="AA65" s="54"/>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4"/>
      <c r="BG65" s="55"/>
      <c r="BH65" s="55"/>
      <c r="BI65" s="55"/>
      <c r="BJ65" s="55"/>
      <c r="BK65" s="55"/>
      <c r="BL65" s="55"/>
      <c r="BM65" s="55"/>
      <c r="BN65" s="55"/>
      <c r="BO65" s="55"/>
      <c r="BP65" s="55"/>
      <c r="BQ65" s="115">
        <f t="shared" si="138"/>
        <v>20500</v>
      </c>
      <c r="BR65" s="115">
        <f t="shared" si="139"/>
        <v>0</v>
      </c>
      <c r="BS65" s="42">
        <f t="shared" si="10"/>
        <v>0</v>
      </c>
      <c r="BT65" s="115">
        <f t="shared" si="140"/>
        <v>0</v>
      </c>
      <c r="BU65" s="115">
        <f t="shared" si="140"/>
        <v>20500</v>
      </c>
      <c r="BV65" s="115">
        <f t="shared" si="141"/>
        <v>4000</v>
      </c>
      <c r="BW65" s="55"/>
      <c r="BX65" s="56"/>
      <c r="BY65" s="55"/>
      <c r="BZ65" s="55">
        <v>4000</v>
      </c>
      <c r="CA65" s="115">
        <f t="shared" si="142"/>
        <v>2500</v>
      </c>
      <c r="CB65" s="55"/>
      <c r="CC65" s="56"/>
      <c r="CD65" s="55"/>
      <c r="CE65" s="55">
        <v>2500</v>
      </c>
      <c r="CF65" s="115">
        <f t="shared" si="143"/>
        <v>2200</v>
      </c>
      <c r="CG65" s="55"/>
      <c r="CH65" s="56"/>
      <c r="CI65" s="55"/>
      <c r="CJ65" s="55">
        <v>2200</v>
      </c>
      <c r="CK65" s="115">
        <f t="shared" si="144"/>
        <v>2000</v>
      </c>
      <c r="CL65" s="55"/>
      <c r="CM65" s="56"/>
      <c r="CN65" s="55"/>
      <c r="CO65" s="55">
        <v>2000</v>
      </c>
      <c r="CP65" s="115">
        <f t="shared" si="145"/>
        <v>2400</v>
      </c>
      <c r="CQ65" s="55"/>
      <c r="CR65" s="56"/>
      <c r="CS65" s="55"/>
      <c r="CT65" s="55">
        <v>2400</v>
      </c>
      <c r="CU65" s="115">
        <f t="shared" si="146"/>
        <v>2200</v>
      </c>
      <c r="CV65" s="55"/>
      <c r="CW65" s="56"/>
      <c r="CX65" s="55"/>
      <c r="CY65" s="55">
        <v>2200</v>
      </c>
      <c r="CZ65" s="115">
        <f t="shared" si="147"/>
        <v>0</v>
      </c>
      <c r="DA65" s="55"/>
      <c r="DB65" s="56"/>
      <c r="DC65" s="55"/>
      <c r="DD65" s="55">
        <v>0</v>
      </c>
      <c r="DE65" s="115">
        <f t="shared" si="148"/>
        <v>1600</v>
      </c>
      <c r="DF65" s="55"/>
      <c r="DG65" s="56"/>
      <c r="DH65" s="55"/>
      <c r="DI65" s="55">
        <v>1600</v>
      </c>
      <c r="DJ65" s="115">
        <f t="shared" si="149"/>
        <v>1600</v>
      </c>
      <c r="DK65" s="55"/>
      <c r="DL65" s="56"/>
      <c r="DM65" s="55"/>
      <c r="DN65" s="55">
        <v>1600</v>
      </c>
      <c r="DO65" s="115">
        <f t="shared" si="150"/>
        <v>2000</v>
      </c>
      <c r="DP65" s="55"/>
      <c r="DQ65" s="56"/>
      <c r="DR65" s="55"/>
      <c r="DS65" s="55">
        <v>2000</v>
      </c>
    </row>
    <row r="66" spans="1:123" s="48" customFormat="1" ht="33" customHeight="1" outlineLevel="1">
      <c r="A66" s="40" t="s">
        <v>62</v>
      </c>
      <c r="B66" s="12" t="s">
        <v>370</v>
      </c>
      <c r="C66" s="115"/>
      <c r="D66" s="41"/>
      <c r="E66" s="41"/>
      <c r="F66" s="41"/>
      <c r="G66" s="41"/>
      <c r="H66" s="41"/>
      <c r="I66" s="41"/>
      <c r="J66" s="41"/>
      <c r="K66" s="41"/>
      <c r="L66" s="41"/>
      <c r="M66" s="41"/>
      <c r="N66" s="115"/>
      <c r="O66" s="41"/>
      <c r="P66" s="41"/>
      <c r="Q66" s="41"/>
      <c r="R66" s="41"/>
      <c r="S66" s="41"/>
      <c r="T66" s="41"/>
      <c r="U66" s="41"/>
      <c r="V66" s="41"/>
      <c r="W66" s="41"/>
      <c r="X66" s="41"/>
      <c r="Y66" s="115"/>
      <c r="Z66" s="115"/>
      <c r="AA66" s="115"/>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115"/>
      <c r="BG66" s="41"/>
      <c r="BH66" s="41"/>
      <c r="BI66" s="41"/>
      <c r="BJ66" s="41"/>
      <c r="BK66" s="41"/>
      <c r="BL66" s="41"/>
      <c r="BM66" s="41"/>
      <c r="BN66" s="41"/>
      <c r="BO66" s="41"/>
      <c r="BP66" s="41"/>
      <c r="BQ66" s="115">
        <f>BR66+BT66+BU66</f>
        <v>42720</v>
      </c>
      <c r="BR66" s="115">
        <f t="shared" si="139"/>
        <v>0</v>
      </c>
      <c r="BS66" s="42">
        <f t="shared" si="10"/>
        <v>0</v>
      </c>
      <c r="BT66" s="115">
        <f t="shared" si="140"/>
        <v>0</v>
      </c>
      <c r="BU66" s="115">
        <f t="shared" si="140"/>
        <v>42720</v>
      </c>
      <c r="BV66" s="115">
        <f>BW66+BY66+BZ66</f>
        <v>7357</v>
      </c>
      <c r="BW66" s="41"/>
      <c r="BX66" s="42">
        <f t="shared" si="11"/>
        <v>0</v>
      </c>
      <c r="BY66" s="41">
        <f>IF(BY112&lt;0,-BY112,0)</f>
        <v>0</v>
      </c>
      <c r="BZ66" s="41">
        <f>IF(BZ107&lt;0,-BZ107,0)</f>
        <v>7357</v>
      </c>
      <c r="CA66" s="115">
        <f>CB66+CD66+CE66</f>
        <v>8396</v>
      </c>
      <c r="CB66" s="41"/>
      <c r="CC66" s="42">
        <f t="shared" si="14"/>
        <v>0</v>
      </c>
      <c r="CD66" s="41"/>
      <c r="CE66" s="41">
        <f>IF(CE107&lt;0,-CE107,0)</f>
        <v>8396</v>
      </c>
      <c r="CF66" s="115">
        <f>CG66+CI66+CJ66</f>
        <v>4755</v>
      </c>
      <c r="CG66" s="41"/>
      <c r="CH66" s="42">
        <f t="shared" si="16"/>
        <v>0</v>
      </c>
      <c r="CI66" s="41">
        <f>IF(CI112&lt;0,-CI112,0)</f>
        <v>0</v>
      </c>
      <c r="CJ66" s="41">
        <f>IF(CJ107&lt;0,-CJ107,0)</f>
        <v>4755</v>
      </c>
      <c r="CK66" s="115">
        <f>CL66+CN66+CO66</f>
        <v>3857</v>
      </c>
      <c r="CL66" s="41"/>
      <c r="CM66" s="42">
        <f t="shared" si="18"/>
        <v>0</v>
      </c>
      <c r="CN66" s="41">
        <f>IF(CN112&lt;0,-CN112,0)</f>
        <v>0</v>
      </c>
      <c r="CO66" s="41">
        <f>IF(CO107&lt;0,-CO107,0)</f>
        <v>3857</v>
      </c>
      <c r="CP66" s="115">
        <f>CQ66+CS66+CT66</f>
        <v>276</v>
      </c>
      <c r="CQ66" s="41"/>
      <c r="CR66" s="42">
        <f t="shared" si="20"/>
        <v>0</v>
      </c>
      <c r="CS66" s="41">
        <f>IF(CS112&lt;0,-CS112,0)</f>
        <v>0</v>
      </c>
      <c r="CT66" s="41">
        <f>IF(CT107&lt;0,-CT107,0)</f>
        <v>276</v>
      </c>
      <c r="CU66" s="115">
        <f>CV66+CX66+CY66</f>
        <v>10417</v>
      </c>
      <c r="CV66" s="41"/>
      <c r="CW66" s="42">
        <f t="shared" si="22"/>
        <v>0</v>
      </c>
      <c r="CX66" s="41">
        <f>IF(CX112&lt;0,-CX112,0)</f>
        <v>0</v>
      </c>
      <c r="CY66" s="41">
        <f>IF(CY107&lt;0,-CY107,0)</f>
        <v>10417</v>
      </c>
      <c r="CZ66" s="115">
        <f>DA66+DC66+DD66</f>
        <v>845</v>
      </c>
      <c r="DA66" s="41"/>
      <c r="DB66" s="42">
        <f t="shared" si="24"/>
        <v>0</v>
      </c>
      <c r="DC66" s="41">
        <f>IF(DC112&lt;0,-DC112,0)</f>
        <v>0</v>
      </c>
      <c r="DD66" s="41">
        <f>IF(DD107&lt;0,-DD107,0)</f>
        <v>845</v>
      </c>
      <c r="DE66" s="115">
        <f>DF66+DH66+DI66</f>
        <v>5239</v>
      </c>
      <c r="DF66" s="41"/>
      <c r="DG66" s="42">
        <f t="shared" si="26"/>
        <v>0</v>
      </c>
      <c r="DH66" s="41">
        <f>IF(DH112&lt;0,-DH112,0)</f>
        <v>0</v>
      </c>
      <c r="DI66" s="41">
        <f>IF(DI107&lt;0,-DI107,0)</f>
        <v>5239</v>
      </c>
      <c r="DJ66" s="115">
        <f>DK66+DM66+DN66</f>
        <v>68</v>
      </c>
      <c r="DK66" s="41"/>
      <c r="DL66" s="42">
        <f t="shared" si="28"/>
        <v>0</v>
      </c>
      <c r="DM66" s="41">
        <f>IF(DM112&lt;0,-DM112,0)</f>
        <v>0</v>
      </c>
      <c r="DN66" s="41">
        <f>IF(DN107&lt;0,-DN107,0)</f>
        <v>68</v>
      </c>
      <c r="DO66" s="115">
        <f>DP66+DR66+DS66</f>
        <v>1510</v>
      </c>
      <c r="DP66" s="41"/>
      <c r="DQ66" s="42">
        <f t="shared" si="30"/>
        <v>0</v>
      </c>
      <c r="DR66" s="41">
        <f>IF(DR112&lt;0,-DR112,0)</f>
        <v>0</v>
      </c>
      <c r="DS66" s="41">
        <f>IF(DS107&lt;0,-DS107,0)</f>
        <v>1510</v>
      </c>
    </row>
    <row r="67" spans="1:123" s="48" customFormat="1" ht="47.25" customHeight="1">
      <c r="A67" s="43" t="s">
        <v>161</v>
      </c>
      <c r="B67" s="44" t="s">
        <v>341</v>
      </c>
      <c r="C67" s="45"/>
      <c r="D67" s="46"/>
      <c r="E67" s="46"/>
      <c r="F67" s="46"/>
      <c r="G67" s="46"/>
      <c r="H67" s="46"/>
      <c r="I67" s="46"/>
      <c r="J67" s="46"/>
      <c r="K67" s="46"/>
      <c r="L67" s="46"/>
      <c r="M67" s="46"/>
      <c r="N67" s="45"/>
      <c r="O67" s="46"/>
      <c r="P67" s="46"/>
      <c r="Q67" s="46"/>
      <c r="R67" s="46"/>
      <c r="S67" s="46"/>
      <c r="T67" s="46"/>
      <c r="U67" s="46"/>
      <c r="V67" s="46"/>
      <c r="W67" s="46"/>
      <c r="X67" s="46"/>
      <c r="Y67" s="45">
        <f t="shared" si="122"/>
        <v>19550</v>
      </c>
      <c r="Z67" s="45">
        <f t="shared" si="122"/>
        <v>0</v>
      </c>
      <c r="AA67" s="45">
        <f t="shared" si="122"/>
        <v>19550</v>
      </c>
      <c r="AB67" s="46">
        <v>10479</v>
      </c>
      <c r="AC67" s="46"/>
      <c r="AD67" s="46">
        <v>10479</v>
      </c>
      <c r="AE67" s="46">
        <v>3073</v>
      </c>
      <c r="AF67" s="46"/>
      <c r="AG67" s="46">
        <v>3073</v>
      </c>
      <c r="AH67" s="46">
        <v>1882</v>
      </c>
      <c r="AI67" s="46"/>
      <c r="AJ67" s="46">
        <v>1882</v>
      </c>
      <c r="AK67" s="46">
        <v>2179</v>
      </c>
      <c r="AL67" s="46"/>
      <c r="AM67" s="46">
        <v>2179</v>
      </c>
      <c r="AN67" s="46">
        <v>1841</v>
      </c>
      <c r="AO67" s="46"/>
      <c r="AP67" s="46">
        <v>1841</v>
      </c>
      <c r="AQ67" s="46">
        <v>0</v>
      </c>
      <c r="AR67" s="46"/>
      <c r="AS67" s="46">
        <v>0</v>
      </c>
      <c r="AT67" s="46">
        <v>0</v>
      </c>
      <c r="AU67" s="46"/>
      <c r="AV67" s="46">
        <v>0</v>
      </c>
      <c r="AW67" s="46">
        <v>96</v>
      </c>
      <c r="AX67" s="46"/>
      <c r="AY67" s="46">
        <v>96</v>
      </c>
      <c r="AZ67" s="46"/>
      <c r="BA67" s="46"/>
      <c r="BB67" s="46"/>
      <c r="BC67" s="46">
        <v>0</v>
      </c>
      <c r="BD67" s="46"/>
      <c r="BE67" s="46">
        <v>0</v>
      </c>
      <c r="BF67" s="45"/>
      <c r="BG67" s="46"/>
      <c r="BH67" s="46"/>
      <c r="BI67" s="46"/>
      <c r="BJ67" s="46"/>
      <c r="BK67" s="46"/>
      <c r="BL67" s="46"/>
      <c r="BM67" s="46"/>
      <c r="BN67" s="46"/>
      <c r="BO67" s="46"/>
      <c r="BP67" s="46"/>
      <c r="BQ67" s="45">
        <f>BR67+BT67</f>
        <v>19550</v>
      </c>
      <c r="BR67" s="45"/>
      <c r="BS67" s="47">
        <f t="shared" si="10"/>
        <v>0</v>
      </c>
      <c r="BT67" s="45">
        <f>BY67+CD67+CI67+CN67+CS67+CX67+DC67+DH67+DM67+DR67</f>
        <v>19550</v>
      </c>
      <c r="BU67" s="45">
        <f>BZ67+CE67+CJ67+CO67+CT67+CY67+DD67+DI67+DN67+DS67</f>
        <v>0</v>
      </c>
      <c r="BV67" s="45">
        <f>BW67+BY67</f>
        <v>10479</v>
      </c>
      <c r="BW67" s="46"/>
      <c r="BX67" s="47">
        <f t="shared" si="11"/>
        <v>0</v>
      </c>
      <c r="BY67" s="46">
        <f>IF(BY106&gt;0,BY106,0)</f>
        <v>10479</v>
      </c>
      <c r="BZ67" s="46"/>
      <c r="CA67" s="45">
        <f>CB67+CD67</f>
        <v>3073</v>
      </c>
      <c r="CB67" s="46"/>
      <c r="CC67" s="47">
        <f t="shared" si="14"/>
        <v>0</v>
      </c>
      <c r="CD67" s="46">
        <f>IF(CD106&gt;0,CD106,0)</f>
        <v>3073</v>
      </c>
      <c r="CE67" s="46"/>
      <c r="CF67" s="45">
        <f>CG67+CI67</f>
        <v>1882</v>
      </c>
      <c r="CG67" s="46"/>
      <c r="CH67" s="47">
        <f t="shared" si="16"/>
        <v>0</v>
      </c>
      <c r="CI67" s="46">
        <f>IF(CI106&gt;0,CI106,0)</f>
        <v>1882</v>
      </c>
      <c r="CJ67" s="46"/>
      <c r="CK67" s="45">
        <f>CL67+CN67</f>
        <v>2179</v>
      </c>
      <c r="CL67" s="46"/>
      <c r="CM67" s="47">
        <f t="shared" si="18"/>
        <v>0</v>
      </c>
      <c r="CN67" s="46">
        <f>IF(CN106&gt;0,CN106,0)</f>
        <v>2179</v>
      </c>
      <c r="CO67" s="46"/>
      <c r="CP67" s="45">
        <f>CQ67+CS67</f>
        <v>1841</v>
      </c>
      <c r="CQ67" s="46"/>
      <c r="CR67" s="47">
        <f t="shared" si="20"/>
        <v>0</v>
      </c>
      <c r="CS67" s="46">
        <f>IF(CS106&gt;0,CS106,0)</f>
        <v>1841</v>
      </c>
      <c r="CT67" s="46"/>
      <c r="CU67" s="45">
        <f>CV67+CX67</f>
        <v>0</v>
      </c>
      <c r="CV67" s="46"/>
      <c r="CW67" s="47">
        <f t="shared" si="22"/>
        <v>0</v>
      </c>
      <c r="CX67" s="46">
        <f>IF(CX106&gt;0,CX106,0)</f>
        <v>0</v>
      </c>
      <c r="CY67" s="46"/>
      <c r="CZ67" s="45">
        <f>DA67+DC67</f>
        <v>0</v>
      </c>
      <c r="DA67" s="46"/>
      <c r="DB67" s="47">
        <f t="shared" si="24"/>
        <v>0</v>
      </c>
      <c r="DC67" s="46">
        <f>IF(DC106&gt;0,DC106,0)</f>
        <v>0</v>
      </c>
      <c r="DD67" s="46"/>
      <c r="DE67" s="45">
        <f>DF67+DH67</f>
        <v>96</v>
      </c>
      <c r="DF67" s="46"/>
      <c r="DG67" s="47">
        <f t="shared" si="26"/>
        <v>0</v>
      </c>
      <c r="DH67" s="46">
        <f>IF(DH106&gt;0,DH106,0)</f>
        <v>96</v>
      </c>
      <c r="DI67" s="46"/>
      <c r="DJ67" s="45">
        <f>DK67+DM67</f>
        <v>0</v>
      </c>
      <c r="DK67" s="46"/>
      <c r="DL67" s="47">
        <f t="shared" si="28"/>
        <v>0</v>
      </c>
      <c r="DM67" s="46">
        <f>IF(DM106&gt;0,DM106,0)</f>
        <v>0</v>
      </c>
      <c r="DN67" s="46"/>
      <c r="DO67" s="45">
        <f>DP67+DR67</f>
        <v>0</v>
      </c>
      <c r="DP67" s="46"/>
      <c r="DQ67" s="47">
        <f t="shared" si="30"/>
        <v>0</v>
      </c>
      <c r="DR67" s="46">
        <f>IF(DR106&gt;0,DR106,0)</f>
        <v>0</v>
      </c>
      <c r="DS67" s="46"/>
    </row>
    <row r="68" spans="1:123" s="48" customFormat="1" ht="47.25" hidden="1" customHeight="1" outlineLevel="1">
      <c r="A68" s="43" t="s">
        <v>162</v>
      </c>
      <c r="B68" s="44" t="s">
        <v>371</v>
      </c>
      <c r="C68" s="45"/>
      <c r="D68" s="46"/>
      <c r="E68" s="46"/>
      <c r="F68" s="46"/>
      <c r="G68" s="46"/>
      <c r="H68" s="46"/>
      <c r="I68" s="46"/>
      <c r="J68" s="46"/>
      <c r="K68" s="46"/>
      <c r="L68" s="46"/>
      <c r="M68" s="46"/>
      <c r="N68" s="45"/>
      <c r="O68" s="46"/>
      <c r="P68" s="46"/>
      <c r="Q68" s="46"/>
      <c r="R68" s="46"/>
      <c r="S68" s="46"/>
      <c r="T68" s="46"/>
      <c r="U68" s="46"/>
      <c r="V68" s="46"/>
      <c r="W68" s="46"/>
      <c r="X68" s="46"/>
      <c r="Y68" s="45"/>
      <c r="Z68" s="45"/>
      <c r="AA68" s="45"/>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v>0</v>
      </c>
      <c r="BF68" s="45"/>
      <c r="BG68" s="46"/>
      <c r="BH68" s="46"/>
      <c r="BI68" s="46"/>
      <c r="BJ68" s="46"/>
      <c r="BK68" s="46"/>
      <c r="BL68" s="46"/>
      <c r="BM68" s="46"/>
      <c r="BN68" s="46"/>
      <c r="BO68" s="46"/>
      <c r="BP68" s="46"/>
      <c r="BQ68" s="45">
        <f>BR68+BT68+BU68</f>
        <v>0</v>
      </c>
      <c r="BR68" s="45"/>
      <c r="BS68" s="47">
        <f t="shared" si="10"/>
        <v>0</v>
      </c>
      <c r="BT68" s="45">
        <f>BY68+CD68+CI68+CN68+CS68+CX68+DC68+DH68+DM68+DR68</f>
        <v>0</v>
      </c>
      <c r="BU68" s="45">
        <f>BZ68+CE68+CJ68+CO68+CT68+CY68+DD68+DI68+DN68+DS68</f>
        <v>0</v>
      </c>
      <c r="BV68" s="45">
        <f>BW68+BY68</f>
        <v>0</v>
      </c>
      <c r="BW68" s="46"/>
      <c r="BX68" s="47">
        <f t="shared" si="11"/>
        <v>0</v>
      </c>
      <c r="BY68" s="46">
        <f>IF(BY107&gt;0,BY107,0)</f>
        <v>0</v>
      </c>
      <c r="BZ68" s="46">
        <f>IF(BZ107&gt;0,BZ107,0)</f>
        <v>0</v>
      </c>
      <c r="CA68" s="45">
        <f>CB68+CD68</f>
        <v>0</v>
      </c>
      <c r="CB68" s="46"/>
      <c r="CC68" s="47">
        <f t="shared" si="14"/>
        <v>0</v>
      </c>
      <c r="CD68" s="46">
        <f>IF(CD107&gt;0,CD107,0)</f>
        <v>0</v>
      </c>
      <c r="CE68" s="46">
        <f>IF(CE107&gt;0,CE107,0)</f>
        <v>0</v>
      </c>
      <c r="CF68" s="45">
        <f>CG68+CI68</f>
        <v>0</v>
      </c>
      <c r="CG68" s="46"/>
      <c r="CH68" s="47">
        <f t="shared" si="16"/>
        <v>0</v>
      </c>
      <c r="CI68" s="46">
        <f>IF(CI107&gt;0,CI107,0)</f>
        <v>0</v>
      </c>
      <c r="CJ68" s="46">
        <f>IF(CJ107&gt;0,CJ107,0)</f>
        <v>0</v>
      </c>
      <c r="CK68" s="45">
        <f>CL68+CN68</f>
        <v>0</v>
      </c>
      <c r="CL68" s="46"/>
      <c r="CM68" s="47">
        <f t="shared" si="18"/>
        <v>0</v>
      </c>
      <c r="CN68" s="46">
        <f>IF(CN107&gt;0,CN107,0)</f>
        <v>0</v>
      </c>
      <c r="CO68" s="46">
        <f>IF(CO107&gt;0,CO107,0)</f>
        <v>0</v>
      </c>
      <c r="CP68" s="45">
        <f>CQ68+CS68</f>
        <v>0</v>
      </c>
      <c r="CQ68" s="46"/>
      <c r="CR68" s="47">
        <f t="shared" si="20"/>
        <v>0</v>
      </c>
      <c r="CS68" s="46">
        <f>IF(CS107&gt;0,CS107,0)</f>
        <v>0</v>
      </c>
      <c r="CT68" s="46">
        <f>IF(CT107&gt;0,CT107,0)</f>
        <v>0</v>
      </c>
      <c r="CU68" s="45">
        <f>CV68+CX68</f>
        <v>0</v>
      </c>
      <c r="CV68" s="46"/>
      <c r="CW68" s="47">
        <f t="shared" si="22"/>
        <v>0</v>
      </c>
      <c r="CX68" s="46">
        <f>IF(CX107&gt;0,CX107,0)</f>
        <v>0</v>
      </c>
      <c r="CY68" s="46">
        <f>IF(CY107&gt;0,CY107,0)</f>
        <v>0</v>
      </c>
      <c r="CZ68" s="45">
        <f>DA68+DC68</f>
        <v>0</v>
      </c>
      <c r="DA68" s="46"/>
      <c r="DB68" s="47">
        <f t="shared" si="24"/>
        <v>0</v>
      </c>
      <c r="DC68" s="46">
        <f>IF(DC107&gt;0,DC107,0)</f>
        <v>0</v>
      </c>
      <c r="DD68" s="46">
        <f>IF(DD107&gt;0,DD107,0)</f>
        <v>0</v>
      </c>
      <c r="DE68" s="45">
        <f>DF68+DH68</f>
        <v>0</v>
      </c>
      <c r="DF68" s="46"/>
      <c r="DG68" s="47">
        <f t="shared" si="26"/>
        <v>0</v>
      </c>
      <c r="DH68" s="46">
        <f>IF(DH107&gt;0,DH107,0)</f>
        <v>0</v>
      </c>
      <c r="DI68" s="46">
        <f>IF(DI107&gt;0,DI107,0)</f>
        <v>0</v>
      </c>
      <c r="DJ68" s="45">
        <f>DK68+DM68+DN68</f>
        <v>0</v>
      </c>
      <c r="DK68" s="46"/>
      <c r="DL68" s="47">
        <f t="shared" si="28"/>
        <v>0</v>
      </c>
      <c r="DM68" s="46">
        <f>IF(DM107&gt;0,DM107,0)</f>
        <v>0</v>
      </c>
      <c r="DN68" s="46">
        <f>IF(DN107&gt;0,DN107,0)</f>
        <v>0</v>
      </c>
      <c r="DO68" s="45">
        <f>DP68+DR68+DS68</f>
        <v>0</v>
      </c>
      <c r="DP68" s="46"/>
      <c r="DQ68" s="47">
        <f t="shared" si="30"/>
        <v>0</v>
      </c>
      <c r="DR68" s="46">
        <f>IF(DR107&gt;0,DR107,0)</f>
        <v>0</v>
      </c>
      <c r="DS68" s="46">
        <f>IF(DS107&gt;0,DS107,0)</f>
        <v>0</v>
      </c>
    </row>
    <row r="69" spans="1:123" s="48" customFormat="1" ht="20.25" hidden="1" customHeight="1" outlineLevel="2">
      <c r="A69" s="43" t="s">
        <v>40</v>
      </c>
      <c r="B69" s="44" t="s">
        <v>251</v>
      </c>
      <c r="C69" s="45">
        <f>D69+E69+F69+G69+H69+I69+J69+K69+L69+M69</f>
        <v>0</v>
      </c>
      <c r="D69" s="46"/>
      <c r="E69" s="46"/>
      <c r="F69" s="46"/>
      <c r="G69" s="46"/>
      <c r="H69" s="46"/>
      <c r="I69" s="46"/>
      <c r="J69" s="46"/>
      <c r="K69" s="46"/>
      <c r="L69" s="46"/>
      <c r="M69" s="46"/>
      <c r="N69" s="45">
        <f t="shared" si="45"/>
        <v>0</v>
      </c>
      <c r="O69" s="46"/>
      <c r="P69" s="46"/>
      <c r="Q69" s="46"/>
      <c r="R69" s="46"/>
      <c r="S69" s="46"/>
      <c r="T69" s="46"/>
      <c r="U69" s="46"/>
      <c r="V69" s="46"/>
      <c r="W69" s="46"/>
      <c r="X69" s="46"/>
      <c r="Y69" s="45">
        <f t="shared" si="122"/>
        <v>0</v>
      </c>
      <c r="Z69" s="45"/>
      <c r="AA69" s="45"/>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5">
        <f t="shared" ref="BF69" si="151">BG69+BH69+BI69+BJ69+BK69+BL69+BM69+BN69+BO69+BP69</f>
        <v>0</v>
      </c>
      <c r="BG69" s="46"/>
      <c r="BH69" s="46"/>
      <c r="BI69" s="46"/>
      <c r="BJ69" s="46"/>
      <c r="BK69" s="46"/>
      <c r="BL69" s="46"/>
      <c r="BM69" s="46"/>
      <c r="BN69" s="46"/>
      <c r="BO69" s="46"/>
      <c r="BP69" s="46"/>
      <c r="BQ69" s="45">
        <f t="shared" si="32"/>
        <v>0</v>
      </c>
      <c r="BR69" s="45">
        <f>BW69+CB69+CG69+CL69+CQ69+CV69+DA69+DF69+DK69+DP69</f>
        <v>0</v>
      </c>
      <c r="BS69" s="47">
        <f t="shared" si="10"/>
        <v>0</v>
      </c>
      <c r="BT69" s="45">
        <f t="shared" si="74"/>
        <v>0</v>
      </c>
      <c r="BU69" s="45"/>
      <c r="BV69" s="45">
        <f t="shared" si="35"/>
        <v>0</v>
      </c>
      <c r="BW69" s="46"/>
      <c r="BX69" s="47">
        <f t="shared" si="11"/>
        <v>0</v>
      </c>
      <c r="BY69" s="46"/>
      <c r="BZ69" s="46"/>
      <c r="CA69" s="45">
        <f t="shared" si="36"/>
        <v>0</v>
      </c>
      <c r="CB69" s="46"/>
      <c r="CC69" s="47">
        <f t="shared" si="14"/>
        <v>0</v>
      </c>
      <c r="CD69" s="46"/>
      <c r="CE69" s="46"/>
      <c r="CF69" s="45">
        <f t="shared" si="37"/>
        <v>0</v>
      </c>
      <c r="CG69" s="46"/>
      <c r="CH69" s="47">
        <f t="shared" si="16"/>
        <v>0</v>
      </c>
      <c r="CI69" s="46"/>
      <c r="CJ69" s="46"/>
      <c r="CK69" s="45">
        <f t="shared" si="38"/>
        <v>0</v>
      </c>
      <c r="CL69" s="46"/>
      <c r="CM69" s="47">
        <f t="shared" si="18"/>
        <v>0</v>
      </c>
      <c r="CN69" s="46"/>
      <c r="CO69" s="46"/>
      <c r="CP69" s="45">
        <f t="shared" si="39"/>
        <v>0</v>
      </c>
      <c r="CQ69" s="46"/>
      <c r="CR69" s="47">
        <f t="shared" si="20"/>
        <v>0</v>
      </c>
      <c r="CS69" s="46"/>
      <c r="CT69" s="46"/>
      <c r="CU69" s="45">
        <f t="shared" si="40"/>
        <v>0</v>
      </c>
      <c r="CV69" s="46"/>
      <c r="CW69" s="47">
        <f t="shared" si="22"/>
        <v>0</v>
      </c>
      <c r="CX69" s="46"/>
      <c r="CY69" s="46"/>
      <c r="CZ69" s="45">
        <f t="shared" si="41"/>
        <v>0</v>
      </c>
      <c r="DA69" s="46"/>
      <c r="DB69" s="47">
        <f t="shared" si="24"/>
        <v>0</v>
      </c>
      <c r="DC69" s="46"/>
      <c r="DD69" s="46"/>
      <c r="DE69" s="45">
        <f t="shared" si="42"/>
        <v>0</v>
      </c>
      <c r="DF69" s="46"/>
      <c r="DG69" s="47">
        <f t="shared" si="26"/>
        <v>0</v>
      </c>
      <c r="DH69" s="46"/>
      <c r="DI69" s="46"/>
      <c r="DJ69" s="45">
        <f t="shared" si="43"/>
        <v>0</v>
      </c>
      <c r="DK69" s="46"/>
      <c r="DL69" s="47">
        <f t="shared" si="28"/>
        <v>0</v>
      </c>
      <c r="DM69" s="46"/>
      <c r="DN69" s="46"/>
      <c r="DO69" s="45">
        <f t="shared" si="44"/>
        <v>0</v>
      </c>
      <c r="DP69" s="46"/>
      <c r="DQ69" s="47">
        <f t="shared" si="30"/>
        <v>0</v>
      </c>
      <c r="DR69" s="46"/>
      <c r="DS69" s="46"/>
    </row>
    <row r="70" spans="1:123" s="48" customFormat="1" ht="22.5" customHeight="1" collapsed="1">
      <c r="A70" s="45" t="s">
        <v>88</v>
      </c>
      <c r="B70" s="20" t="s">
        <v>252</v>
      </c>
      <c r="C70" s="45">
        <f t="shared" ref="C70:BN70" si="152">C72+C78+C103+C105</f>
        <v>2499444.9019475272</v>
      </c>
      <c r="D70" s="45">
        <f t="shared" si="152"/>
        <v>530121.22666806809</v>
      </c>
      <c r="E70" s="45">
        <f t="shared" si="152"/>
        <v>286040.62628458976</v>
      </c>
      <c r="F70" s="45">
        <f t="shared" si="152"/>
        <v>223677.95691023162</v>
      </c>
      <c r="G70" s="45">
        <f t="shared" si="152"/>
        <v>251689.50841569912</v>
      </c>
      <c r="H70" s="45">
        <f t="shared" si="152"/>
        <v>263714.29961142491</v>
      </c>
      <c r="I70" s="45">
        <f t="shared" si="152"/>
        <v>238549.30038307764</v>
      </c>
      <c r="J70" s="45">
        <f t="shared" si="152"/>
        <v>70306.527499999997</v>
      </c>
      <c r="K70" s="45">
        <f t="shared" si="152"/>
        <v>171942.62651400847</v>
      </c>
      <c r="L70" s="45">
        <f t="shared" si="152"/>
        <v>226815.5951425643</v>
      </c>
      <c r="M70" s="45">
        <f t="shared" si="152"/>
        <v>236587.23451786366</v>
      </c>
      <c r="N70" s="45">
        <f t="shared" si="152"/>
        <v>2510030.1596988272</v>
      </c>
      <c r="O70" s="45">
        <f t="shared" si="152"/>
        <v>524603.94932506816</v>
      </c>
      <c r="P70" s="45">
        <f t="shared" si="152"/>
        <v>283561.99628458975</v>
      </c>
      <c r="Q70" s="45">
        <f t="shared" si="152"/>
        <v>225709.59691023163</v>
      </c>
      <c r="R70" s="45">
        <f t="shared" si="152"/>
        <v>254350.69841569912</v>
      </c>
      <c r="S70" s="45">
        <f t="shared" si="152"/>
        <v>264398.99961142492</v>
      </c>
      <c r="T70" s="45">
        <f t="shared" si="152"/>
        <v>239715.00038307765</v>
      </c>
      <c r="U70" s="45">
        <f t="shared" si="152"/>
        <v>72584.997499999998</v>
      </c>
      <c r="V70" s="45">
        <f t="shared" si="152"/>
        <v>168049.9965140085</v>
      </c>
      <c r="W70" s="45">
        <f t="shared" si="152"/>
        <v>238673.61933586429</v>
      </c>
      <c r="X70" s="45">
        <f t="shared" si="152"/>
        <v>238381.30541886366</v>
      </c>
      <c r="Y70" s="45">
        <f t="shared" si="152"/>
        <v>2577372</v>
      </c>
      <c r="Z70" s="45">
        <f t="shared" si="152"/>
        <v>2534655</v>
      </c>
      <c r="AA70" s="45">
        <f t="shared" si="152"/>
        <v>42717</v>
      </c>
      <c r="AB70" s="45">
        <f t="shared" si="152"/>
        <v>547931</v>
      </c>
      <c r="AC70" s="45">
        <f t="shared" si="152"/>
        <v>527418</v>
      </c>
      <c r="AD70" s="45">
        <f t="shared" si="152"/>
        <v>20513</v>
      </c>
      <c r="AE70" s="45">
        <f t="shared" si="152"/>
        <v>299672</v>
      </c>
      <c r="AF70" s="45">
        <f t="shared" si="152"/>
        <v>287803</v>
      </c>
      <c r="AG70" s="45">
        <f t="shared" si="152"/>
        <v>11869</v>
      </c>
      <c r="AH70" s="45">
        <f t="shared" si="152"/>
        <v>232779</v>
      </c>
      <c r="AI70" s="45">
        <f t="shared" si="152"/>
        <v>224666</v>
      </c>
      <c r="AJ70" s="45">
        <f t="shared" si="152"/>
        <v>8113</v>
      </c>
      <c r="AK70" s="45">
        <f t="shared" si="152"/>
        <v>244863</v>
      </c>
      <c r="AL70" s="45">
        <f t="shared" si="152"/>
        <v>251441</v>
      </c>
      <c r="AM70" s="45">
        <f t="shared" si="152"/>
        <v>-6578</v>
      </c>
      <c r="AN70" s="45">
        <f t="shared" si="152"/>
        <v>266577</v>
      </c>
      <c r="AO70" s="45">
        <f t="shared" si="152"/>
        <v>265203</v>
      </c>
      <c r="AP70" s="45">
        <f t="shared" si="152"/>
        <v>1374</v>
      </c>
      <c r="AQ70" s="45">
        <f t="shared" si="152"/>
        <v>251158</v>
      </c>
      <c r="AR70" s="45">
        <f t="shared" si="152"/>
        <v>246771</v>
      </c>
      <c r="AS70" s="45">
        <f t="shared" si="152"/>
        <v>4387</v>
      </c>
      <c r="AT70" s="45">
        <f t="shared" si="152"/>
        <v>73947</v>
      </c>
      <c r="AU70" s="45">
        <f>AU72+AU78+AU103+AU105</f>
        <v>78278</v>
      </c>
      <c r="AV70" s="45">
        <f t="shared" si="152"/>
        <v>-4331</v>
      </c>
      <c r="AW70" s="45">
        <f t="shared" si="152"/>
        <v>178344</v>
      </c>
      <c r="AX70" s="45">
        <f t="shared" si="152"/>
        <v>173759</v>
      </c>
      <c r="AY70" s="45">
        <f t="shared" si="152"/>
        <v>4585</v>
      </c>
      <c r="AZ70" s="45">
        <f t="shared" si="152"/>
        <v>239098</v>
      </c>
      <c r="BA70" s="45">
        <f t="shared" si="152"/>
        <v>242140</v>
      </c>
      <c r="BB70" s="45">
        <f t="shared" si="152"/>
        <v>-3042</v>
      </c>
      <c r="BC70" s="45">
        <f t="shared" si="152"/>
        <v>243003</v>
      </c>
      <c r="BD70" s="45">
        <f t="shared" si="152"/>
        <v>237176</v>
      </c>
      <c r="BE70" s="45">
        <f t="shared" si="152"/>
        <v>5827</v>
      </c>
      <c r="BF70" s="45">
        <f t="shared" si="152"/>
        <v>2664911.3716825</v>
      </c>
      <c r="BG70" s="45">
        <f t="shared" si="152"/>
        <v>565412.88018400013</v>
      </c>
      <c r="BH70" s="45">
        <f t="shared" si="152"/>
        <v>297758.87</v>
      </c>
      <c r="BI70" s="45">
        <f t="shared" si="152"/>
        <v>231255.593425</v>
      </c>
      <c r="BJ70" s="45">
        <f t="shared" si="152"/>
        <v>256315.19</v>
      </c>
      <c r="BK70" s="45">
        <f t="shared" si="152"/>
        <v>267974.90000000002</v>
      </c>
      <c r="BL70" s="45">
        <f t="shared" si="152"/>
        <v>269946.11639099999</v>
      </c>
      <c r="BM70" s="45">
        <f t="shared" si="152"/>
        <v>93123.47</v>
      </c>
      <c r="BN70" s="45">
        <f t="shared" si="152"/>
        <v>175952.82</v>
      </c>
      <c r="BO70" s="45">
        <f t="shared" ref="BO70:BP70" si="153">BO72+BO78+BO103+BO105</f>
        <v>266735.88</v>
      </c>
      <c r="BP70" s="45">
        <f t="shared" si="153"/>
        <v>240435.65168250003</v>
      </c>
      <c r="BQ70" s="45">
        <f>BQ72+BQ78+BQ103+BQ107</f>
        <v>2720385</v>
      </c>
      <c r="BR70" s="45">
        <f>BR72+BR78+BR103+BR105</f>
        <v>2620694</v>
      </c>
      <c r="BS70" s="47">
        <f t="shared" si="10"/>
        <v>103.39450536660809</v>
      </c>
      <c r="BT70" s="45">
        <f>BT72+BT78+BT103+BT105</f>
        <v>42717</v>
      </c>
      <c r="BU70" s="45">
        <f>BU72+BU78+BU103+BU105</f>
        <v>56974</v>
      </c>
      <c r="BV70" s="45">
        <f>BV72+BV78+BV103+BV107</f>
        <v>565083</v>
      </c>
      <c r="BW70" s="45">
        <f>BW72+BW78+BW103+BW105</f>
        <v>533475</v>
      </c>
      <c r="BX70" s="47">
        <f t="shared" si="11"/>
        <v>101.1484249684311</v>
      </c>
      <c r="BY70" s="45">
        <f>BY72+BY78+BY103+BY105</f>
        <v>20513</v>
      </c>
      <c r="BZ70" s="45">
        <f>BZ72+BZ78+BZ103+BZ105</f>
        <v>11095</v>
      </c>
      <c r="CA70" s="45">
        <f>CA72+CA78+CA103+CA107</f>
        <v>317200</v>
      </c>
      <c r="CB70" s="45">
        <f>CB72+CB78+CB103+CB105</f>
        <v>301633</v>
      </c>
      <c r="CC70" s="47">
        <f t="shared" si="14"/>
        <v>104.80537034012849</v>
      </c>
      <c r="CD70" s="45">
        <f>CD72+CD78+CD103+CD105</f>
        <v>11869</v>
      </c>
      <c r="CE70" s="45">
        <f>CE72+CE78+CE103+CE105</f>
        <v>3698</v>
      </c>
      <c r="CF70" s="45">
        <f>CF72+CF78+CF103+CF107</f>
        <v>245608</v>
      </c>
      <c r="CG70" s="45">
        <f>CG72+CG78+CG103+CG105</f>
        <v>232444</v>
      </c>
      <c r="CH70" s="47">
        <f t="shared" si="16"/>
        <v>103.46202807723466</v>
      </c>
      <c r="CI70" s="45">
        <f>CI72+CI78+CI103+CI105</f>
        <v>8113</v>
      </c>
      <c r="CJ70" s="45">
        <f>CJ72+CJ78+CJ103+CJ105</f>
        <v>5051</v>
      </c>
      <c r="CK70" s="45">
        <f>CK72+CK78+CK103+CK107</f>
        <v>260899</v>
      </c>
      <c r="CL70" s="45">
        <f>CL72+CL78+CL103+CL105</f>
        <v>263088</v>
      </c>
      <c r="CM70" s="47">
        <f t="shared" si="18"/>
        <v>104.63210057230125</v>
      </c>
      <c r="CN70" s="45">
        <f>CN72+CN78+CN103+CN105</f>
        <v>-6578</v>
      </c>
      <c r="CO70" s="45">
        <f>CO72+CO78+CO103+CO105</f>
        <v>4389</v>
      </c>
      <c r="CP70" s="45">
        <f>CP72+CP78+CP103+CP107</f>
        <v>277013</v>
      </c>
      <c r="CQ70" s="45">
        <f>CQ72+CQ78+CQ103+CQ105</f>
        <v>266489</v>
      </c>
      <c r="CR70" s="47">
        <f t="shared" si="20"/>
        <v>100.48491155831572</v>
      </c>
      <c r="CS70" s="45">
        <f>CS72+CS78+CS103+CS105</f>
        <v>1374</v>
      </c>
      <c r="CT70" s="45">
        <f>CT72+CT78+CT103+CT105</f>
        <v>9150</v>
      </c>
      <c r="CU70" s="45">
        <f>CU72+CU78+CU103+CU107</f>
        <v>272793</v>
      </c>
      <c r="CV70" s="45">
        <f>CV72+CV78+CV103+CV105</f>
        <v>269445</v>
      </c>
      <c r="CW70" s="47">
        <f t="shared" si="22"/>
        <v>109.18827576984329</v>
      </c>
      <c r="CX70" s="45">
        <f>CX72+CX78+CX103+CX105</f>
        <v>4387</v>
      </c>
      <c r="CY70" s="45">
        <f>CY72+CY78+CY103+CY105</f>
        <v>-1039</v>
      </c>
      <c r="CZ70" s="45">
        <f>CZ72+CZ78+CZ103+CZ107</f>
        <v>81527</v>
      </c>
      <c r="DA70" s="45">
        <f>DA72+DA78+DA103+DA105</f>
        <v>78847</v>
      </c>
      <c r="DB70" s="47">
        <f t="shared" si="24"/>
        <v>100.72689644600015</v>
      </c>
      <c r="DC70" s="45">
        <f>DC72+DC78+DC103+DC105</f>
        <v>-4331</v>
      </c>
      <c r="DD70" s="45">
        <f>DD72+DD78+DD103+DD105</f>
        <v>7011</v>
      </c>
      <c r="DE70" s="45">
        <f>DE72+DE78+DE103+DE107</f>
        <v>190486</v>
      </c>
      <c r="DF70" s="45">
        <f>DF72+DF78+DF103+DF105</f>
        <v>184314</v>
      </c>
      <c r="DG70" s="47">
        <f t="shared" si="26"/>
        <v>106.07450549324065</v>
      </c>
      <c r="DH70" s="45">
        <f>DH72+DH78+DH103+DH105</f>
        <v>4585</v>
      </c>
      <c r="DI70" s="45">
        <f>DI72+DI78+DI103+DI105</f>
        <v>1587</v>
      </c>
      <c r="DJ70" s="45">
        <f>DJ72+DJ78+DJ103+DJ107</f>
        <v>256977</v>
      </c>
      <c r="DK70" s="45">
        <f>DK72+DK78+DK103+DK105</f>
        <v>251876</v>
      </c>
      <c r="DL70" s="47">
        <f t="shared" si="28"/>
        <v>104.02081440488973</v>
      </c>
      <c r="DM70" s="45">
        <f>DM72+DM78+DM103+DM105</f>
        <v>-3042</v>
      </c>
      <c r="DN70" s="45">
        <f>DN72+DN78+DN103+DN105</f>
        <v>8143</v>
      </c>
      <c r="DO70" s="45">
        <f>DO72+DO78+DO103+DO107</f>
        <v>252799</v>
      </c>
      <c r="DP70" s="45">
        <f>DP72+DP78+DP103+DP105</f>
        <v>239083</v>
      </c>
      <c r="DQ70" s="47">
        <f t="shared" si="30"/>
        <v>100.80404425405607</v>
      </c>
      <c r="DR70" s="45">
        <f>DR72+DR78+DR103+DR105</f>
        <v>5827</v>
      </c>
      <c r="DS70" s="45">
        <f>DS72+DS78+DS103+DS105</f>
        <v>7889</v>
      </c>
    </row>
    <row r="71" spans="1:123" s="58" customFormat="1" ht="39">
      <c r="A71" s="54"/>
      <c r="B71" s="13" t="s">
        <v>157</v>
      </c>
      <c r="C71" s="115">
        <f>D71+E71+F71+G71+H71+I71+J71+K71+L71+M71</f>
        <v>2499444.9019475277</v>
      </c>
      <c r="D71" s="115">
        <f t="shared" ref="D71:M71" si="154">D70</f>
        <v>530121.22666806809</v>
      </c>
      <c r="E71" s="115">
        <f t="shared" si="154"/>
        <v>286040.62628458976</v>
      </c>
      <c r="F71" s="115">
        <f t="shared" si="154"/>
        <v>223677.95691023162</v>
      </c>
      <c r="G71" s="115">
        <f t="shared" si="154"/>
        <v>251689.50841569912</v>
      </c>
      <c r="H71" s="115">
        <f t="shared" si="154"/>
        <v>263714.29961142491</v>
      </c>
      <c r="I71" s="115">
        <f t="shared" si="154"/>
        <v>238549.30038307764</v>
      </c>
      <c r="J71" s="115">
        <f t="shared" si="154"/>
        <v>70306.527499999997</v>
      </c>
      <c r="K71" s="115">
        <f t="shared" si="154"/>
        <v>171942.62651400847</v>
      </c>
      <c r="L71" s="115">
        <f t="shared" si="154"/>
        <v>226815.5951425643</v>
      </c>
      <c r="M71" s="115">
        <f t="shared" si="154"/>
        <v>236587.23451786366</v>
      </c>
      <c r="N71" s="115">
        <f>O71+P71+Q71+R71+S71+T71+U71+V71+W71+X71</f>
        <v>2510030.1596988281</v>
      </c>
      <c r="O71" s="115">
        <f>O70</f>
        <v>524603.94932506816</v>
      </c>
      <c r="P71" s="115">
        <f t="shared" ref="P71:BR71" si="155">P70</f>
        <v>283561.99628458975</v>
      </c>
      <c r="Q71" s="115">
        <f t="shared" si="155"/>
        <v>225709.59691023163</v>
      </c>
      <c r="R71" s="115">
        <f t="shared" si="155"/>
        <v>254350.69841569912</v>
      </c>
      <c r="S71" s="115">
        <f t="shared" si="155"/>
        <v>264398.99961142492</v>
      </c>
      <c r="T71" s="115">
        <f t="shared" si="155"/>
        <v>239715.00038307765</v>
      </c>
      <c r="U71" s="115">
        <f t="shared" si="155"/>
        <v>72584.997499999998</v>
      </c>
      <c r="V71" s="115">
        <f t="shared" si="155"/>
        <v>168049.9965140085</v>
      </c>
      <c r="W71" s="115">
        <f t="shared" si="155"/>
        <v>238673.61933586429</v>
      </c>
      <c r="X71" s="115">
        <f t="shared" si="155"/>
        <v>238381.30541886366</v>
      </c>
      <c r="Y71" s="115">
        <f>AB71+AE71+AH71+AK71+AN71+AQ71+AT71+AW71+AZ71+BC71</f>
        <v>2577372</v>
      </c>
      <c r="Z71" s="115">
        <f t="shared" ref="Z71:AA71" si="156">AC71+AF71+AI71+AL71+AO71+AR71+AU71+AX71+BA71+BD71</f>
        <v>2534655</v>
      </c>
      <c r="AA71" s="115">
        <f t="shared" si="156"/>
        <v>42717</v>
      </c>
      <c r="AB71" s="115">
        <f t="shared" ref="AB71:BE71" si="157">AB70</f>
        <v>547931</v>
      </c>
      <c r="AC71" s="115">
        <f t="shared" si="157"/>
        <v>527418</v>
      </c>
      <c r="AD71" s="115">
        <f t="shared" si="157"/>
        <v>20513</v>
      </c>
      <c r="AE71" s="115">
        <f t="shared" si="157"/>
        <v>299672</v>
      </c>
      <c r="AF71" s="115">
        <f t="shared" si="157"/>
        <v>287803</v>
      </c>
      <c r="AG71" s="115">
        <f t="shared" si="157"/>
        <v>11869</v>
      </c>
      <c r="AH71" s="115">
        <f t="shared" si="157"/>
        <v>232779</v>
      </c>
      <c r="AI71" s="115">
        <f t="shared" si="157"/>
        <v>224666</v>
      </c>
      <c r="AJ71" s="115">
        <f t="shared" si="157"/>
        <v>8113</v>
      </c>
      <c r="AK71" s="115">
        <f t="shared" si="157"/>
        <v>244863</v>
      </c>
      <c r="AL71" s="115">
        <f t="shared" si="157"/>
        <v>251441</v>
      </c>
      <c r="AM71" s="115">
        <f t="shared" si="157"/>
        <v>-6578</v>
      </c>
      <c r="AN71" s="115">
        <f t="shared" si="157"/>
        <v>266577</v>
      </c>
      <c r="AO71" s="115">
        <f t="shared" si="157"/>
        <v>265203</v>
      </c>
      <c r="AP71" s="115">
        <f t="shared" si="157"/>
        <v>1374</v>
      </c>
      <c r="AQ71" s="115">
        <f t="shared" si="157"/>
        <v>251158</v>
      </c>
      <c r="AR71" s="115">
        <f t="shared" si="157"/>
        <v>246771</v>
      </c>
      <c r="AS71" s="115">
        <f t="shared" si="157"/>
        <v>4387</v>
      </c>
      <c r="AT71" s="115">
        <f t="shared" si="157"/>
        <v>73947</v>
      </c>
      <c r="AU71" s="115">
        <f t="shared" si="157"/>
        <v>78278</v>
      </c>
      <c r="AV71" s="115">
        <f t="shared" si="157"/>
        <v>-4331</v>
      </c>
      <c r="AW71" s="115">
        <f t="shared" si="157"/>
        <v>178344</v>
      </c>
      <c r="AX71" s="115">
        <f t="shared" si="157"/>
        <v>173759</v>
      </c>
      <c r="AY71" s="115">
        <f t="shared" si="157"/>
        <v>4585</v>
      </c>
      <c r="AZ71" s="115">
        <f t="shared" si="157"/>
        <v>239098</v>
      </c>
      <c r="BA71" s="115">
        <f t="shared" si="157"/>
        <v>242140</v>
      </c>
      <c r="BB71" s="115">
        <f t="shared" si="157"/>
        <v>-3042</v>
      </c>
      <c r="BC71" s="115">
        <f t="shared" si="157"/>
        <v>243003</v>
      </c>
      <c r="BD71" s="115">
        <f t="shared" si="157"/>
        <v>237176</v>
      </c>
      <c r="BE71" s="115">
        <f t="shared" si="157"/>
        <v>5827</v>
      </c>
      <c r="BF71" s="115">
        <f>BG71+BH71+BI71+BJ71+BK71+BL71+BM71+BN71+BO71+BP71</f>
        <v>2664911.3716824995</v>
      </c>
      <c r="BG71" s="115">
        <f>BG70</f>
        <v>565412.88018400013</v>
      </c>
      <c r="BH71" s="115">
        <f t="shared" ref="BH71:BP71" si="158">BH70</f>
        <v>297758.87</v>
      </c>
      <c r="BI71" s="115">
        <f t="shared" si="158"/>
        <v>231255.593425</v>
      </c>
      <c r="BJ71" s="115">
        <f t="shared" si="158"/>
        <v>256315.19</v>
      </c>
      <c r="BK71" s="115">
        <f t="shared" si="158"/>
        <v>267974.90000000002</v>
      </c>
      <c r="BL71" s="115">
        <f t="shared" si="158"/>
        <v>269946.11639099999</v>
      </c>
      <c r="BM71" s="115">
        <f t="shared" si="158"/>
        <v>93123.47</v>
      </c>
      <c r="BN71" s="115">
        <f t="shared" si="158"/>
        <v>175952.82</v>
      </c>
      <c r="BO71" s="115">
        <f t="shared" si="158"/>
        <v>266735.88</v>
      </c>
      <c r="BP71" s="115">
        <f t="shared" si="158"/>
        <v>240435.65168250003</v>
      </c>
      <c r="BQ71" s="115">
        <f>BR71+BT71+BU71</f>
        <v>2620694</v>
      </c>
      <c r="BR71" s="115">
        <f t="shared" si="155"/>
        <v>2620694</v>
      </c>
      <c r="BS71" s="42">
        <f t="shared" si="10"/>
        <v>103.39450536660809</v>
      </c>
      <c r="BT71" s="115">
        <f>BY71+CD71+CI71+CN71+CS71+CX71+DC71+DH71+DM71+DR71</f>
        <v>0</v>
      </c>
      <c r="BU71" s="115"/>
      <c r="BV71" s="115">
        <f>BW71+BY71+BZ71</f>
        <v>533475</v>
      </c>
      <c r="BW71" s="115">
        <f t="shared" ref="BW71:DP71" si="159">BW70</f>
        <v>533475</v>
      </c>
      <c r="BX71" s="42">
        <f t="shared" si="11"/>
        <v>101.1484249684311</v>
      </c>
      <c r="BY71" s="115"/>
      <c r="BZ71" s="115"/>
      <c r="CA71" s="115">
        <f>CB71+CD71+CE71</f>
        <v>301633</v>
      </c>
      <c r="CB71" s="115">
        <f t="shared" si="159"/>
        <v>301633</v>
      </c>
      <c r="CC71" s="42">
        <f t="shared" si="14"/>
        <v>104.80537034012849</v>
      </c>
      <c r="CD71" s="115"/>
      <c r="CE71" s="115"/>
      <c r="CF71" s="115">
        <f>CG71+CI71+CJ71</f>
        <v>232444</v>
      </c>
      <c r="CG71" s="115">
        <f t="shared" si="159"/>
        <v>232444</v>
      </c>
      <c r="CH71" s="42">
        <f t="shared" si="16"/>
        <v>103.46202807723466</v>
      </c>
      <c r="CI71" s="115"/>
      <c r="CJ71" s="115"/>
      <c r="CK71" s="115">
        <f>CL71+CN71+CO71</f>
        <v>263088</v>
      </c>
      <c r="CL71" s="115">
        <f t="shared" si="159"/>
        <v>263088</v>
      </c>
      <c r="CM71" s="42">
        <f t="shared" si="18"/>
        <v>104.63210057230125</v>
      </c>
      <c r="CN71" s="115"/>
      <c r="CO71" s="115"/>
      <c r="CP71" s="115">
        <f>CQ71+CS71+CT71</f>
        <v>266489</v>
      </c>
      <c r="CQ71" s="115">
        <f t="shared" si="159"/>
        <v>266489</v>
      </c>
      <c r="CR71" s="42">
        <f t="shared" si="20"/>
        <v>100.48491155831572</v>
      </c>
      <c r="CS71" s="115"/>
      <c r="CT71" s="115"/>
      <c r="CU71" s="115">
        <f>CV71+CX71+CY71</f>
        <v>269445</v>
      </c>
      <c r="CV71" s="115">
        <f t="shared" si="159"/>
        <v>269445</v>
      </c>
      <c r="CW71" s="42">
        <f t="shared" si="22"/>
        <v>109.18827576984329</v>
      </c>
      <c r="CX71" s="115"/>
      <c r="CY71" s="115"/>
      <c r="CZ71" s="115">
        <f>DA71+DC71+DD71</f>
        <v>78847</v>
      </c>
      <c r="DA71" s="115">
        <f t="shared" si="159"/>
        <v>78847</v>
      </c>
      <c r="DB71" s="42">
        <f t="shared" si="24"/>
        <v>100.72689644600015</v>
      </c>
      <c r="DC71" s="115"/>
      <c r="DD71" s="115"/>
      <c r="DE71" s="115">
        <f>DF71+DH71+DI71</f>
        <v>184314</v>
      </c>
      <c r="DF71" s="115">
        <f t="shared" si="159"/>
        <v>184314</v>
      </c>
      <c r="DG71" s="42">
        <f t="shared" si="26"/>
        <v>106.07450549324065</v>
      </c>
      <c r="DH71" s="115"/>
      <c r="DI71" s="115"/>
      <c r="DJ71" s="115">
        <f>DK71+DM71+DN71</f>
        <v>251876</v>
      </c>
      <c r="DK71" s="115">
        <f t="shared" si="159"/>
        <v>251876</v>
      </c>
      <c r="DL71" s="42">
        <f t="shared" si="28"/>
        <v>104.02081440488973</v>
      </c>
      <c r="DM71" s="115"/>
      <c r="DN71" s="115"/>
      <c r="DO71" s="115">
        <f>DP71+DR71+DS71</f>
        <v>239083</v>
      </c>
      <c r="DP71" s="115">
        <f t="shared" si="159"/>
        <v>239083</v>
      </c>
      <c r="DQ71" s="42">
        <f t="shared" si="30"/>
        <v>100.80404425405607</v>
      </c>
      <c r="DR71" s="115"/>
      <c r="DS71" s="115"/>
    </row>
    <row r="72" spans="1:123" s="48" customFormat="1" ht="26.25" customHeight="1">
      <c r="A72" s="43" t="s">
        <v>9</v>
      </c>
      <c r="B72" s="20" t="s">
        <v>105</v>
      </c>
      <c r="C72" s="45">
        <f t="shared" ref="C72:M72" si="160">C75+C76+C77</f>
        <v>133550</v>
      </c>
      <c r="D72" s="45">
        <f>D75+D76+D77</f>
        <v>39840</v>
      </c>
      <c r="E72" s="45">
        <f t="shared" si="160"/>
        <v>9110</v>
      </c>
      <c r="F72" s="45">
        <f t="shared" si="160"/>
        <v>8000.0000000000009</v>
      </c>
      <c r="G72" s="45">
        <f t="shared" si="160"/>
        <v>14490</v>
      </c>
      <c r="H72" s="45">
        <f t="shared" si="160"/>
        <v>8830</v>
      </c>
      <c r="I72" s="45">
        <f t="shared" si="160"/>
        <v>8280</v>
      </c>
      <c r="J72" s="45">
        <f t="shared" si="160"/>
        <v>7720.0000000000009</v>
      </c>
      <c r="K72" s="45">
        <f t="shared" si="160"/>
        <v>5960.0000000000009</v>
      </c>
      <c r="L72" s="45">
        <f t="shared" si="160"/>
        <v>21330</v>
      </c>
      <c r="M72" s="45">
        <f t="shared" si="160"/>
        <v>9990</v>
      </c>
      <c r="N72" s="45">
        <f t="shared" si="45"/>
        <v>148236.76584430001</v>
      </c>
      <c r="O72" s="45">
        <f>O75+O76</f>
        <v>43040</v>
      </c>
      <c r="P72" s="45">
        <f t="shared" ref="P72:X72" si="161">P75+P76</f>
        <v>12310</v>
      </c>
      <c r="Q72" s="45">
        <f t="shared" si="161"/>
        <v>9440</v>
      </c>
      <c r="R72" s="45">
        <f t="shared" si="161"/>
        <v>18490</v>
      </c>
      <c r="S72" s="45">
        <f t="shared" si="161"/>
        <v>8830</v>
      </c>
      <c r="T72" s="45">
        <f t="shared" si="161"/>
        <v>11080</v>
      </c>
      <c r="U72" s="45">
        <f t="shared" si="161"/>
        <v>11480</v>
      </c>
      <c r="V72" s="45">
        <f t="shared" si="161"/>
        <v>5981.6000000000013</v>
      </c>
      <c r="W72" s="45">
        <f t="shared" si="161"/>
        <v>17595.165844299998</v>
      </c>
      <c r="X72" s="45">
        <f t="shared" si="161"/>
        <v>9990</v>
      </c>
      <c r="Y72" s="45">
        <f t="shared" ref="Y72:AA72" si="162">Y75+Y76+Y77</f>
        <v>131870</v>
      </c>
      <c r="Z72" s="45">
        <f t="shared" si="162"/>
        <v>131870</v>
      </c>
      <c r="AA72" s="45">
        <f t="shared" si="162"/>
        <v>0</v>
      </c>
      <c r="AB72" s="45">
        <f>AB75+AB76+AB77</f>
        <v>43840</v>
      </c>
      <c r="AC72" s="45">
        <f t="shared" ref="AC72:BP72" si="163">AC75+AC76+AC77</f>
        <v>43840</v>
      </c>
      <c r="AD72" s="45">
        <f t="shared" si="163"/>
        <v>0</v>
      </c>
      <c r="AE72" s="45">
        <f t="shared" si="163"/>
        <v>9110</v>
      </c>
      <c r="AF72" s="45">
        <f t="shared" si="163"/>
        <v>9110</v>
      </c>
      <c r="AG72" s="45">
        <f t="shared" si="163"/>
        <v>0</v>
      </c>
      <c r="AH72" s="45">
        <f t="shared" si="163"/>
        <v>8240</v>
      </c>
      <c r="AI72" s="45">
        <f t="shared" si="163"/>
        <v>8240</v>
      </c>
      <c r="AJ72" s="45">
        <f t="shared" si="163"/>
        <v>0</v>
      </c>
      <c r="AK72" s="45">
        <f t="shared" si="163"/>
        <v>14490</v>
      </c>
      <c r="AL72" s="45">
        <f t="shared" si="163"/>
        <v>14490</v>
      </c>
      <c r="AM72" s="45">
        <f t="shared" si="163"/>
        <v>0</v>
      </c>
      <c r="AN72" s="45">
        <f t="shared" si="163"/>
        <v>8990</v>
      </c>
      <c r="AO72" s="45">
        <f t="shared" si="163"/>
        <v>8990</v>
      </c>
      <c r="AP72" s="45">
        <f t="shared" si="163"/>
        <v>0</v>
      </c>
      <c r="AQ72" s="45">
        <f t="shared" si="163"/>
        <v>8280</v>
      </c>
      <c r="AR72" s="45">
        <f t="shared" si="163"/>
        <v>8280</v>
      </c>
      <c r="AS72" s="45">
        <f t="shared" si="163"/>
        <v>0</v>
      </c>
      <c r="AT72" s="45">
        <f t="shared" si="163"/>
        <v>9480</v>
      </c>
      <c r="AU72" s="45">
        <f t="shared" si="163"/>
        <v>9480</v>
      </c>
      <c r="AV72" s="45">
        <f t="shared" si="163"/>
        <v>0</v>
      </c>
      <c r="AW72" s="45">
        <f t="shared" si="163"/>
        <v>5720.0000000000009</v>
      </c>
      <c r="AX72" s="45">
        <f t="shared" si="163"/>
        <v>5720.0000000000009</v>
      </c>
      <c r="AY72" s="45">
        <f t="shared" si="163"/>
        <v>0</v>
      </c>
      <c r="AZ72" s="45">
        <f t="shared" si="163"/>
        <v>14930</v>
      </c>
      <c r="BA72" s="45">
        <f t="shared" si="163"/>
        <v>14930</v>
      </c>
      <c r="BB72" s="45">
        <f t="shared" si="163"/>
        <v>0</v>
      </c>
      <c r="BC72" s="45">
        <f t="shared" si="163"/>
        <v>8790</v>
      </c>
      <c r="BD72" s="45">
        <f t="shared" si="163"/>
        <v>8790</v>
      </c>
      <c r="BE72" s="45">
        <f t="shared" si="163"/>
        <v>0</v>
      </c>
      <c r="BF72" s="45">
        <f t="shared" si="163"/>
        <v>216711.93</v>
      </c>
      <c r="BG72" s="45">
        <f t="shared" si="163"/>
        <v>63840</v>
      </c>
      <c r="BH72" s="45">
        <f t="shared" si="163"/>
        <v>13910</v>
      </c>
      <c r="BI72" s="45">
        <f t="shared" si="163"/>
        <v>15440</v>
      </c>
      <c r="BJ72" s="45">
        <f t="shared" si="163"/>
        <v>14490</v>
      </c>
      <c r="BK72" s="45">
        <f t="shared" si="163"/>
        <v>10830</v>
      </c>
      <c r="BL72" s="45">
        <f t="shared" si="163"/>
        <v>14680</v>
      </c>
      <c r="BM72" s="45">
        <f t="shared" si="163"/>
        <v>26520</v>
      </c>
      <c r="BN72" s="45">
        <f t="shared" si="163"/>
        <v>6040.0000000000009</v>
      </c>
      <c r="BO72" s="45">
        <f t="shared" si="163"/>
        <v>41771.93</v>
      </c>
      <c r="BP72" s="45">
        <f t="shared" si="163"/>
        <v>9190</v>
      </c>
      <c r="BQ72" s="45">
        <f t="shared" si="32"/>
        <v>148249</v>
      </c>
      <c r="BR72" s="45">
        <f t="shared" ref="BR72:DP72" si="164">BR75+BR76+BR77</f>
        <v>148249</v>
      </c>
      <c r="BS72" s="47">
        <f t="shared" si="10"/>
        <v>112.42056570865246</v>
      </c>
      <c r="BT72" s="45">
        <f t="shared" ref="BT72" si="165">BT75+BT76+BT77</f>
        <v>0</v>
      </c>
      <c r="BU72" s="45"/>
      <c r="BV72" s="45">
        <f t="shared" si="35"/>
        <v>42240</v>
      </c>
      <c r="BW72" s="45">
        <f t="shared" si="164"/>
        <v>42240</v>
      </c>
      <c r="BX72" s="47">
        <f t="shared" si="11"/>
        <v>96.350364963503651</v>
      </c>
      <c r="BY72" s="45"/>
      <c r="BZ72" s="45"/>
      <c r="CA72" s="45">
        <f t="shared" si="36"/>
        <v>9665</v>
      </c>
      <c r="CB72" s="45">
        <f t="shared" si="164"/>
        <v>9665</v>
      </c>
      <c r="CC72" s="47">
        <f t="shared" si="14"/>
        <v>106.09220636663008</v>
      </c>
      <c r="CD72" s="45"/>
      <c r="CE72" s="45"/>
      <c r="CF72" s="45">
        <f t="shared" si="37"/>
        <v>9131</v>
      </c>
      <c r="CG72" s="45">
        <f t="shared" si="164"/>
        <v>9131</v>
      </c>
      <c r="CH72" s="47">
        <f t="shared" si="16"/>
        <v>110.81310679611651</v>
      </c>
      <c r="CI72" s="45"/>
      <c r="CJ72" s="45"/>
      <c r="CK72" s="45">
        <f t="shared" si="38"/>
        <v>20130</v>
      </c>
      <c r="CL72" s="45">
        <f t="shared" si="164"/>
        <v>20130</v>
      </c>
      <c r="CM72" s="47">
        <f t="shared" si="18"/>
        <v>138.92339544513456</v>
      </c>
      <c r="CN72" s="45"/>
      <c r="CO72" s="45"/>
      <c r="CP72" s="45">
        <f t="shared" si="39"/>
        <v>9790</v>
      </c>
      <c r="CQ72" s="45">
        <f t="shared" si="164"/>
        <v>9790</v>
      </c>
      <c r="CR72" s="47">
        <f t="shared" si="20"/>
        <v>108.89877641824248</v>
      </c>
      <c r="CS72" s="45"/>
      <c r="CT72" s="45"/>
      <c r="CU72" s="45">
        <f t="shared" si="40"/>
        <v>10472</v>
      </c>
      <c r="CV72" s="45">
        <f t="shared" si="164"/>
        <v>10472</v>
      </c>
      <c r="CW72" s="47">
        <f t="shared" si="22"/>
        <v>126.47342995169082</v>
      </c>
      <c r="CX72" s="45"/>
      <c r="CY72" s="45"/>
      <c r="CZ72" s="45">
        <f t="shared" si="41"/>
        <v>8360</v>
      </c>
      <c r="DA72" s="45">
        <f t="shared" si="164"/>
        <v>8360</v>
      </c>
      <c r="DB72" s="47">
        <f t="shared" si="24"/>
        <v>88.185654008438817</v>
      </c>
      <c r="DC72" s="45"/>
      <c r="DD72" s="45"/>
      <c r="DE72" s="45">
        <f t="shared" si="42"/>
        <v>6253</v>
      </c>
      <c r="DF72" s="45">
        <f t="shared" si="164"/>
        <v>6253</v>
      </c>
      <c r="DG72" s="47">
        <f t="shared" si="26"/>
        <v>109.3181818181818</v>
      </c>
      <c r="DH72" s="45"/>
      <c r="DI72" s="45"/>
      <c r="DJ72" s="45">
        <f t="shared" si="43"/>
        <v>24530</v>
      </c>
      <c r="DK72" s="45">
        <f t="shared" si="164"/>
        <v>24530</v>
      </c>
      <c r="DL72" s="47">
        <f t="shared" si="28"/>
        <v>164.30006697923645</v>
      </c>
      <c r="DM72" s="45"/>
      <c r="DN72" s="45"/>
      <c r="DO72" s="45">
        <f t="shared" si="44"/>
        <v>7678</v>
      </c>
      <c r="DP72" s="45">
        <f t="shared" si="164"/>
        <v>7678</v>
      </c>
      <c r="DQ72" s="47">
        <f t="shared" si="30"/>
        <v>87.349260523321959</v>
      </c>
      <c r="DR72" s="45"/>
      <c r="DS72" s="45"/>
    </row>
    <row r="73" spans="1:123" ht="18.75" hidden="1" customHeight="1" outlineLevel="1">
      <c r="A73" s="40"/>
      <c r="B73" s="61" t="s">
        <v>253</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f t="shared" si="32"/>
        <v>0</v>
      </c>
      <c r="BR73" s="115">
        <f t="shared" ref="BR73:BR77" si="166">BW73+CB73+CG73+CL73+CQ73+CV73+DA73+DF73+DK73+DP73</f>
        <v>0</v>
      </c>
      <c r="BS73" s="42">
        <f t="shared" si="10"/>
        <v>0</v>
      </c>
      <c r="BT73" s="115">
        <f>BY73+CD73+CI73+CN73+CS73+CX73+DC73+DH73+DM73+DR73</f>
        <v>0</v>
      </c>
      <c r="BU73" s="115"/>
      <c r="BV73" s="115">
        <f t="shared" si="35"/>
        <v>0</v>
      </c>
      <c r="BW73" s="115"/>
      <c r="BX73" s="42">
        <f t="shared" si="11"/>
        <v>0</v>
      </c>
      <c r="BY73" s="115"/>
      <c r="BZ73" s="115"/>
      <c r="CA73" s="115">
        <f t="shared" si="36"/>
        <v>0</v>
      </c>
      <c r="CB73" s="115"/>
      <c r="CC73" s="42">
        <f t="shared" si="14"/>
        <v>0</v>
      </c>
      <c r="CD73" s="115"/>
      <c r="CE73" s="115"/>
      <c r="CF73" s="115">
        <f t="shared" si="37"/>
        <v>0</v>
      </c>
      <c r="CG73" s="115"/>
      <c r="CH73" s="42">
        <f t="shared" si="16"/>
        <v>0</v>
      </c>
      <c r="CI73" s="115"/>
      <c r="CJ73" s="115"/>
      <c r="CK73" s="115">
        <f t="shared" si="38"/>
        <v>0</v>
      </c>
      <c r="CL73" s="115"/>
      <c r="CM73" s="42">
        <f t="shared" si="18"/>
        <v>0</v>
      </c>
      <c r="CN73" s="115"/>
      <c r="CO73" s="115"/>
      <c r="CP73" s="115">
        <f t="shared" si="39"/>
        <v>0</v>
      </c>
      <c r="CQ73" s="115"/>
      <c r="CR73" s="42">
        <f t="shared" si="20"/>
        <v>0</v>
      </c>
      <c r="CS73" s="115"/>
      <c r="CT73" s="115"/>
      <c r="CU73" s="115">
        <f t="shared" si="40"/>
        <v>0</v>
      </c>
      <c r="CV73" s="115"/>
      <c r="CW73" s="42">
        <f t="shared" si="22"/>
        <v>0</v>
      </c>
      <c r="CX73" s="115"/>
      <c r="CY73" s="115"/>
      <c r="CZ73" s="115">
        <f t="shared" si="41"/>
        <v>0</v>
      </c>
      <c r="DA73" s="115"/>
      <c r="DB73" s="42">
        <f t="shared" si="24"/>
        <v>0</v>
      </c>
      <c r="DC73" s="115"/>
      <c r="DD73" s="115"/>
      <c r="DE73" s="115">
        <f t="shared" si="42"/>
        <v>0</v>
      </c>
      <c r="DF73" s="115"/>
      <c r="DG73" s="42">
        <f t="shared" si="26"/>
        <v>0</v>
      </c>
      <c r="DH73" s="115"/>
      <c r="DI73" s="115"/>
      <c r="DJ73" s="115">
        <f t="shared" si="43"/>
        <v>0</v>
      </c>
      <c r="DK73" s="115"/>
      <c r="DL73" s="42">
        <f t="shared" si="28"/>
        <v>0</v>
      </c>
      <c r="DM73" s="115"/>
      <c r="DN73" s="115"/>
      <c r="DO73" s="115">
        <f t="shared" si="44"/>
        <v>0</v>
      </c>
      <c r="DP73" s="115"/>
      <c r="DQ73" s="42">
        <f t="shared" si="30"/>
        <v>0</v>
      </c>
      <c r="DR73" s="115"/>
      <c r="DS73" s="115"/>
    </row>
    <row r="74" spans="1:123" ht="21" hidden="1" customHeight="1" outlineLevel="1">
      <c r="A74" s="40"/>
      <c r="B74" s="61" t="s">
        <v>254</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f t="shared" si="32"/>
        <v>0</v>
      </c>
      <c r="BR74" s="115">
        <f t="shared" si="166"/>
        <v>0</v>
      </c>
      <c r="BS74" s="42">
        <f t="shared" si="10"/>
        <v>0</v>
      </c>
      <c r="BT74" s="115">
        <f>BY74+CD74+CI74+CN74+CS74+CX74+DC74+DH74+DM74+DR74</f>
        <v>0</v>
      </c>
      <c r="BU74" s="115"/>
      <c r="BV74" s="115">
        <f t="shared" si="35"/>
        <v>0</v>
      </c>
      <c r="BW74" s="115"/>
      <c r="BX74" s="42">
        <f t="shared" si="11"/>
        <v>0</v>
      </c>
      <c r="BY74" s="115"/>
      <c r="BZ74" s="115"/>
      <c r="CA74" s="115">
        <f t="shared" si="36"/>
        <v>0</v>
      </c>
      <c r="CB74" s="115"/>
      <c r="CC74" s="42">
        <f t="shared" si="14"/>
        <v>0</v>
      </c>
      <c r="CD74" s="115"/>
      <c r="CE74" s="115"/>
      <c r="CF74" s="115">
        <f t="shared" si="37"/>
        <v>0</v>
      </c>
      <c r="CG74" s="115"/>
      <c r="CH74" s="42">
        <f t="shared" si="16"/>
        <v>0</v>
      </c>
      <c r="CI74" s="115"/>
      <c r="CJ74" s="115"/>
      <c r="CK74" s="115">
        <f t="shared" si="38"/>
        <v>0</v>
      </c>
      <c r="CL74" s="115"/>
      <c r="CM74" s="42">
        <f t="shared" si="18"/>
        <v>0</v>
      </c>
      <c r="CN74" s="115"/>
      <c r="CO74" s="115"/>
      <c r="CP74" s="115">
        <f t="shared" si="39"/>
        <v>0</v>
      </c>
      <c r="CQ74" s="115"/>
      <c r="CR74" s="42">
        <f t="shared" si="20"/>
        <v>0</v>
      </c>
      <c r="CS74" s="115"/>
      <c r="CT74" s="115"/>
      <c r="CU74" s="115">
        <f t="shared" si="40"/>
        <v>0</v>
      </c>
      <c r="CV74" s="115"/>
      <c r="CW74" s="42">
        <f t="shared" si="22"/>
        <v>0</v>
      </c>
      <c r="CX74" s="115"/>
      <c r="CY74" s="115"/>
      <c r="CZ74" s="115">
        <f t="shared" si="41"/>
        <v>0</v>
      </c>
      <c r="DA74" s="115"/>
      <c r="DB74" s="42">
        <f t="shared" si="24"/>
        <v>0</v>
      </c>
      <c r="DC74" s="115"/>
      <c r="DD74" s="115"/>
      <c r="DE74" s="115">
        <f t="shared" si="42"/>
        <v>0</v>
      </c>
      <c r="DF74" s="115"/>
      <c r="DG74" s="42">
        <f t="shared" si="26"/>
        <v>0</v>
      </c>
      <c r="DH74" s="115"/>
      <c r="DI74" s="115"/>
      <c r="DJ74" s="115">
        <f t="shared" si="43"/>
        <v>0</v>
      </c>
      <c r="DK74" s="115"/>
      <c r="DL74" s="42">
        <f t="shared" si="28"/>
        <v>0</v>
      </c>
      <c r="DM74" s="115"/>
      <c r="DN74" s="115"/>
      <c r="DO74" s="115">
        <f t="shared" si="44"/>
        <v>0</v>
      </c>
      <c r="DP74" s="115"/>
      <c r="DQ74" s="42">
        <f t="shared" si="30"/>
        <v>0</v>
      </c>
      <c r="DR74" s="115"/>
      <c r="DS74" s="115"/>
    </row>
    <row r="75" spans="1:123" ht="18" customHeight="1" collapsed="1">
      <c r="A75" s="40" t="s">
        <v>11</v>
      </c>
      <c r="B75" s="61" t="s">
        <v>158</v>
      </c>
      <c r="C75" s="115">
        <f>D75+E75+F75+G75+H75+I75+J75+K75+L75+M75</f>
        <v>77550.000000000015</v>
      </c>
      <c r="D75" s="51">
        <v>15840.000000000002</v>
      </c>
      <c r="E75" s="51">
        <v>6710.0000000000009</v>
      </c>
      <c r="F75" s="51">
        <v>7040.0000000000009</v>
      </c>
      <c r="G75" s="51">
        <v>6490.0000000000009</v>
      </c>
      <c r="H75" s="51">
        <v>8030.0000000000009</v>
      </c>
      <c r="I75" s="51">
        <v>7480.0000000000009</v>
      </c>
      <c r="J75" s="51">
        <v>5720.0000000000009</v>
      </c>
      <c r="K75" s="51">
        <v>5720.0000000000009</v>
      </c>
      <c r="L75" s="51">
        <v>6930.0000000000009</v>
      </c>
      <c r="M75" s="51">
        <v>7590.0000000000009</v>
      </c>
      <c r="N75" s="115">
        <f t="shared" si="45"/>
        <v>86215.165844300005</v>
      </c>
      <c r="O75" s="115">
        <v>15840.000000000002</v>
      </c>
      <c r="P75" s="115">
        <v>6710.0000000000009</v>
      </c>
      <c r="Q75" s="115">
        <v>7040.0000000000009</v>
      </c>
      <c r="R75" s="115">
        <v>6490.0000000000009</v>
      </c>
      <c r="S75" s="115">
        <v>8030.0000000000009</v>
      </c>
      <c r="T75" s="115">
        <v>7480.0000000000009</v>
      </c>
      <c r="U75" s="115">
        <v>5720.0000000000009</v>
      </c>
      <c r="V75" s="115">
        <v>5720.0000000000009</v>
      </c>
      <c r="W75" s="115">
        <v>15595.165844299998</v>
      </c>
      <c r="X75" s="115">
        <v>7590.0000000000009</v>
      </c>
      <c r="Y75" s="115">
        <f>AB75+AE75+AH75+AK75+AN75+AQ75+AT75+AW75+AZ75+BC75</f>
        <v>77550.000000000015</v>
      </c>
      <c r="Z75" s="115">
        <f t="shared" ref="Z75:AA76" si="167">AC75+AF75+AI75+AL75+AO75+AR75+AU75+AX75+BA75+BD75</f>
        <v>77550.000000000015</v>
      </c>
      <c r="AA75" s="115">
        <f t="shared" si="167"/>
        <v>0</v>
      </c>
      <c r="AB75" s="51">
        <v>15840.000000000002</v>
      </c>
      <c r="AC75" s="51">
        <v>15840.000000000002</v>
      </c>
      <c r="AD75" s="51"/>
      <c r="AE75" s="51">
        <v>6710.0000000000009</v>
      </c>
      <c r="AF75" s="51">
        <v>6710.0000000000009</v>
      </c>
      <c r="AG75" s="51"/>
      <c r="AH75" s="51">
        <v>7040.0000000000009</v>
      </c>
      <c r="AI75" s="51">
        <v>7040.0000000000009</v>
      </c>
      <c r="AJ75" s="51"/>
      <c r="AK75" s="51">
        <v>6490.0000000000009</v>
      </c>
      <c r="AL75" s="51">
        <v>6490.0000000000009</v>
      </c>
      <c r="AM75" s="51"/>
      <c r="AN75" s="51">
        <v>8030.0000000000009</v>
      </c>
      <c r="AO75" s="51">
        <v>8030.0000000000009</v>
      </c>
      <c r="AP75" s="51"/>
      <c r="AQ75" s="51">
        <v>7480.0000000000009</v>
      </c>
      <c r="AR75" s="51">
        <v>7480.0000000000009</v>
      </c>
      <c r="AS75" s="51"/>
      <c r="AT75" s="51">
        <v>5720.0000000000009</v>
      </c>
      <c r="AU75" s="51">
        <v>5720.0000000000009</v>
      </c>
      <c r="AV75" s="51"/>
      <c r="AW75" s="51">
        <v>5720.0000000000009</v>
      </c>
      <c r="AX75" s="51">
        <v>5720.0000000000009</v>
      </c>
      <c r="AY75" s="51"/>
      <c r="AZ75" s="51">
        <v>6930.0000000000009</v>
      </c>
      <c r="BA75" s="51">
        <v>6930.0000000000009</v>
      </c>
      <c r="BB75" s="51"/>
      <c r="BC75" s="51">
        <v>7590.0000000000009</v>
      </c>
      <c r="BD75" s="51">
        <v>7590.0000000000009</v>
      </c>
      <c r="BE75" s="51"/>
      <c r="BF75" s="115">
        <f t="shared" ref="BF75:BF77" si="168">BG75+BH75+BI75+BJ75+BK75+BL75+BM75+BN75+BO75+BP75</f>
        <v>80391.930000000008</v>
      </c>
      <c r="BG75" s="115">
        <f>AB75</f>
        <v>15840.000000000002</v>
      </c>
      <c r="BH75" s="115">
        <f>AE75</f>
        <v>6710.0000000000009</v>
      </c>
      <c r="BI75" s="115">
        <f>AH75</f>
        <v>7040.0000000000009</v>
      </c>
      <c r="BJ75" s="115">
        <f>AK75</f>
        <v>6490.0000000000009</v>
      </c>
      <c r="BK75" s="115">
        <f>AN75</f>
        <v>8030.0000000000009</v>
      </c>
      <c r="BL75" s="115">
        <f>AQ75</f>
        <v>7480.0000000000009</v>
      </c>
      <c r="BM75" s="115">
        <f>AT75</f>
        <v>5720.0000000000009</v>
      </c>
      <c r="BN75" s="115">
        <f>AW75</f>
        <v>5720.0000000000009</v>
      </c>
      <c r="BO75" s="115">
        <v>9771.9300000000021</v>
      </c>
      <c r="BP75" s="115">
        <f t="shared" ref="BP75" si="169">BC75</f>
        <v>7590.0000000000009</v>
      </c>
      <c r="BQ75" s="115">
        <f>BR75+BT75+BU75</f>
        <v>78817</v>
      </c>
      <c r="BR75" s="115">
        <f t="shared" si="166"/>
        <v>78817</v>
      </c>
      <c r="BS75" s="42">
        <f t="shared" si="10"/>
        <v>101.63378465506123</v>
      </c>
      <c r="BT75" s="115">
        <f>BY75+CD75+CI75+CN75+CS75+CX75+DC75+DH75+DM75+DR75</f>
        <v>0</v>
      </c>
      <c r="BU75" s="115"/>
      <c r="BV75" s="115">
        <f>BW75+BY75+BZ75</f>
        <v>15840</v>
      </c>
      <c r="BW75" s="51">
        <f>ROUND((D75*1),0)</f>
        <v>15840</v>
      </c>
      <c r="BX75" s="42">
        <f t="shared" si="11"/>
        <v>99.999999999999986</v>
      </c>
      <c r="BY75" s="51"/>
      <c r="BZ75" s="51"/>
      <c r="CA75" s="115">
        <f>CB75+CD75+CE75</f>
        <v>7025</v>
      </c>
      <c r="CB75" s="51">
        <f>ROUND((E75*1.047),0)</f>
        <v>7025</v>
      </c>
      <c r="CC75" s="42">
        <f t="shared" si="14"/>
        <v>104.69448584202681</v>
      </c>
      <c r="CD75" s="51"/>
      <c r="CE75" s="51"/>
      <c r="CF75" s="115">
        <f>CG75+CI75+CJ75</f>
        <v>7371</v>
      </c>
      <c r="CG75" s="51">
        <f>ROUND((F75*1.047),0)</f>
        <v>7371</v>
      </c>
      <c r="CH75" s="42">
        <f t="shared" si="16"/>
        <v>104.70170454545453</v>
      </c>
      <c r="CI75" s="51"/>
      <c r="CJ75" s="51"/>
      <c r="CK75" s="115">
        <f>CL75+CN75+CO75</f>
        <v>6490</v>
      </c>
      <c r="CL75" s="51">
        <f>ROUND((G75*1),0)</f>
        <v>6490</v>
      </c>
      <c r="CM75" s="42">
        <f t="shared" si="18"/>
        <v>99.999999999999986</v>
      </c>
      <c r="CN75" s="51"/>
      <c r="CO75" s="51"/>
      <c r="CP75" s="115">
        <f>CQ75+CS75+CT75</f>
        <v>8030</v>
      </c>
      <c r="CQ75" s="51">
        <f>ROUND((H75*1),0)</f>
        <v>8030</v>
      </c>
      <c r="CR75" s="42">
        <f t="shared" si="20"/>
        <v>99.999999999999986</v>
      </c>
      <c r="CS75" s="51"/>
      <c r="CT75" s="51"/>
      <c r="CU75" s="115">
        <f>CV75+CX75+CY75</f>
        <v>7832</v>
      </c>
      <c r="CV75" s="51">
        <f>ROUND((I75*1.047),0)</f>
        <v>7832</v>
      </c>
      <c r="CW75" s="42">
        <f t="shared" si="22"/>
        <v>104.70588235294116</v>
      </c>
      <c r="CX75" s="51"/>
      <c r="CY75" s="51"/>
      <c r="CZ75" s="115">
        <f>DA75+DC75+DD75</f>
        <v>5720</v>
      </c>
      <c r="DA75" s="51">
        <f>ROUND((J75*1),0)</f>
        <v>5720</v>
      </c>
      <c r="DB75" s="42">
        <f t="shared" si="24"/>
        <v>99.999999999999986</v>
      </c>
      <c r="DC75" s="51"/>
      <c r="DD75" s="51"/>
      <c r="DE75" s="115">
        <f>DF75+DH75+DI75</f>
        <v>5989</v>
      </c>
      <c r="DF75" s="51">
        <f>ROUND((K75*1.047),0)</f>
        <v>5989</v>
      </c>
      <c r="DG75" s="42">
        <f t="shared" si="26"/>
        <v>104.70279720279719</v>
      </c>
      <c r="DH75" s="51"/>
      <c r="DI75" s="51"/>
      <c r="DJ75" s="115">
        <f>DK75+DM75+DN75</f>
        <v>6930</v>
      </c>
      <c r="DK75" s="51">
        <f>ROUND((L75*1),0)</f>
        <v>6930</v>
      </c>
      <c r="DL75" s="42">
        <f t="shared" si="28"/>
        <v>99.999999999999986</v>
      </c>
      <c r="DM75" s="51"/>
      <c r="DN75" s="51"/>
      <c r="DO75" s="115">
        <f>DP75+DR75+DS75</f>
        <v>7590</v>
      </c>
      <c r="DP75" s="51">
        <f>ROUND((M75*1),0)</f>
        <v>7590</v>
      </c>
      <c r="DQ75" s="42">
        <f t="shared" si="30"/>
        <v>99.999999999999986</v>
      </c>
      <c r="DR75" s="51"/>
      <c r="DS75" s="51"/>
    </row>
    <row r="76" spans="1:123" ht="18" customHeight="1">
      <c r="A76" s="40" t="s">
        <v>14</v>
      </c>
      <c r="B76" s="61" t="s">
        <v>107</v>
      </c>
      <c r="C76" s="115">
        <f>D76+E76+F76+G76+H76+I76+J76+K76+L76+M76</f>
        <v>56000</v>
      </c>
      <c r="D76" s="115">
        <v>24000</v>
      </c>
      <c r="E76" s="115">
        <v>2400</v>
      </c>
      <c r="F76" s="115">
        <v>960</v>
      </c>
      <c r="G76" s="115">
        <v>8000</v>
      </c>
      <c r="H76" s="115">
        <v>800</v>
      </c>
      <c r="I76" s="115">
        <v>800</v>
      </c>
      <c r="J76" s="115">
        <v>2000</v>
      </c>
      <c r="K76" s="115">
        <v>240</v>
      </c>
      <c r="L76" s="115">
        <v>14400</v>
      </c>
      <c r="M76" s="115">
        <v>2400</v>
      </c>
      <c r="N76" s="115">
        <f t="shared" si="45"/>
        <v>62021.599999999999</v>
      </c>
      <c r="O76" s="115">
        <v>27200</v>
      </c>
      <c r="P76" s="115">
        <v>5600</v>
      </c>
      <c r="Q76" s="115">
        <v>2400</v>
      </c>
      <c r="R76" s="115">
        <v>12000</v>
      </c>
      <c r="S76" s="115">
        <v>800</v>
      </c>
      <c r="T76" s="115">
        <v>3600</v>
      </c>
      <c r="U76" s="115">
        <v>5760</v>
      </c>
      <c r="V76" s="115">
        <v>261.60000000000002</v>
      </c>
      <c r="W76" s="115">
        <v>2000</v>
      </c>
      <c r="X76" s="115">
        <v>2400</v>
      </c>
      <c r="Y76" s="115">
        <f>AB76+AE76+AH76+AK76+AN76+AQ76+AT76+AW76+AZ76+BC76</f>
        <v>54320</v>
      </c>
      <c r="Z76" s="115">
        <f t="shared" si="167"/>
        <v>54320</v>
      </c>
      <c r="AA76" s="115">
        <f t="shared" si="167"/>
        <v>0</v>
      </c>
      <c r="AB76" s="115">
        <v>28000</v>
      </c>
      <c r="AC76" s="115">
        <v>28000</v>
      </c>
      <c r="AD76" s="115"/>
      <c r="AE76" s="115">
        <v>2400</v>
      </c>
      <c r="AF76" s="115">
        <v>2400</v>
      </c>
      <c r="AG76" s="115"/>
      <c r="AH76" s="115">
        <v>1200</v>
      </c>
      <c r="AI76" s="115">
        <v>1200</v>
      </c>
      <c r="AJ76" s="115"/>
      <c r="AK76" s="115">
        <v>8000</v>
      </c>
      <c r="AL76" s="115">
        <v>8000</v>
      </c>
      <c r="AM76" s="115"/>
      <c r="AN76" s="115">
        <v>960</v>
      </c>
      <c r="AO76" s="115">
        <v>960</v>
      </c>
      <c r="AP76" s="115"/>
      <c r="AQ76" s="115">
        <v>800</v>
      </c>
      <c r="AR76" s="115">
        <v>800</v>
      </c>
      <c r="AS76" s="115"/>
      <c r="AT76" s="115">
        <v>3760</v>
      </c>
      <c r="AU76" s="115">
        <v>3760</v>
      </c>
      <c r="AV76" s="115"/>
      <c r="AW76" s="115">
        <v>0</v>
      </c>
      <c r="AX76" s="115">
        <v>0</v>
      </c>
      <c r="AY76" s="115"/>
      <c r="AZ76" s="115">
        <v>8000</v>
      </c>
      <c r="BA76" s="115">
        <v>8000</v>
      </c>
      <c r="BB76" s="115"/>
      <c r="BC76" s="115">
        <v>1200</v>
      </c>
      <c r="BD76" s="115">
        <v>1200</v>
      </c>
      <c r="BE76" s="115"/>
      <c r="BF76" s="115">
        <f t="shared" si="168"/>
        <v>136320</v>
      </c>
      <c r="BG76" s="115">
        <v>48000</v>
      </c>
      <c r="BH76" s="115">
        <v>7200</v>
      </c>
      <c r="BI76" s="115">
        <v>8400</v>
      </c>
      <c r="BJ76" s="115">
        <v>8000</v>
      </c>
      <c r="BK76" s="115">
        <v>2800</v>
      </c>
      <c r="BL76" s="115">
        <v>7200</v>
      </c>
      <c r="BM76" s="115">
        <v>20800</v>
      </c>
      <c r="BN76" s="115">
        <v>320</v>
      </c>
      <c r="BO76" s="115">
        <v>32000</v>
      </c>
      <c r="BP76" s="115">
        <v>1600</v>
      </c>
      <c r="BQ76" s="115">
        <f>BR76+BT76+BU76</f>
        <v>69432</v>
      </c>
      <c r="BR76" s="115">
        <f t="shared" si="166"/>
        <v>69432</v>
      </c>
      <c r="BS76" s="42">
        <f t="shared" si="10"/>
        <v>127.82032400589101</v>
      </c>
      <c r="BT76" s="115">
        <f>BY76+CD76+CI76+CN76+CS76+CX76+DC76+DH76+DM76+DR76</f>
        <v>0</v>
      </c>
      <c r="BU76" s="115"/>
      <c r="BV76" s="115">
        <f>BW76+BY76+BZ76</f>
        <v>26400</v>
      </c>
      <c r="BW76" s="115">
        <v>26400</v>
      </c>
      <c r="BX76" s="42">
        <f t="shared" si="11"/>
        <v>94.285714285714278</v>
      </c>
      <c r="BY76" s="115"/>
      <c r="BZ76" s="115"/>
      <c r="CA76" s="115">
        <f>CB76+CD76+CE76</f>
        <v>2640</v>
      </c>
      <c r="CB76" s="115">
        <v>2640</v>
      </c>
      <c r="CC76" s="42">
        <f t="shared" si="14"/>
        <v>110.00000000000001</v>
      </c>
      <c r="CD76" s="115"/>
      <c r="CE76" s="115"/>
      <c r="CF76" s="115">
        <f>CG76+CI76+CJ76</f>
        <v>1760</v>
      </c>
      <c r="CG76" s="115">
        <v>1760</v>
      </c>
      <c r="CH76" s="42">
        <f t="shared" si="16"/>
        <v>146.66666666666666</v>
      </c>
      <c r="CI76" s="115"/>
      <c r="CJ76" s="115"/>
      <c r="CK76" s="115">
        <f>CL76+CN76+CO76</f>
        <v>13640</v>
      </c>
      <c r="CL76" s="115">
        <v>13640</v>
      </c>
      <c r="CM76" s="42">
        <f t="shared" si="18"/>
        <v>170.5</v>
      </c>
      <c r="CN76" s="115"/>
      <c r="CO76" s="115"/>
      <c r="CP76" s="115">
        <f>CQ76+CS76+CT76</f>
        <v>1760</v>
      </c>
      <c r="CQ76" s="115">
        <v>1760</v>
      </c>
      <c r="CR76" s="42">
        <f t="shared" si="20"/>
        <v>183.33333333333331</v>
      </c>
      <c r="CS76" s="115"/>
      <c r="CT76" s="115"/>
      <c r="CU76" s="115">
        <f>CV76+CX76+CY76</f>
        <v>2640</v>
      </c>
      <c r="CV76" s="115">
        <v>2640</v>
      </c>
      <c r="CW76" s="42">
        <f t="shared" si="22"/>
        <v>330</v>
      </c>
      <c r="CX76" s="115"/>
      <c r="CY76" s="115"/>
      <c r="CZ76" s="115">
        <f>DA76+DC76+DD76</f>
        <v>2640</v>
      </c>
      <c r="DA76" s="115">
        <v>2640</v>
      </c>
      <c r="DB76" s="42">
        <f t="shared" si="24"/>
        <v>70.212765957446805</v>
      </c>
      <c r="DC76" s="115"/>
      <c r="DD76" s="115"/>
      <c r="DE76" s="115">
        <f>DF76+DH76+DI76</f>
        <v>264</v>
      </c>
      <c r="DF76" s="115">
        <v>264</v>
      </c>
      <c r="DG76" s="42">
        <f t="shared" si="26"/>
        <v>0</v>
      </c>
      <c r="DH76" s="115"/>
      <c r="DI76" s="115"/>
      <c r="DJ76" s="115">
        <f>DK76+DM76+DN76</f>
        <v>17600</v>
      </c>
      <c r="DK76" s="115">
        <v>17600</v>
      </c>
      <c r="DL76" s="42">
        <f t="shared" si="28"/>
        <v>220.00000000000003</v>
      </c>
      <c r="DM76" s="115"/>
      <c r="DN76" s="115"/>
      <c r="DO76" s="115">
        <f>DP76+DR76+DS76</f>
        <v>88</v>
      </c>
      <c r="DP76" s="115">
        <v>88</v>
      </c>
      <c r="DQ76" s="42">
        <f t="shared" si="30"/>
        <v>7.333333333333333</v>
      </c>
      <c r="DR76" s="115"/>
      <c r="DS76" s="115"/>
    </row>
    <row r="77" spans="1:123" ht="18" hidden="1" customHeight="1" outlineLevel="1">
      <c r="A77" s="40" t="s">
        <v>16</v>
      </c>
      <c r="B77" s="61" t="s">
        <v>108</v>
      </c>
      <c r="C77" s="115">
        <f>D77+E77+F77+G77+H77+I77+J77+K77+L77+M77</f>
        <v>0</v>
      </c>
      <c r="D77" s="51"/>
      <c r="E77" s="51"/>
      <c r="F77" s="51"/>
      <c r="G77" s="51"/>
      <c r="H77" s="51"/>
      <c r="I77" s="51"/>
      <c r="J77" s="51"/>
      <c r="K77" s="51"/>
      <c r="L77" s="51"/>
      <c r="M77" s="51"/>
      <c r="N77" s="115">
        <f t="shared" si="45"/>
        <v>0</v>
      </c>
      <c r="O77" s="115">
        <f t="shared" ref="O77:X98" si="170">D77</f>
        <v>0</v>
      </c>
      <c r="P77" s="115">
        <f t="shared" si="170"/>
        <v>0</v>
      </c>
      <c r="Q77" s="115">
        <f t="shared" si="170"/>
        <v>0</v>
      </c>
      <c r="R77" s="115">
        <f t="shared" si="170"/>
        <v>0</v>
      </c>
      <c r="S77" s="115">
        <f t="shared" si="170"/>
        <v>0</v>
      </c>
      <c r="T77" s="115">
        <f t="shared" si="170"/>
        <v>0</v>
      </c>
      <c r="U77" s="115">
        <f t="shared" si="170"/>
        <v>0</v>
      </c>
      <c r="V77" s="115">
        <f t="shared" si="170"/>
        <v>0</v>
      </c>
      <c r="W77" s="115">
        <f t="shared" si="170"/>
        <v>0</v>
      </c>
      <c r="X77" s="115">
        <f t="shared" si="170"/>
        <v>0</v>
      </c>
      <c r="Y77" s="115">
        <f>AB77+AE77+AH77+AK77+AN77+AQ77+AT77+AW77+AZ77+BC77</f>
        <v>0</v>
      </c>
      <c r="Z77" s="115"/>
      <c r="AA77" s="115"/>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115">
        <f t="shared" si="168"/>
        <v>0</v>
      </c>
      <c r="BG77" s="115">
        <f>AB77</f>
        <v>0</v>
      </c>
      <c r="BH77" s="115">
        <f>AE77</f>
        <v>0</v>
      </c>
      <c r="BI77" s="115">
        <f>AH77</f>
        <v>0</v>
      </c>
      <c r="BJ77" s="115">
        <f>AK77</f>
        <v>0</v>
      </c>
      <c r="BK77" s="115">
        <f>AN77</f>
        <v>0</v>
      </c>
      <c r="BL77" s="115">
        <f>AQ77</f>
        <v>0</v>
      </c>
      <c r="BM77" s="115">
        <f>AT77</f>
        <v>0</v>
      </c>
      <c r="BN77" s="115">
        <f>AW77</f>
        <v>0</v>
      </c>
      <c r="BO77" s="115">
        <f>AZ77</f>
        <v>0</v>
      </c>
      <c r="BP77" s="115">
        <f t="shared" ref="BP77" si="171">BC77</f>
        <v>0</v>
      </c>
      <c r="BQ77" s="115">
        <f t="shared" si="32"/>
        <v>0</v>
      </c>
      <c r="BR77" s="115">
        <f t="shared" si="166"/>
        <v>0</v>
      </c>
      <c r="BS77" s="42">
        <f t="shared" si="10"/>
        <v>0</v>
      </c>
      <c r="BT77" s="115">
        <f>BY77+CD77+CI77+CN77+CS77+CX77+DC77+DH77+DM77+DR77</f>
        <v>0</v>
      </c>
      <c r="BU77" s="115"/>
      <c r="BV77" s="115">
        <f t="shared" si="35"/>
        <v>0</v>
      </c>
      <c r="BW77" s="51"/>
      <c r="BX77" s="42">
        <f t="shared" si="11"/>
        <v>0</v>
      </c>
      <c r="BY77" s="51"/>
      <c r="BZ77" s="51"/>
      <c r="CA77" s="115">
        <f t="shared" si="36"/>
        <v>0</v>
      </c>
      <c r="CB77" s="51"/>
      <c r="CC77" s="42">
        <f t="shared" si="14"/>
        <v>0</v>
      </c>
      <c r="CD77" s="51"/>
      <c r="CE77" s="51"/>
      <c r="CF77" s="115">
        <f t="shared" si="37"/>
        <v>0</v>
      </c>
      <c r="CG77" s="51"/>
      <c r="CH77" s="42">
        <f t="shared" si="16"/>
        <v>0</v>
      </c>
      <c r="CI77" s="51"/>
      <c r="CJ77" s="51"/>
      <c r="CK77" s="115">
        <f t="shared" si="38"/>
        <v>0</v>
      </c>
      <c r="CL77" s="51"/>
      <c r="CM77" s="42">
        <f t="shared" si="18"/>
        <v>0</v>
      </c>
      <c r="CN77" s="51"/>
      <c r="CO77" s="51"/>
      <c r="CP77" s="115">
        <f t="shared" si="39"/>
        <v>0</v>
      </c>
      <c r="CQ77" s="51"/>
      <c r="CR77" s="42">
        <f t="shared" si="20"/>
        <v>0</v>
      </c>
      <c r="CS77" s="51"/>
      <c r="CT77" s="51"/>
      <c r="CU77" s="115">
        <f t="shared" si="40"/>
        <v>0</v>
      </c>
      <c r="CV77" s="51"/>
      <c r="CW77" s="42">
        <f t="shared" si="22"/>
        <v>0</v>
      </c>
      <c r="CX77" s="51"/>
      <c r="CY77" s="51"/>
      <c r="CZ77" s="115">
        <f t="shared" si="41"/>
        <v>0</v>
      </c>
      <c r="DA77" s="51"/>
      <c r="DB77" s="42">
        <f t="shared" si="24"/>
        <v>0</v>
      </c>
      <c r="DC77" s="51"/>
      <c r="DD77" s="51"/>
      <c r="DE77" s="115">
        <f t="shared" si="42"/>
        <v>0</v>
      </c>
      <c r="DF77" s="51"/>
      <c r="DG77" s="42">
        <f t="shared" si="26"/>
        <v>0</v>
      </c>
      <c r="DH77" s="51"/>
      <c r="DI77" s="51"/>
      <c r="DJ77" s="115">
        <f t="shared" si="43"/>
        <v>0</v>
      </c>
      <c r="DK77" s="51"/>
      <c r="DL77" s="42">
        <f t="shared" si="28"/>
        <v>0</v>
      </c>
      <c r="DM77" s="51"/>
      <c r="DN77" s="51"/>
      <c r="DO77" s="115">
        <f t="shared" si="44"/>
        <v>0</v>
      </c>
      <c r="DP77" s="51"/>
      <c r="DQ77" s="42">
        <f t="shared" si="30"/>
        <v>0</v>
      </c>
      <c r="DR77" s="51"/>
      <c r="DS77" s="51"/>
    </row>
    <row r="78" spans="1:123" s="48" customFormat="1" ht="26.25" customHeight="1" collapsed="1">
      <c r="A78" s="43" t="s">
        <v>25</v>
      </c>
      <c r="B78" s="20" t="s">
        <v>109</v>
      </c>
      <c r="C78" s="45">
        <f>C80+C94+C95+C100+C97</f>
        <v>2315954.9019475272</v>
      </c>
      <c r="D78" s="45">
        <f t="shared" ref="D78:X78" si="172">D80+D94+D97</f>
        <v>479681.22666806809</v>
      </c>
      <c r="E78" s="45">
        <f t="shared" si="172"/>
        <v>271220.62628458976</v>
      </c>
      <c r="F78" s="45">
        <f t="shared" si="172"/>
        <v>211207.95691023162</v>
      </c>
      <c r="G78" s="45">
        <f t="shared" si="172"/>
        <v>232169.50841569912</v>
      </c>
      <c r="H78" s="45">
        <f t="shared" si="172"/>
        <v>249614.29961142491</v>
      </c>
      <c r="I78" s="45">
        <f t="shared" si="172"/>
        <v>225509.30038307764</v>
      </c>
      <c r="J78" s="45">
        <f t="shared" si="172"/>
        <v>61176.527499999997</v>
      </c>
      <c r="K78" s="45">
        <f t="shared" si="172"/>
        <v>162542.62651400847</v>
      </c>
      <c r="L78" s="45">
        <f t="shared" si="172"/>
        <v>200955.5951425643</v>
      </c>
      <c r="M78" s="45">
        <f t="shared" si="172"/>
        <v>221877.23451786366</v>
      </c>
      <c r="N78" s="45">
        <f t="shared" si="172"/>
        <v>2319498.9019475272</v>
      </c>
      <c r="O78" s="45">
        <f t="shared" si="172"/>
        <v>479681.22666806809</v>
      </c>
      <c r="P78" s="45">
        <f t="shared" si="172"/>
        <v>271220.62628458976</v>
      </c>
      <c r="Q78" s="45">
        <f t="shared" si="172"/>
        <v>211207.95691023162</v>
      </c>
      <c r="R78" s="45">
        <f t="shared" si="172"/>
        <v>232169.50841569912</v>
      </c>
      <c r="S78" s="45">
        <f t="shared" si="172"/>
        <v>249614.29961142491</v>
      </c>
      <c r="T78" s="45">
        <f t="shared" si="172"/>
        <v>225509.30038307764</v>
      </c>
      <c r="U78" s="45">
        <f t="shared" si="172"/>
        <v>60815.527499999997</v>
      </c>
      <c r="V78" s="45">
        <f t="shared" si="172"/>
        <v>162295.62651400847</v>
      </c>
      <c r="W78" s="45">
        <f t="shared" si="172"/>
        <v>204169.5951425643</v>
      </c>
      <c r="X78" s="45">
        <f t="shared" si="172"/>
        <v>222815.23451786366</v>
      </c>
      <c r="Y78" s="45">
        <f t="shared" ref="Y78:BR78" si="173">Y80+Y94+Y95+Y100+Y97</f>
        <v>2393942</v>
      </c>
      <c r="Z78" s="45">
        <f t="shared" si="173"/>
        <v>2357388</v>
      </c>
      <c r="AA78" s="45">
        <f t="shared" si="173"/>
        <v>36554</v>
      </c>
      <c r="AB78" s="45">
        <f t="shared" si="173"/>
        <v>493111</v>
      </c>
      <c r="AC78" s="45">
        <f t="shared" si="173"/>
        <v>483077</v>
      </c>
      <c r="AD78" s="45">
        <f t="shared" si="173"/>
        <v>10034</v>
      </c>
      <c r="AE78" s="45">
        <f t="shared" si="173"/>
        <v>284562</v>
      </c>
      <c r="AF78" s="45">
        <f t="shared" si="173"/>
        <v>275766</v>
      </c>
      <c r="AG78" s="45">
        <f t="shared" si="173"/>
        <v>8796</v>
      </c>
      <c r="AH78" s="45">
        <f t="shared" si="173"/>
        <v>219889</v>
      </c>
      <c r="AI78" s="45">
        <f t="shared" si="173"/>
        <v>213658</v>
      </c>
      <c r="AJ78" s="45">
        <f t="shared" si="173"/>
        <v>6231</v>
      </c>
      <c r="AK78" s="45">
        <f t="shared" si="173"/>
        <v>225473</v>
      </c>
      <c r="AL78" s="45">
        <f t="shared" si="173"/>
        <v>234230</v>
      </c>
      <c r="AM78" s="45">
        <f t="shared" si="173"/>
        <v>-8757</v>
      </c>
      <c r="AN78" s="45">
        <f t="shared" si="173"/>
        <v>252247</v>
      </c>
      <c r="AO78" s="45">
        <f t="shared" si="173"/>
        <v>252714</v>
      </c>
      <c r="AP78" s="45">
        <f t="shared" si="173"/>
        <v>-467</v>
      </c>
      <c r="AQ78" s="45">
        <f t="shared" si="173"/>
        <v>237858</v>
      </c>
      <c r="AR78" s="45">
        <f t="shared" si="173"/>
        <v>231234</v>
      </c>
      <c r="AS78" s="45">
        <f t="shared" si="173"/>
        <v>6624</v>
      </c>
      <c r="AT78" s="45">
        <f t="shared" si="173"/>
        <v>62987</v>
      </c>
      <c r="AU78" s="45">
        <f t="shared" si="173"/>
        <v>66346</v>
      </c>
      <c r="AV78" s="45">
        <f t="shared" si="173"/>
        <v>-3359</v>
      </c>
      <c r="AW78" s="45">
        <f t="shared" si="173"/>
        <v>169064</v>
      </c>
      <c r="AX78" s="45">
        <f t="shared" si="173"/>
        <v>164575</v>
      </c>
      <c r="AY78" s="45">
        <f t="shared" si="173"/>
        <v>4489</v>
      </c>
      <c r="AZ78" s="45">
        <f t="shared" si="173"/>
        <v>219388</v>
      </c>
      <c r="BA78" s="45">
        <f t="shared" si="173"/>
        <v>213023</v>
      </c>
      <c r="BB78" s="45">
        <f t="shared" si="173"/>
        <v>6365</v>
      </c>
      <c r="BC78" s="45">
        <f t="shared" si="173"/>
        <v>229363</v>
      </c>
      <c r="BD78" s="45">
        <f t="shared" si="173"/>
        <v>222765</v>
      </c>
      <c r="BE78" s="45">
        <f t="shared" si="173"/>
        <v>6598</v>
      </c>
      <c r="BF78" s="45">
        <f t="shared" si="173"/>
        <v>2334484</v>
      </c>
      <c r="BG78" s="45">
        <f t="shared" si="173"/>
        <v>470788</v>
      </c>
      <c r="BH78" s="45">
        <f t="shared" si="173"/>
        <v>271233</v>
      </c>
      <c r="BI78" s="45">
        <f t="shared" si="173"/>
        <v>210711</v>
      </c>
      <c r="BJ78" s="45">
        <f t="shared" si="173"/>
        <v>232443</v>
      </c>
      <c r="BK78" s="45">
        <f t="shared" si="173"/>
        <v>251008</v>
      </c>
      <c r="BL78" s="45">
        <f t="shared" si="173"/>
        <v>231195</v>
      </c>
      <c r="BM78" s="45">
        <f t="shared" si="173"/>
        <v>63031</v>
      </c>
      <c r="BN78" s="45">
        <f t="shared" si="173"/>
        <v>164182</v>
      </c>
      <c r="BO78" s="45">
        <f t="shared" si="173"/>
        <v>216124</v>
      </c>
      <c r="BP78" s="45">
        <f t="shared" si="173"/>
        <v>223769</v>
      </c>
      <c r="BQ78" s="45">
        <f>BQ80+BQ94+BQ95+BQ100+BQ97</f>
        <v>2517731</v>
      </c>
      <c r="BR78" s="45">
        <f t="shared" si="173"/>
        <v>2381483</v>
      </c>
      <c r="BS78" s="47">
        <f t="shared" si="10"/>
        <v>101.02210582220661</v>
      </c>
      <c r="BT78" s="45">
        <f>BT80+BT94+BT95+BT100+BT97</f>
        <v>36554</v>
      </c>
      <c r="BU78" s="45">
        <f>BU80+BU94+BU95+BU100+BU97</f>
        <v>99694</v>
      </c>
      <c r="BV78" s="45">
        <f>BV80+BV94+BV95+BV100+BV97</f>
        <v>511563</v>
      </c>
      <c r="BW78" s="45">
        <f>BW80+BW94+BW95+BW100+BW97</f>
        <v>483077</v>
      </c>
      <c r="BX78" s="47">
        <f t="shared" si="11"/>
        <v>100</v>
      </c>
      <c r="BY78" s="45">
        <f>BY80+BY94+BY95+BY100+BY97</f>
        <v>10034</v>
      </c>
      <c r="BZ78" s="45">
        <f>BZ80+BZ94+BZ95+BZ100+BZ97</f>
        <v>18452</v>
      </c>
      <c r="CA78" s="45">
        <f>CA80+CA94+CA95+CA100+CA97</f>
        <v>301185</v>
      </c>
      <c r="CB78" s="45">
        <f>CB80+CB94+CB95+CB100+CB97</f>
        <v>280295</v>
      </c>
      <c r="CC78" s="47">
        <f t="shared" si="14"/>
        <v>101.64233444296977</v>
      </c>
      <c r="CD78" s="45">
        <f>CD80+CD94+CD95+CD100+CD97</f>
        <v>8796</v>
      </c>
      <c r="CE78" s="45">
        <f>CE80+CE94+CE95+CE100+CE97</f>
        <v>12094</v>
      </c>
      <c r="CF78" s="45">
        <f>CF80+CF94+CF95+CF100+CF97</f>
        <v>231562</v>
      </c>
      <c r="CG78" s="45">
        <f>CG80+CG94+CG95+CG100+CG97</f>
        <v>215525</v>
      </c>
      <c r="CH78" s="47">
        <f t="shared" si="16"/>
        <v>100.87382639545442</v>
      </c>
      <c r="CI78" s="45">
        <f>CI80+CI94+CI95+CI100+CI97</f>
        <v>6231</v>
      </c>
      <c r="CJ78" s="45">
        <f>CJ80+CJ94+CJ95+CJ100+CJ97</f>
        <v>9806</v>
      </c>
      <c r="CK78" s="45">
        <f>CK80+CK94+CK95+CK100+CK97</f>
        <v>235549</v>
      </c>
      <c r="CL78" s="45">
        <f>CL80+CL94+CL95+CL100+CL97</f>
        <v>236060</v>
      </c>
      <c r="CM78" s="47">
        <f t="shared" si="18"/>
        <v>100.78128335396832</v>
      </c>
      <c r="CN78" s="45">
        <f>CN80+CN94+CN95+CN100+CN97</f>
        <v>-8757</v>
      </c>
      <c r="CO78" s="45">
        <f>CO80+CO94+CO95+CO100+CO97</f>
        <v>8246</v>
      </c>
      <c r="CP78" s="45">
        <f>CP80+CP94+CP95+CP100+CP97</f>
        <v>261673</v>
      </c>
      <c r="CQ78" s="45">
        <f>CQ80+CQ94+CQ95+CQ100+CQ97</f>
        <v>252714</v>
      </c>
      <c r="CR78" s="47">
        <f t="shared" si="20"/>
        <v>100</v>
      </c>
      <c r="CS78" s="45">
        <f>CS80+CS94+CS95+CS100+CS97</f>
        <v>-467</v>
      </c>
      <c r="CT78" s="45">
        <f>CT80+CT94+CT95+CT100+CT97</f>
        <v>9426</v>
      </c>
      <c r="CU78" s="45">
        <f>CU80+CU94+CU95+CU100+CU97</f>
        <v>256861</v>
      </c>
      <c r="CV78" s="45">
        <f>CV80+CV94+CV95+CV100+CV97</f>
        <v>240859</v>
      </c>
      <c r="CW78" s="47">
        <f t="shared" si="22"/>
        <v>104.16245015871368</v>
      </c>
      <c r="CX78" s="45">
        <f>CX80+CX94+CX95+CX100+CX97</f>
        <v>6624</v>
      </c>
      <c r="CY78" s="45">
        <f>CY80+CY94+CY95+CY100+CY97</f>
        <v>9378</v>
      </c>
      <c r="CZ78" s="45">
        <f>CZ80+CZ94+CZ95+CZ100+CZ97</f>
        <v>71537</v>
      </c>
      <c r="DA78" s="45">
        <f>DA80+DA94+DA95+DA100+DA97</f>
        <v>67040</v>
      </c>
      <c r="DB78" s="47">
        <f t="shared" si="24"/>
        <v>101.04603141108733</v>
      </c>
      <c r="DC78" s="45">
        <f>DC80+DC94+DC95+DC100+DC97</f>
        <v>-3359</v>
      </c>
      <c r="DD78" s="45">
        <f>DD80+DD94+DD95+DD100+DD97</f>
        <v>7856</v>
      </c>
      <c r="DE78" s="45">
        <f>DE80+DE94+DE95+DE100+DE97</f>
        <v>180423</v>
      </c>
      <c r="DF78" s="45">
        <f>DF80+DF94+DF95+DF100+DF97</f>
        <v>169108</v>
      </c>
      <c r="DG78" s="47">
        <f t="shared" si="26"/>
        <v>102.75436730973719</v>
      </c>
      <c r="DH78" s="45">
        <f>DH80+DH94+DH95+DH100+DH97</f>
        <v>4489</v>
      </c>
      <c r="DI78" s="45">
        <f>DI80+DI94+DI95+DI100+DI97</f>
        <v>6826</v>
      </c>
      <c r="DJ78" s="45">
        <f>DJ80+DJ94+DJ95+DJ100+DJ97</f>
        <v>227317</v>
      </c>
      <c r="DK78" s="45">
        <f>DK80+DK94+DK95+DK100+DK97</f>
        <v>212741</v>
      </c>
      <c r="DL78" s="47">
        <f t="shared" si="28"/>
        <v>99.867619928364547</v>
      </c>
      <c r="DM78" s="45">
        <f>DM80+DM94+DM95+DM100+DM97</f>
        <v>6365</v>
      </c>
      <c r="DN78" s="45">
        <f>DN80+DN94+DN95+DN100+DN97</f>
        <v>8211</v>
      </c>
      <c r="DO78" s="45">
        <f>DO80+DO94+DO95+DO100+DO97</f>
        <v>240061</v>
      </c>
      <c r="DP78" s="45">
        <f>DP80+DP94+DP95+DP100+DP97</f>
        <v>224064</v>
      </c>
      <c r="DQ78" s="47">
        <f t="shared" si="30"/>
        <v>100.58312571544003</v>
      </c>
      <c r="DR78" s="45">
        <f>DR80+DR94+DR95+DR100+DR97</f>
        <v>6598</v>
      </c>
      <c r="DS78" s="45">
        <f>DS80+DS94+DS95+DS100+DS97</f>
        <v>9399</v>
      </c>
    </row>
    <row r="79" spans="1:123" s="64" customFormat="1" ht="28.5" hidden="1" customHeight="1" outlineLevel="1">
      <c r="A79" s="62"/>
      <c r="B79" s="63" t="s">
        <v>256</v>
      </c>
      <c r="C79" s="45">
        <f>D79+E79+F79+G79+H79+I79+J79+K79+L79+M79</f>
        <v>35639.485369426271</v>
      </c>
      <c r="D79" s="45">
        <v>8711.7176466231576</v>
      </c>
      <c r="E79" s="45">
        <v>3885.3376312792766</v>
      </c>
      <c r="F79" s="45">
        <v>3178.7038320845022</v>
      </c>
      <c r="G79" s="45">
        <v>3637.8784782490011</v>
      </c>
      <c r="H79" s="45">
        <v>3393.1826769695858</v>
      </c>
      <c r="I79" s="45">
        <v>3627.2857216323537</v>
      </c>
      <c r="J79" s="45">
        <v>951.9510906673795</v>
      </c>
      <c r="K79" s="45">
        <v>2671.4481544660821</v>
      </c>
      <c r="L79" s="45">
        <v>2568.385653050927</v>
      </c>
      <c r="M79" s="45">
        <v>3013.5944844040068</v>
      </c>
      <c r="N79" s="45">
        <f t="shared" si="45"/>
        <v>35639.485369426271</v>
      </c>
      <c r="O79" s="45">
        <f t="shared" si="170"/>
        <v>8711.7176466231576</v>
      </c>
      <c r="P79" s="45">
        <f t="shared" si="170"/>
        <v>3885.3376312792766</v>
      </c>
      <c r="Q79" s="45">
        <f t="shared" si="170"/>
        <v>3178.7038320845022</v>
      </c>
      <c r="R79" s="45">
        <f t="shared" si="170"/>
        <v>3637.8784782490011</v>
      </c>
      <c r="S79" s="45">
        <f t="shared" si="170"/>
        <v>3393.1826769695858</v>
      </c>
      <c r="T79" s="45">
        <f t="shared" si="170"/>
        <v>3627.2857216323537</v>
      </c>
      <c r="U79" s="45">
        <f t="shared" si="170"/>
        <v>951.9510906673795</v>
      </c>
      <c r="V79" s="45">
        <f t="shared" si="170"/>
        <v>2671.4481544660821</v>
      </c>
      <c r="W79" s="45">
        <f t="shared" si="170"/>
        <v>2568.385653050927</v>
      </c>
      <c r="X79" s="45">
        <f t="shared" si="170"/>
        <v>3013.5944844040068</v>
      </c>
      <c r="Y79" s="45">
        <f>AB79+AE79+AH79+AK79+AN79+AQ79+AT79+AW79+AZ79+BC79</f>
        <v>35639.485369426271</v>
      </c>
      <c r="Z79" s="45"/>
      <c r="AA79" s="45"/>
      <c r="AB79" s="45">
        <v>8711.7176466231576</v>
      </c>
      <c r="AC79" s="45"/>
      <c r="AD79" s="45"/>
      <c r="AE79" s="45">
        <v>3885.3376312792766</v>
      </c>
      <c r="AF79" s="45"/>
      <c r="AG79" s="45"/>
      <c r="AH79" s="45">
        <v>3178.7038320845022</v>
      </c>
      <c r="AI79" s="45"/>
      <c r="AJ79" s="45"/>
      <c r="AK79" s="45">
        <v>3637.8784782490011</v>
      </c>
      <c r="AL79" s="45"/>
      <c r="AM79" s="45"/>
      <c r="AN79" s="45">
        <v>3393.1826769695858</v>
      </c>
      <c r="AO79" s="45"/>
      <c r="AP79" s="45"/>
      <c r="AQ79" s="45">
        <v>3627.2857216323537</v>
      </c>
      <c r="AR79" s="45"/>
      <c r="AS79" s="45"/>
      <c r="AT79" s="45">
        <v>951.9510906673795</v>
      </c>
      <c r="AU79" s="45"/>
      <c r="AV79" s="45"/>
      <c r="AW79" s="45">
        <v>2671.4481544660821</v>
      </c>
      <c r="AX79" s="45"/>
      <c r="AY79" s="45"/>
      <c r="AZ79" s="45">
        <v>2568.385653050927</v>
      </c>
      <c r="BA79" s="45"/>
      <c r="BB79" s="45"/>
      <c r="BC79" s="45">
        <v>3013.5944844040068</v>
      </c>
      <c r="BD79" s="45"/>
      <c r="BE79" s="45"/>
      <c r="BF79" s="45">
        <f t="shared" ref="BF79" si="174">BG79+BH79+BI79+BJ79+BK79+BL79+BM79+BN79+BO79+BP79</f>
        <v>35639.485369426271</v>
      </c>
      <c r="BG79" s="45">
        <f>AB79</f>
        <v>8711.7176466231576</v>
      </c>
      <c r="BH79" s="45">
        <f>AE79</f>
        <v>3885.3376312792766</v>
      </c>
      <c r="BI79" s="45">
        <f>AH79</f>
        <v>3178.7038320845022</v>
      </c>
      <c r="BJ79" s="45">
        <f>AK79</f>
        <v>3637.8784782490011</v>
      </c>
      <c r="BK79" s="45">
        <f>AN79</f>
        <v>3393.1826769695858</v>
      </c>
      <c r="BL79" s="45">
        <f>AQ79</f>
        <v>3627.2857216323537</v>
      </c>
      <c r="BM79" s="45">
        <f>AT79</f>
        <v>951.9510906673795</v>
      </c>
      <c r="BN79" s="45">
        <f>AW79</f>
        <v>2671.4481544660821</v>
      </c>
      <c r="BO79" s="45">
        <f>AZ79</f>
        <v>2568.385653050927</v>
      </c>
      <c r="BP79" s="45">
        <f t="shared" ref="BP79" si="175">BC79</f>
        <v>3013.5944844040068</v>
      </c>
      <c r="BQ79" s="115"/>
      <c r="BR79" s="115"/>
      <c r="BS79" s="42">
        <f t="shared" si="10"/>
        <v>0</v>
      </c>
      <c r="BT79" s="45"/>
      <c r="BU79" s="45"/>
      <c r="BV79" s="115"/>
      <c r="BW79" s="115"/>
      <c r="BX79" s="42">
        <f t="shared" si="11"/>
        <v>0</v>
      </c>
      <c r="BY79" s="45"/>
      <c r="BZ79" s="45"/>
      <c r="CA79" s="115"/>
      <c r="CB79" s="45"/>
      <c r="CC79" s="42">
        <f t="shared" si="14"/>
        <v>0</v>
      </c>
      <c r="CD79" s="45"/>
      <c r="CE79" s="45"/>
      <c r="CF79" s="115"/>
      <c r="CG79" s="45"/>
      <c r="CH79" s="42">
        <f t="shared" si="16"/>
        <v>0</v>
      </c>
      <c r="CI79" s="45"/>
      <c r="CJ79" s="45"/>
      <c r="CK79" s="115"/>
      <c r="CL79" s="45"/>
      <c r="CM79" s="42">
        <f t="shared" si="18"/>
        <v>0</v>
      </c>
      <c r="CN79" s="45"/>
      <c r="CO79" s="45"/>
      <c r="CP79" s="115"/>
      <c r="CQ79" s="45"/>
      <c r="CR79" s="42">
        <f t="shared" si="20"/>
        <v>0</v>
      </c>
      <c r="CS79" s="45"/>
      <c r="CT79" s="45"/>
      <c r="CU79" s="115"/>
      <c r="CV79" s="45"/>
      <c r="CW79" s="42">
        <f t="shared" si="22"/>
        <v>0</v>
      </c>
      <c r="CX79" s="45"/>
      <c r="CY79" s="45"/>
      <c r="CZ79" s="115"/>
      <c r="DA79" s="45"/>
      <c r="DB79" s="42">
        <f t="shared" si="24"/>
        <v>0</v>
      </c>
      <c r="DC79" s="45"/>
      <c r="DD79" s="45"/>
      <c r="DE79" s="115"/>
      <c r="DF79" s="45"/>
      <c r="DG79" s="42">
        <f t="shared" si="26"/>
        <v>0</v>
      </c>
      <c r="DH79" s="45"/>
      <c r="DI79" s="45"/>
      <c r="DJ79" s="115"/>
      <c r="DK79" s="45"/>
      <c r="DL79" s="42">
        <f t="shared" si="28"/>
        <v>0</v>
      </c>
      <c r="DM79" s="45"/>
      <c r="DN79" s="45"/>
      <c r="DO79" s="115"/>
      <c r="DP79" s="45"/>
      <c r="DQ79" s="42">
        <f t="shared" si="30"/>
        <v>0</v>
      </c>
      <c r="DR79" s="45"/>
      <c r="DS79" s="45"/>
    </row>
    <row r="80" spans="1:123" s="48" customFormat="1" ht="23.25" customHeight="1" collapsed="1">
      <c r="A80" s="43" t="s">
        <v>27</v>
      </c>
      <c r="B80" s="44" t="s">
        <v>110</v>
      </c>
      <c r="C80" s="45">
        <f t="shared" ref="C80:M80" si="176">C81+C92</f>
        <v>1366710.9019475274</v>
      </c>
      <c r="D80" s="45">
        <f t="shared" si="176"/>
        <v>272384.22666806809</v>
      </c>
      <c r="E80" s="45">
        <f t="shared" si="176"/>
        <v>176728.62628458979</v>
      </c>
      <c r="F80" s="45">
        <f t="shared" si="176"/>
        <v>135082.95691023162</v>
      </c>
      <c r="G80" s="45">
        <f t="shared" si="176"/>
        <v>133928.50841569912</v>
      </c>
      <c r="H80" s="45">
        <f t="shared" si="176"/>
        <v>147324.29961142491</v>
      </c>
      <c r="I80" s="45">
        <f t="shared" si="176"/>
        <v>139249.30038307764</v>
      </c>
      <c r="J80" s="45">
        <f t="shared" si="176"/>
        <v>23219.5275</v>
      </c>
      <c r="K80" s="45">
        <f t="shared" si="176"/>
        <v>95364.626514008472</v>
      </c>
      <c r="L80" s="45">
        <f t="shared" si="176"/>
        <v>108542.5951425643</v>
      </c>
      <c r="M80" s="45">
        <f t="shared" si="176"/>
        <v>134886.23451786366</v>
      </c>
      <c r="N80" s="45">
        <f>O80+P80+Q80+R80+S80+T80+U80+V80+W80+X80</f>
        <v>1366710.9019475274</v>
      </c>
      <c r="O80" s="45">
        <f t="shared" ref="O80:X80" si="177">O81+O92</f>
        <v>272384.22666806809</v>
      </c>
      <c r="P80" s="45">
        <f t="shared" si="177"/>
        <v>176728.62628458979</v>
      </c>
      <c r="Q80" s="45">
        <f t="shared" si="177"/>
        <v>135082.95691023162</v>
      </c>
      <c r="R80" s="45">
        <f t="shared" si="177"/>
        <v>133928.50841569912</v>
      </c>
      <c r="S80" s="45">
        <f t="shared" si="177"/>
        <v>147324.29961142491</v>
      </c>
      <c r="T80" s="45">
        <f t="shared" si="177"/>
        <v>139249.30038307764</v>
      </c>
      <c r="U80" s="45">
        <f t="shared" si="177"/>
        <v>23219.5275</v>
      </c>
      <c r="V80" s="45">
        <f t="shared" si="177"/>
        <v>95364.626514008472</v>
      </c>
      <c r="W80" s="45">
        <f t="shared" si="177"/>
        <v>108542.5951425643</v>
      </c>
      <c r="X80" s="45">
        <f t="shared" si="177"/>
        <v>134886.23451786366</v>
      </c>
      <c r="Y80" s="45">
        <f>Z80+AA80</f>
        <v>1426848</v>
      </c>
      <c r="Z80" s="45">
        <f t="shared" ref="Z80:BP80" si="178">Z81+Z92</f>
        <v>1383436</v>
      </c>
      <c r="AA80" s="45">
        <f t="shared" si="178"/>
        <v>43412</v>
      </c>
      <c r="AB80" s="45">
        <f t="shared" si="178"/>
        <v>280780</v>
      </c>
      <c r="AC80" s="45">
        <f t="shared" si="178"/>
        <v>272384</v>
      </c>
      <c r="AD80" s="45">
        <f t="shared" si="178"/>
        <v>8396</v>
      </c>
      <c r="AE80" s="45">
        <f t="shared" si="178"/>
        <v>186278</v>
      </c>
      <c r="AF80" s="45">
        <f t="shared" si="178"/>
        <v>179466</v>
      </c>
      <c r="AG80" s="45">
        <f t="shared" si="178"/>
        <v>6812</v>
      </c>
      <c r="AH80" s="45">
        <f t="shared" si="178"/>
        <v>141852</v>
      </c>
      <c r="AI80" s="45">
        <f t="shared" si="178"/>
        <v>136796</v>
      </c>
      <c r="AJ80" s="45">
        <f t="shared" si="178"/>
        <v>5056</v>
      </c>
      <c r="AK80" s="45">
        <f t="shared" si="178"/>
        <v>137811</v>
      </c>
      <c r="AL80" s="45">
        <f t="shared" si="178"/>
        <v>134632</v>
      </c>
      <c r="AM80" s="45">
        <f t="shared" si="178"/>
        <v>3179</v>
      </c>
      <c r="AN80" s="45">
        <f t="shared" si="178"/>
        <v>152744</v>
      </c>
      <c r="AO80" s="45">
        <f t="shared" si="178"/>
        <v>148421</v>
      </c>
      <c r="AP80" s="45">
        <f t="shared" si="178"/>
        <v>4323</v>
      </c>
      <c r="AQ80" s="45">
        <f t="shared" si="178"/>
        <v>144617</v>
      </c>
      <c r="AR80" s="45">
        <f t="shared" si="178"/>
        <v>140536</v>
      </c>
      <c r="AS80" s="45">
        <f t="shared" si="178"/>
        <v>4081</v>
      </c>
      <c r="AT80" s="45">
        <f t="shared" si="178"/>
        <v>26485</v>
      </c>
      <c r="AU80" s="45">
        <f t="shared" si="178"/>
        <v>26247</v>
      </c>
      <c r="AV80" s="45">
        <f t="shared" si="178"/>
        <v>238</v>
      </c>
      <c r="AW80" s="45">
        <f t="shared" si="178"/>
        <v>99445</v>
      </c>
      <c r="AX80" s="45">
        <f t="shared" si="178"/>
        <v>96240</v>
      </c>
      <c r="AY80" s="45">
        <f t="shared" si="178"/>
        <v>3205</v>
      </c>
      <c r="AZ80" s="45">
        <f t="shared" si="178"/>
        <v>117298</v>
      </c>
      <c r="BA80" s="45">
        <f t="shared" si="178"/>
        <v>113419</v>
      </c>
      <c r="BB80" s="45">
        <f t="shared" si="178"/>
        <v>3879</v>
      </c>
      <c r="BC80" s="45">
        <f t="shared" si="178"/>
        <v>139538</v>
      </c>
      <c r="BD80" s="45">
        <f t="shared" si="178"/>
        <v>135295</v>
      </c>
      <c r="BE80" s="45">
        <f t="shared" si="178"/>
        <v>4243</v>
      </c>
      <c r="BF80" s="45">
        <f t="shared" si="178"/>
        <v>1379726</v>
      </c>
      <c r="BG80" s="45">
        <f t="shared" si="178"/>
        <v>272416</v>
      </c>
      <c r="BH80" s="45">
        <f t="shared" si="178"/>
        <v>178285</v>
      </c>
      <c r="BI80" s="45">
        <f t="shared" si="178"/>
        <v>136291</v>
      </c>
      <c r="BJ80" s="45">
        <f t="shared" si="178"/>
        <v>134701</v>
      </c>
      <c r="BK80" s="45">
        <f t="shared" si="178"/>
        <v>148546</v>
      </c>
      <c r="BL80" s="45">
        <f t="shared" si="178"/>
        <v>140647</v>
      </c>
      <c r="BM80" s="45">
        <f t="shared" si="178"/>
        <v>23443</v>
      </c>
      <c r="BN80" s="45">
        <f t="shared" si="178"/>
        <v>96430</v>
      </c>
      <c r="BO80" s="45">
        <f t="shared" si="178"/>
        <v>113456</v>
      </c>
      <c r="BP80" s="45">
        <f t="shared" si="178"/>
        <v>135511</v>
      </c>
      <c r="BQ80" s="45">
        <f>BQ81+BQ92</f>
        <v>1491565</v>
      </c>
      <c r="BR80" s="45">
        <f>BW80+CB80+CG80+CL80+CQ80+CV80+DA80+DF80+DK80+DP80</f>
        <v>1396823</v>
      </c>
      <c r="BS80" s="47">
        <f t="shared" si="10"/>
        <v>100.9676631228333</v>
      </c>
      <c r="BT80" s="45">
        <f>BY80+CD80+CI80+CN80+CS80+CX80+DC80+DH80+DM80+DR80</f>
        <v>43412</v>
      </c>
      <c r="BU80" s="45">
        <f>BZ80+CE80+CJ80+CO80+CT80+CY80+DD80+DI80+DN80+DS80</f>
        <v>51330</v>
      </c>
      <c r="BV80" s="45">
        <f>BV81+BV92</f>
        <v>290285</v>
      </c>
      <c r="BW80" s="45">
        <f>BW81+BW92</f>
        <v>272384</v>
      </c>
      <c r="BX80" s="47">
        <f t="shared" si="11"/>
        <v>100</v>
      </c>
      <c r="BY80" s="45">
        <f>BY81+BY92</f>
        <v>8396</v>
      </c>
      <c r="BZ80" s="45">
        <f>BZ81+BZ92</f>
        <v>9505</v>
      </c>
      <c r="CA80" s="45">
        <f>CA81+CA92</f>
        <v>195186</v>
      </c>
      <c r="CB80" s="45">
        <f>CB81+CB92</f>
        <v>182148</v>
      </c>
      <c r="CC80" s="47">
        <f t="shared" si="14"/>
        <v>101.49443348600849</v>
      </c>
      <c r="CD80" s="45">
        <f>CD81+CD92</f>
        <v>6812</v>
      </c>
      <c r="CE80" s="45">
        <f>CE81+CE92</f>
        <v>6226</v>
      </c>
      <c r="CF80" s="45">
        <f>CF81+CF92</f>
        <v>148682</v>
      </c>
      <c r="CG80" s="45">
        <f>CG81+CG92</f>
        <v>138578</v>
      </c>
      <c r="CH80" s="47">
        <f t="shared" si="16"/>
        <v>101.30266966870376</v>
      </c>
      <c r="CI80" s="45">
        <f>CI81+CI92</f>
        <v>5056</v>
      </c>
      <c r="CJ80" s="45">
        <f>CJ81+CJ92</f>
        <v>5048</v>
      </c>
      <c r="CK80" s="45">
        <f>CK81+CK92</f>
        <v>143711</v>
      </c>
      <c r="CL80" s="45">
        <f>CL81+CL92</f>
        <v>136287</v>
      </c>
      <c r="CM80" s="47">
        <f t="shared" si="18"/>
        <v>101.22927684354389</v>
      </c>
      <c r="CN80" s="45">
        <f>CN81+CN92</f>
        <v>3179</v>
      </c>
      <c r="CO80" s="45">
        <f>CO81+CO92</f>
        <v>4245</v>
      </c>
      <c r="CP80" s="45">
        <f>CP81+CP92</f>
        <v>157597</v>
      </c>
      <c r="CQ80" s="45">
        <f>CQ81+CQ92</f>
        <v>148421</v>
      </c>
      <c r="CR80" s="47">
        <f t="shared" si="20"/>
        <v>100</v>
      </c>
      <c r="CS80" s="45">
        <f>CS81+CS92</f>
        <v>4323</v>
      </c>
      <c r="CT80" s="45">
        <f>CT81+CT92</f>
        <v>4853</v>
      </c>
      <c r="CU80" s="45">
        <f>CU81+CU92</f>
        <v>153552</v>
      </c>
      <c r="CV80" s="45">
        <f>CV81+CV92</f>
        <v>144643</v>
      </c>
      <c r="CW80" s="47">
        <f t="shared" si="22"/>
        <v>102.92238287698525</v>
      </c>
      <c r="CX80" s="45">
        <f>CX81+CX92</f>
        <v>4081</v>
      </c>
      <c r="CY80" s="45">
        <f>CY81+CY92</f>
        <v>4828</v>
      </c>
      <c r="CZ80" s="45">
        <f>CZ81+CZ92</f>
        <v>30530</v>
      </c>
      <c r="DA80" s="45">
        <f>DA81+DA92</f>
        <v>26247</v>
      </c>
      <c r="DB80" s="47">
        <f t="shared" si="24"/>
        <v>100</v>
      </c>
      <c r="DC80" s="45">
        <f>DC81+DC92</f>
        <v>238</v>
      </c>
      <c r="DD80" s="45">
        <f>DD81+DD92</f>
        <v>4045</v>
      </c>
      <c r="DE80" s="45">
        <f>DE81+DE92</f>
        <v>104819</v>
      </c>
      <c r="DF80" s="45">
        <f>DF81+DF92</f>
        <v>98100</v>
      </c>
      <c r="DG80" s="47">
        <f t="shared" si="26"/>
        <v>101.93266832917706</v>
      </c>
      <c r="DH80" s="45">
        <f>DH81+DH92</f>
        <v>3205</v>
      </c>
      <c r="DI80" s="45">
        <f>DI81+DI92</f>
        <v>3514</v>
      </c>
      <c r="DJ80" s="45">
        <f>DJ81+DJ92</f>
        <v>121525</v>
      </c>
      <c r="DK80" s="45">
        <f>DK81+DK92</f>
        <v>113419</v>
      </c>
      <c r="DL80" s="47">
        <f t="shared" si="28"/>
        <v>100</v>
      </c>
      <c r="DM80" s="45">
        <f>DM81+DM92</f>
        <v>3879</v>
      </c>
      <c r="DN80" s="45">
        <f>DN81+DN92</f>
        <v>4227</v>
      </c>
      <c r="DO80" s="45">
        <f>DO81+DO92</f>
        <v>145678</v>
      </c>
      <c r="DP80" s="45">
        <f>DP81+DP92</f>
        <v>136596</v>
      </c>
      <c r="DQ80" s="47">
        <f t="shared" si="30"/>
        <v>100.96160242433201</v>
      </c>
      <c r="DR80" s="45">
        <f>DR81+DR92</f>
        <v>4243</v>
      </c>
      <c r="DS80" s="45">
        <f>DS81+DS92</f>
        <v>4839</v>
      </c>
    </row>
    <row r="81" spans="1:123" s="48" customFormat="1" ht="23.25" customHeight="1" outlineLevel="1">
      <c r="A81" s="65" t="s">
        <v>182</v>
      </c>
      <c r="B81" s="44" t="s">
        <v>372</v>
      </c>
      <c r="C81" s="45">
        <f t="shared" ref="C81:BP81" si="179">C82+C83+C88+C91</f>
        <v>1349443.9019475274</v>
      </c>
      <c r="D81" s="45">
        <f t="shared" si="179"/>
        <v>270875.22666806809</v>
      </c>
      <c r="E81" s="45">
        <f t="shared" si="179"/>
        <v>174047.62628458979</v>
      </c>
      <c r="F81" s="45">
        <f t="shared" si="179"/>
        <v>132185.95691023162</v>
      </c>
      <c r="G81" s="45">
        <f t="shared" si="179"/>
        <v>132143.50841569912</v>
      </c>
      <c r="H81" s="45">
        <f t="shared" si="179"/>
        <v>145740.29961142491</v>
      </c>
      <c r="I81" s="45">
        <f t="shared" si="179"/>
        <v>138008.30038307764</v>
      </c>
      <c r="J81" s="45">
        <f t="shared" si="179"/>
        <v>23043.5275</v>
      </c>
      <c r="K81" s="45">
        <f t="shared" si="179"/>
        <v>92106.626514008472</v>
      </c>
      <c r="L81" s="45">
        <f t="shared" si="179"/>
        <v>107417.5951425643</v>
      </c>
      <c r="M81" s="45">
        <f t="shared" si="179"/>
        <v>133875.23451786366</v>
      </c>
      <c r="N81" s="45">
        <f t="shared" si="179"/>
        <v>1349443.9019475274</v>
      </c>
      <c r="O81" s="45">
        <f t="shared" si="179"/>
        <v>270875.22666806809</v>
      </c>
      <c r="P81" s="45">
        <f t="shared" si="179"/>
        <v>174047.62628458979</v>
      </c>
      <c r="Q81" s="45">
        <f t="shared" si="179"/>
        <v>132185.95691023162</v>
      </c>
      <c r="R81" s="45">
        <f t="shared" si="179"/>
        <v>132143.50841569912</v>
      </c>
      <c r="S81" s="45">
        <f t="shared" si="179"/>
        <v>145740.29961142491</v>
      </c>
      <c r="T81" s="45">
        <f t="shared" si="179"/>
        <v>138008.30038307764</v>
      </c>
      <c r="U81" s="45">
        <f t="shared" si="179"/>
        <v>23043.5275</v>
      </c>
      <c r="V81" s="45">
        <f t="shared" si="179"/>
        <v>92106.626514008472</v>
      </c>
      <c r="W81" s="45">
        <f t="shared" si="179"/>
        <v>107417.5951425643</v>
      </c>
      <c r="X81" s="45">
        <f t="shared" si="179"/>
        <v>133875.23451786366</v>
      </c>
      <c r="Y81" s="45">
        <f>Z81+AA81</f>
        <v>1402113</v>
      </c>
      <c r="Z81" s="45">
        <f t="shared" si="179"/>
        <v>1359908</v>
      </c>
      <c r="AA81" s="45">
        <f t="shared" ref="AA81:AA83" si="180">AD81+AG81+AJ81+AM81+AP81+AS81+AV81+AY81+BB81+BE81</f>
        <v>42205</v>
      </c>
      <c r="AB81" s="45">
        <f>AC81+AD81</f>
        <v>279239</v>
      </c>
      <c r="AC81" s="45">
        <f>AC82+AC83+AC88+AC91</f>
        <v>270875</v>
      </c>
      <c r="AD81" s="45">
        <v>8364</v>
      </c>
      <c r="AE81" s="45">
        <f>AF81+AG81</f>
        <v>182041</v>
      </c>
      <c r="AF81" s="45">
        <f t="shared" si="179"/>
        <v>175436</v>
      </c>
      <c r="AG81" s="45">
        <v>6605</v>
      </c>
      <c r="AH81" s="45">
        <f>AI81+AJ81</f>
        <v>137747</v>
      </c>
      <c r="AI81" s="45">
        <f t="shared" si="179"/>
        <v>132911</v>
      </c>
      <c r="AJ81" s="45">
        <v>4836</v>
      </c>
      <c r="AK81" s="45">
        <f>AL81+AM81</f>
        <v>135292</v>
      </c>
      <c r="AL81" s="45">
        <f t="shared" si="179"/>
        <v>132182</v>
      </c>
      <c r="AM81" s="45">
        <v>3110</v>
      </c>
      <c r="AN81" s="45">
        <f>AO81+AP81</f>
        <v>149938</v>
      </c>
      <c r="AO81" s="45">
        <f t="shared" si="179"/>
        <v>145740</v>
      </c>
      <c r="AP81" s="45">
        <v>4198</v>
      </c>
      <c r="AQ81" s="45">
        <f>AR81+AS81</f>
        <v>141978</v>
      </c>
      <c r="AR81" s="45">
        <f t="shared" si="179"/>
        <v>138008</v>
      </c>
      <c r="AS81" s="45">
        <v>3970</v>
      </c>
      <c r="AT81" s="45">
        <f>AU81+AV81</f>
        <v>26309</v>
      </c>
      <c r="AU81" s="45">
        <f t="shared" si="179"/>
        <v>26071</v>
      </c>
      <c r="AV81" s="45">
        <v>238</v>
      </c>
      <c r="AW81" s="45">
        <f>AX81+AY81</f>
        <v>95122</v>
      </c>
      <c r="AX81" s="45">
        <f t="shared" si="179"/>
        <v>92107</v>
      </c>
      <c r="AY81" s="45">
        <v>3015</v>
      </c>
      <c r="AZ81" s="45">
        <f>BA81+BB81</f>
        <v>116136</v>
      </c>
      <c r="BA81" s="45">
        <f t="shared" si="179"/>
        <v>112294</v>
      </c>
      <c r="BB81" s="45">
        <v>3842</v>
      </c>
      <c r="BC81" s="45">
        <f>BD81+BE81</f>
        <v>138311</v>
      </c>
      <c r="BD81" s="45">
        <f t="shared" si="179"/>
        <v>134284</v>
      </c>
      <c r="BE81" s="45">
        <v>4027</v>
      </c>
      <c r="BF81" s="45">
        <f t="shared" si="179"/>
        <v>1354991</v>
      </c>
      <c r="BG81" s="45">
        <f t="shared" si="179"/>
        <v>270875</v>
      </c>
      <c r="BH81" s="45">
        <f t="shared" si="179"/>
        <v>174048</v>
      </c>
      <c r="BI81" s="45">
        <f t="shared" si="179"/>
        <v>132186</v>
      </c>
      <c r="BJ81" s="45">
        <f t="shared" si="179"/>
        <v>132182</v>
      </c>
      <c r="BK81" s="45">
        <f t="shared" si="179"/>
        <v>145740</v>
      </c>
      <c r="BL81" s="45">
        <f t="shared" si="179"/>
        <v>138008</v>
      </c>
      <c r="BM81" s="45">
        <f t="shared" si="179"/>
        <v>23267</v>
      </c>
      <c r="BN81" s="45">
        <f t="shared" si="179"/>
        <v>92107</v>
      </c>
      <c r="BO81" s="45">
        <f t="shared" si="179"/>
        <v>112294</v>
      </c>
      <c r="BP81" s="45">
        <f t="shared" si="179"/>
        <v>134284</v>
      </c>
      <c r="BQ81" s="45">
        <f>BR81+BT81+BU81</f>
        <v>1465272</v>
      </c>
      <c r="BR81" s="45">
        <f>BR82+BR83+BR88+BR91+BR87</f>
        <v>1373295</v>
      </c>
      <c r="BS81" s="47">
        <f t="shared" si="10"/>
        <v>100.98440482738538</v>
      </c>
      <c r="BT81" s="45">
        <f>BY81+CD81+CI81+CN81+CS81+CX81+DC81+DH81+DM81+DR81</f>
        <v>42205</v>
      </c>
      <c r="BU81" s="45">
        <f>BZ81+CE81+CJ81+CO81+CT81+CY81+DD81+DI81+DN81+DS81</f>
        <v>49772</v>
      </c>
      <c r="BV81" s="45">
        <f>BW81+BY81+BZ81</f>
        <v>288698</v>
      </c>
      <c r="BW81" s="45">
        <f>BW82+BW83+BW87+BW88+BW91</f>
        <v>270875</v>
      </c>
      <c r="BX81" s="47">
        <f t="shared" si="11"/>
        <v>100</v>
      </c>
      <c r="BY81" s="45">
        <v>8364</v>
      </c>
      <c r="BZ81" s="45">
        <f>9505-46</f>
        <v>9459</v>
      </c>
      <c r="CA81" s="45">
        <f>CB81+CD81+CE81</f>
        <v>190723</v>
      </c>
      <c r="CB81" s="45">
        <f>CB82+CB83+CB87+CB88+CB91</f>
        <v>178118</v>
      </c>
      <c r="CC81" s="47">
        <f t="shared" si="14"/>
        <v>101.52876262568687</v>
      </c>
      <c r="CD81" s="45">
        <v>6605</v>
      </c>
      <c r="CE81" s="45">
        <f>6226-CE92</f>
        <v>6000</v>
      </c>
      <c r="CF81" s="45">
        <f>CG81+CI81+CJ81</f>
        <v>144313</v>
      </c>
      <c r="CG81" s="45">
        <f>CG82+CG83+CG87+CG88+CG91</f>
        <v>134693</v>
      </c>
      <c r="CH81" s="47">
        <f t="shared" si="16"/>
        <v>101.34074681553822</v>
      </c>
      <c r="CI81" s="45">
        <v>4836</v>
      </c>
      <c r="CJ81" s="45">
        <f>5048-264</f>
        <v>4784</v>
      </c>
      <c r="CK81" s="45">
        <f>CL81+CN81+CO81</f>
        <v>141080</v>
      </c>
      <c r="CL81" s="45">
        <f>CL82+CL83+CL87+CL88+CL91</f>
        <v>133837</v>
      </c>
      <c r="CM81" s="47">
        <f t="shared" si="18"/>
        <v>101.25206155149718</v>
      </c>
      <c r="CN81" s="45">
        <v>3110</v>
      </c>
      <c r="CO81" s="45">
        <f>4245-112</f>
        <v>4133</v>
      </c>
      <c r="CP81" s="45">
        <f>CQ81+CS81+CT81</f>
        <v>154612</v>
      </c>
      <c r="CQ81" s="45">
        <f>CQ82+CQ83+CQ87+CQ88+CQ91</f>
        <v>145740</v>
      </c>
      <c r="CR81" s="47">
        <f t="shared" si="20"/>
        <v>100</v>
      </c>
      <c r="CS81" s="45">
        <v>4198</v>
      </c>
      <c r="CT81" s="45">
        <f>4853-179</f>
        <v>4674</v>
      </c>
      <c r="CU81" s="45">
        <f>CV81+CX81+CY81</f>
        <v>150758</v>
      </c>
      <c r="CV81" s="45">
        <f>CV82+CV83+CV87+CV88+CV91</f>
        <v>142115</v>
      </c>
      <c r="CW81" s="47">
        <f t="shared" si="22"/>
        <v>102.97591443974264</v>
      </c>
      <c r="CX81" s="45">
        <v>3970</v>
      </c>
      <c r="CY81" s="45">
        <f>4828-155</f>
        <v>4673</v>
      </c>
      <c r="CZ81" s="45">
        <f>DA81+DC81+DD81</f>
        <v>30354</v>
      </c>
      <c r="DA81" s="45">
        <f>DA82+DA83+DA87+DA88+DA91</f>
        <v>26071</v>
      </c>
      <c r="DB81" s="47">
        <f t="shared" si="24"/>
        <v>100</v>
      </c>
      <c r="DC81" s="45">
        <v>238</v>
      </c>
      <c r="DD81" s="45">
        <v>4045</v>
      </c>
      <c r="DE81" s="45">
        <f>DF81+DH81+DI81</f>
        <v>100242</v>
      </c>
      <c r="DF81" s="45">
        <f>DF82+DF83+DF87+DF88+DF91</f>
        <v>93967</v>
      </c>
      <c r="DG81" s="47">
        <f t="shared" si="26"/>
        <v>102.0193904914936</v>
      </c>
      <c r="DH81" s="45">
        <v>3015</v>
      </c>
      <c r="DI81" s="45">
        <f>3514-254</f>
        <v>3260</v>
      </c>
      <c r="DJ81" s="45">
        <f>DK81+DM81+DN81</f>
        <v>120315</v>
      </c>
      <c r="DK81" s="45">
        <f>DK82+DK83+DK87+DK88+DK91</f>
        <v>112294</v>
      </c>
      <c r="DL81" s="47">
        <f t="shared" si="28"/>
        <v>100</v>
      </c>
      <c r="DM81" s="45">
        <v>3842</v>
      </c>
      <c r="DN81" s="45">
        <f>4227-48</f>
        <v>4179</v>
      </c>
      <c r="DO81" s="45">
        <f>DP81+DR81+DS81</f>
        <v>144177</v>
      </c>
      <c r="DP81" s="45">
        <f>DP82+DP83+DP87+DP88+DP91</f>
        <v>135585</v>
      </c>
      <c r="DQ81" s="47">
        <f t="shared" si="30"/>
        <v>100.96884215543179</v>
      </c>
      <c r="DR81" s="45">
        <v>4027</v>
      </c>
      <c r="DS81" s="45">
        <f>4839-274</f>
        <v>4565</v>
      </c>
    </row>
    <row r="82" spans="1:123" s="31" customFormat="1" ht="23.25" customHeight="1" outlineLevel="1">
      <c r="A82" s="40" t="s">
        <v>67</v>
      </c>
      <c r="B82" s="66" t="s">
        <v>175</v>
      </c>
      <c r="C82" s="115">
        <f>D82+E82+F82+G82+H82+I82+J82+K82+L82+M82</f>
        <v>1301913.9019475274</v>
      </c>
      <c r="D82" s="115">
        <f t="shared" ref="D82:M82" si="181">D85+D86</f>
        <v>264218.22666806809</v>
      </c>
      <c r="E82" s="115">
        <f t="shared" si="181"/>
        <v>167635.62628458979</v>
      </c>
      <c r="F82" s="115">
        <f t="shared" si="181"/>
        <v>127254.95691023163</v>
      </c>
      <c r="G82" s="115">
        <f t="shared" si="181"/>
        <v>127247.50841569912</v>
      </c>
      <c r="H82" s="115">
        <f t="shared" si="181"/>
        <v>139254.29961142491</v>
      </c>
      <c r="I82" s="115">
        <f t="shared" si="181"/>
        <v>132483.30038307764</v>
      </c>
      <c r="J82" s="115">
        <f t="shared" si="181"/>
        <v>22324.5275</v>
      </c>
      <c r="K82" s="115">
        <f t="shared" si="181"/>
        <v>88588.626514008472</v>
      </c>
      <c r="L82" s="115">
        <f>L85+L86</f>
        <v>103210.5951425643</v>
      </c>
      <c r="M82" s="115">
        <f t="shared" si="181"/>
        <v>129696.23451786366</v>
      </c>
      <c r="N82" s="115">
        <f t="shared" si="45"/>
        <v>1301913.9019475274</v>
      </c>
      <c r="O82" s="115">
        <f t="shared" ref="O82:X92" si="182">D82</f>
        <v>264218.22666806809</v>
      </c>
      <c r="P82" s="115">
        <f t="shared" si="182"/>
        <v>167635.62628458979</v>
      </c>
      <c r="Q82" s="115">
        <f t="shared" si="182"/>
        <v>127254.95691023163</v>
      </c>
      <c r="R82" s="115">
        <f t="shared" si="182"/>
        <v>127247.50841569912</v>
      </c>
      <c r="S82" s="115">
        <f t="shared" si="182"/>
        <v>139254.29961142491</v>
      </c>
      <c r="T82" s="115">
        <f t="shared" si="182"/>
        <v>132483.30038307764</v>
      </c>
      <c r="U82" s="115">
        <f t="shared" si="182"/>
        <v>22324.5275</v>
      </c>
      <c r="V82" s="115">
        <f t="shared" si="182"/>
        <v>88588.626514008472</v>
      </c>
      <c r="W82" s="115">
        <f t="shared" si="182"/>
        <v>103210.5951425643</v>
      </c>
      <c r="X82" s="115">
        <f t="shared" si="182"/>
        <v>129696.23451786366</v>
      </c>
      <c r="Y82" s="115">
        <f>AB82+AE82+AH82+AK82+AN82+AQ82+AT82+AW82+AZ82+BC82</f>
        <v>1307461</v>
      </c>
      <c r="Z82" s="115">
        <f>AC82+AF82+AI82+AL82+AO82+AR82+AU82+AX82+BA82+BD82</f>
        <v>1307461</v>
      </c>
      <c r="AA82" s="115">
        <f t="shared" si="180"/>
        <v>0</v>
      </c>
      <c r="AB82" s="115">
        <v>264218</v>
      </c>
      <c r="AC82" s="115">
        <v>264218</v>
      </c>
      <c r="AD82" s="115"/>
      <c r="AE82" s="115">
        <v>167636</v>
      </c>
      <c r="AF82" s="115">
        <v>167636</v>
      </c>
      <c r="AG82" s="115"/>
      <c r="AH82" s="115">
        <v>127255</v>
      </c>
      <c r="AI82" s="115">
        <v>127255</v>
      </c>
      <c r="AJ82" s="115"/>
      <c r="AK82" s="115">
        <v>127286</v>
      </c>
      <c r="AL82" s="115">
        <v>127286</v>
      </c>
      <c r="AM82" s="115"/>
      <c r="AN82" s="115">
        <v>139254</v>
      </c>
      <c r="AO82" s="115">
        <v>139254</v>
      </c>
      <c r="AP82" s="115"/>
      <c r="AQ82" s="115">
        <v>132483</v>
      </c>
      <c r="AR82" s="115">
        <v>132483</v>
      </c>
      <c r="AS82" s="115"/>
      <c r="AT82" s="115">
        <v>22548</v>
      </c>
      <c r="AU82" s="115">
        <v>22548</v>
      </c>
      <c r="AV82" s="115"/>
      <c r="AW82" s="115">
        <v>88589</v>
      </c>
      <c r="AX82" s="115">
        <v>88589</v>
      </c>
      <c r="AY82" s="115"/>
      <c r="AZ82" s="115">
        <v>108087</v>
      </c>
      <c r="BA82" s="115">
        <v>108087</v>
      </c>
      <c r="BB82" s="115"/>
      <c r="BC82" s="115">
        <v>130105</v>
      </c>
      <c r="BD82" s="115">
        <v>130105</v>
      </c>
      <c r="BE82" s="115"/>
      <c r="BF82" s="115">
        <f t="shared" ref="BF82:BF86" si="183">BG82+BH82+BI82+BJ82+BK82+BL82+BM82+BN82+BO82+BP82</f>
        <v>1307461</v>
      </c>
      <c r="BG82" s="115">
        <f>AB82</f>
        <v>264218</v>
      </c>
      <c r="BH82" s="115">
        <f>AE82</f>
        <v>167636</v>
      </c>
      <c r="BI82" s="115">
        <f>AH82</f>
        <v>127255</v>
      </c>
      <c r="BJ82" s="115">
        <f>AK82</f>
        <v>127286</v>
      </c>
      <c r="BK82" s="115">
        <f>AN82</f>
        <v>139254</v>
      </c>
      <c r="BL82" s="115">
        <f>AQ82</f>
        <v>132483</v>
      </c>
      <c r="BM82" s="115">
        <f>AT82</f>
        <v>22548</v>
      </c>
      <c r="BN82" s="115">
        <f>AW82</f>
        <v>88589</v>
      </c>
      <c r="BO82" s="115">
        <f>AZ82</f>
        <v>108087</v>
      </c>
      <c r="BP82" s="115">
        <f t="shared" ref="BP82" si="184">BC82</f>
        <v>130105</v>
      </c>
      <c r="BQ82" s="115">
        <f>BR82+BT82+BU82</f>
        <v>1320848</v>
      </c>
      <c r="BR82" s="115">
        <f>BW82+CB82+CG82+CL82+CQ82+CV82+DA82+DF82+DK82+DP82</f>
        <v>1320848</v>
      </c>
      <c r="BS82" s="42">
        <f t="shared" si="10"/>
        <v>101.02389287328646</v>
      </c>
      <c r="BT82" s="115">
        <f>BY82+CD82+CI82+CN82+CS82+CX82+DC82+DH82+DM82+DR82</f>
        <v>0</v>
      </c>
      <c r="BU82" s="115"/>
      <c r="BV82" s="115">
        <f>BW82+BY82+BZ82</f>
        <v>264218</v>
      </c>
      <c r="BW82" s="115">
        <f>ROUND((AC82*1),0)</f>
        <v>264218</v>
      </c>
      <c r="BX82" s="42">
        <f t="shared" si="11"/>
        <v>100</v>
      </c>
      <c r="BY82" s="115"/>
      <c r="BZ82" s="115"/>
      <c r="CA82" s="115">
        <f>CB82+CD82+CE82</f>
        <v>170318</v>
      </c>
      <c r="CB82" s="115">
        <f>ROUND((AF82*1.016),0)</f>
        <v>170318</v>
      </c>
      <c r="CC82" s="42">
        <f t="shared" si="14"/>
        <v>101.59989501061824</v>
      </c>
      <c r="CD82" s="115"/>
      <c r="CE82" s="115"/>
      <c r="CF82" s="115">
        <f>CG82+CI82+CJ82</f>
        <v>129037</v>
      </c>
      <c r="CG82" s="115">
        <f>ROUND((AI82*1.014),0)</f>
        <v>129037</v>
      </c>
      <c r="CH82" s="42">
        <f t="shared" si="16"/>
        <v>101.40033790420809</v>
      </c>
      <c r="CI82" s="115"/>
      <c r="CJ82" s="115"/>
      <c r="CK82" s="115">
        <f>CL82+CN82+CO82</f>
        <v>128941</v>
      </c>
      <c r="CL82" s="115">
        <f>ROUND((AL82*1.013),0)</f>
        <v>128941</v>
      </c>
      <c r="CM82" s="42">
        <f t="shared" si="18"/>
        <v>101.30022154832426</v>
      </c>
      <c r="CN82" s="115"/>
      <c r="CO82" s="115"/>
      <c r="CP82" s="115">
        <f>CQ82+CS82+CT82</f>
        <v>139254</v>
      </c>
      <c r="CQ82" s="115">
        <f>ROUND((AO82*1),0)</f>
        <v>139254</v>
      </c>
      <c r="CR82" s="42">
        <f t="shared" si="20"/>
        <v>100</v>
      </c>
      <c r="CS82" s="115"/>
      <c r="CT82" s="115"/>
      <c r="CU82" s="115">
        <f>CV82+CX82+CY82</f>
        <v>136590</v>
      </c>
      <c r="CV82" s="115">
        <f>ROUND((AR82*1.031),0)</f>
        <v>136590</v>
      </c>
      <c r="CW82" s="42">
        <f t="shared" si="22"/>
        <v>103.10002037997327</v>
      </c>
      <c r="CX82" s="115"/>
      <c r="CY82" s="115"/>
      <c r="CZ82" s="115">
        <f>DA82+DC82+DD82</f>
        <v>22548</v>
      </c>
      <c r="DA82" s="115">
        <f>ROUND((AU82*1),0)</f>
        <v>22548</v>
      </c>
      <c r="DB82" s="42">
        <f t="shared" si="24"/>
        <v>100</v>
      </c>
      <c r="DC82" s="115"/>
      <c r="DD82" s="115"/>
      <c r="DE82" s="115">
        <f>DF82+DH82+DI82</f>
        <v>90449</v>
      </c>
      <c r="DF82" s="115">
        <f>ROUND((AX82*1.021),0)</f>
        <v>90449</v>
      </c>
      <c r="DG82" s="42">
        <f t="shared" si="26"/>
        <v>102.099583469731</v>
      </c>
      <c r="DH82" s="115"/>
      <c r="DI82" s="115"/>
      <c r="DJ82" s="115">
        <f>DK82+DM82+DN82</f>
        <v>108087</v>
      </c>
      <c r="DK82" s="115">
        <f>ROUND((BA82*1),0)</f>
        <v>108087</v>
      </c>
      <c r="DL82" s="42">
        <f t="shared" si="28"/>
        <v>100</v>
      </c>
      <c r="DM82" s="115"/>
      <c r="DN82" s="115"/>
      <c r="DO82" s="115">
        <f>DP82+DR82+DS82</f>
        <v>131406</v>
      </c>
      <c r="DP82" s="115">
        <f>ROUND((BD82*1.01),0)</f>
        <v>131406</v>
      </c>
      <c r="DQ82" s="42">
        <f t="shared" si="30"/>
        <v>100.99996156950155</v>
      </c>
      <c r="DR82" s="115"/>
      <c r="DS82" s="115"/>
    </row>
    <row r="83" spans="1:123" ht="23.25" customHeight="1" outlineLevel="1">
      <c r="A83" s="40" t="s">
        <v>68</v>
      </c>
      <c r="B83" s="14" t="s">
        <v>176</v>
      </c>
      <c r="C83" s="115"/>
      <c r="D83" s="115"/>
      <c r="E83" s="115"/>
      <c r="F83" s="115"/>
      <c r="G83" s="115"/>
      <c r="H83" s="115"/>
      <c r="I83" s="115"/>
      <c r="J83" s="115"/>
      <c r="K83" s="115"/>
      <c r="L83" s="115"/>
      <c r="M83" s="115"/>
      <c r="N83" s="115">
        <f t="shared" si="45"/>
        <v>0</v>
      </c>
      <c r="O83" s="115"/>
      <c r="P83" s="115"/>
      <c r="Q83" s="115"/>
      <c r="R83" s="115"/>
      <c r="S83" s="115"/>
      <c r="T83" s="115"/>
      <c r="U83" s="115"/>
      <c r="V83" s="115"/>
      <c r="W83" s="115"/>
      <c r="X83" s="115"/>
      <c r="Y83" s="115">
        <f>AB83+AE83+AH83+AK83+AN83+AQ83+AT83+AW83+AZ83+BC83</f>
        <v>4917</v>
      </c>
      <c r="Z83" s="115">
        <f t="shared" ref="Z83" si="185">AC83+AF83+AI83+AL83+AO83+AR83+AU83+AX83+BA83+BD83</f>
        <v>4917</v>
      </c>
      <c r="AA83" s="115">
        <f t="shared" si="180"/>
        <v>0</v>
      </c>
      <c r="AB83" s="115">
        <v>0</v>
      </c>
      <c r="AC83" s="115">
        <v>0</v>
      </c>
      <c r="AD83" s="115"/>
      <c r="AE83" s="115">
        <v>1388</v>
      </c>
      <c r="AF83" s="115">
        <v>1388</v>
      </c>
      <c r="AG83" s="115"/>
      <c r="AH83" s="115">
        <v>725</v>
      </c>
      <c r="AI83" s="115">
        <v>725</v>
      </c>
      <c r="AJ83" s="115"/>
      <c r="AK83" s="115">
        <v>0</v>
      </c>
      <c r="AL83" s="115">
        <v>0</v>
      </c>
      <c r="AM83" s="115"/>
      <c r="AN83" s="115">
        <v>0</v>
      </c>
      <c r="AO83" s="115">
        <v>0</v>
      </c>
      <c r="AP83" s="115"/>
      <c r="AQ83" s="115">
        <v>0</v>
      </c>
      <c r="AR83" s="115">
        <v>0</v>
      </c>
      <c r="AS83" s="115"/>
      <c r="AT83" s="115">
        <v>2804</v>
      </c>
      <c r="AU83" s="115">
        <v>2804</v>
      </c>
      <c r="AV83" s="115"/>
      <c r="AW83" s="115">
        <v>0</v>
      </c>
      <c r="AX83" s="115">
        <v>0</v>
      </c>
      <c r="AY83" s="115"/>
      <c r="AZ83" s="115">
        <v>0</v>
      </c>
      <c r="BA83" s="115">
        <v>0</v>
      </c>
      <c r="BB83" s="115"/>
      <c r="BC83" s="115">
        <v>0</v>
      </c>
      <c r="BD83" s="115">
        <v>0</v>
      </c>
      <c r="BE83" s="115"/>
      <c r="BF83" s="115">
        <f t="shared" si="183"/>
        <v>0</v>
      </c>
      <c r="BG83" s="115"/>
      <c r="BH83" s="115"/>
      <c r="BI83" s="115"/>
      <c r="BJ83" s="115"/>
      <c r="BK83" s="115"/>
      <c r="BL83" s="115"/>
      <c r="BM83" s="115"/>
      <c r="BN83" s="115"/>
      <c r="BO83" s="115"/>
      <c r="BP83" s="115"/>
      <c r="BQ83" s="115">
        <f t="shared" ref="BQ83:BQ91" si="186">BR83+BT83+BU83</f>
        <v>4917</v>
      </c>
      <c r="BR83" s="115">
        <f>BW83+CB83+CG83+CL83+CQ83+CV83+DA83+DF83+DK83+DP83</f>
        <v>4917</v>
      </c>
      <c r="BS83" s="42">
        <f t="shared" si="10"/>
        <v>100</v>
      </c>
      <c r="BT83" s="115"/>
      <c r="BU83" s="115"/>
      <c r="BV83" s="115">
        <f t="shared" ref="BV83:BV91" si="187">BW83+BY83+BZ83</f>
        <v>0</v>
      </c>
      <c r="BW83" s="115">
        <v>0</v>
      </c>
      <c r="BX83" s="42">
        <f t="shared" si="11"/>
        <v>0</v>
      </c>
      <c r="BY83" s="115"/>
      <c r="BZ83" s="115"/>
      <c r="CA83" s="115">
        <f t="shared" ref="CA83:CA91" si="188">CB83+CD83+CE83</f>
        <v>1388</v>
      </c>
      <c r="CB83" s="115">
        <v>1388</v>
      </c>
      <c r="CC83" s="42">
        <f t="shared" si="14"/>
        <v>100</v>
      </c>
      <c r="CD83" s="115"/>
      <c r="CE83" s="115"/>
      <c r="CF83" s="115">
        <f t="shared" ref="CF83:CF91" si="189">CG83+CI83+CJ83</f>
        <v>725</v>
      </c>
      <c r="CG83" s="115">
        <v>725</v>
      </c>
      <c r="CH83" s="42">
        <f t="shared" si="16"/>
        <v>100</v>
      </c>
      <c r="CI83" s="115"/>
      <c r="CJ83" s="115"/>
      <c r="CK83" s="115">
        <f t="shared" ref="CK83:CK91" si="190">CL83+CN83+CO83</f>
        <v>0</v>
      </c>
      <c r="CL83" s="115">
        <v>0</v>
      </c>
      <c r="CM83" s="42">
        <f t="shared" si="18"/>
        <v>0</v>
      </c>
      <c r="CN83" s="115"/>
      <c r="CO83" s="115"/>
      <c r="CP83" s="115">
        <f t="shared" ref="CP83:CP91" si="191">CQ83+CS83+CT83</f>
        <v>0</v>
      </c>
      <c r="CQ83" s="115">
        <v>0</v>
      </c>
      <c r="CR83" s="42">
        <f t="shared" si="20"/>
        <v>0</v>
      </c>
      <c r="CS83" s="115"/>
      <c r="CT83" s="115"/>
      <c r="CU83" s="115">
        <f t="shared" ref="CU83:CU91" si="192">CV83+CX83+CY83</f>
        <v>0</v>
      </c>
      <c r="CV83" s="115">
        <v>0</v>
      </c>
      <c r="CW83" s="42">
        <f t="shared" si="22"/>
        <v>0</v>
      </c>
      <c r="CX83" s="115"/>
      <c r="CY83" s="115"/>
      <c r="CZ83" s="115">
        <f t="shared" ref="CZ83:CZ91" si="193">DA83+DC83+DD83</f>
        <v>2804</v>
      </c>
      <c r="DA83" s="115">
        <v>2804</v>
      </c>
      <c r="DB83" s="42">
        <f t="shared" si="24"/>
        <v>100</v>
      </c>
      <c r="DC83" s="115"/>
      <c r="DD83" s="115"/>
      <c r="DE83" s="115">
        <f t="shared" ref="DE83:DE91" si="194">DF83+DH83+DI83</f>
        <v>0</v>
      </c>
      <c r="DF83" s="115">
        <v>0</v>
      </c>
      <c r="DG83" s="42">
        <f t="shared" si="26"/>
        <v>0</v>
      </c>
      <c r="DH83" s="115"/>
      <c r="DI83" s="115"/>
      <c r="DJ83" s="115">
        <f t="shared" ref="DJ83:DJ91" si="195">DK83+DM83+DN83</f>
        <v>0</v>
      </c>
      <c r="DK83" s="115">
        <v>0</v>
      </c>
      <c r="DL83" s="42">
        <f t="shared" si="28"/>
        <v>0</v>
      </c>
      <c r="DM83" s="115"/>
      <c r="DN83" s="115"/>
      <c r="DO83" s="115">
        <f t="shared" ref="DO83:DO91" si="196">DP83+DR83+DS83</f>
        <v>0</v>
      </c>
      <c r="DP83" s="115">
        <v>0</v>
      </c>
      <c r="DQ83" s="42">
        <f t="shared" si="30"/>
        <v>0</v>
      </c>
      <c r="DR83" s="115"/>
      <c r="DS83" s="115"/>
    </row>
    <row r="84" spans="1:123" s="48" customFormat="1" ht="23.25" customHeight="1" outlineLevel="1">
      <c r="A84" s="43" t="s">
        <v>203</v>
      </c>
      <c r="B84" s="67" t="s">
        <v>257</v>
      </c>
      <c r="C84" s="45"/>
      <c r="D84" s="45"/>
      <c r="E84" s="45"/>
      <c r="F84" s="45"/>
      <c r="G84" s="45"/>
      <c r="H84" s="45"/>
      <c r="I84" s="45"/>
      <c r="J84" s="45"/>
      <c r="K84" s="45"/>
      <c r="L84" s="45"/>
      <c r="M84" s="45"/>
      <c r="N84" s="115">
        <f t="shared" si="45"/>
        <v>0</v>
      </c>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115">
        <f t="shared" si="183"/>
        <v>0</v>
      </c>
      <c r="BG84" s="45"/>
      <c r="BH84" s="45"/>
      <c r="BI84" s="45"/>
      <c r="BJ84" s="45"/>
      <c r="BK84" s="45"/>
      <c r="BL84" s="45"/>
      <c r="BM84" s="45"/>
      <c r="BN84" s="45"/>
      <c r="BO84" s="45"/>
      <c r="BP84" s="45"/>
      <c r="BQ84" s="115">
        <f t="shared" si="186"/>
        <v>0</v>
      </c>
      <c r="BR84" s="115">
        <f t="shared" ref="BR84:BR86" si="197">BW84+CB84+CG84+CL84+CQ84+CV84+DA84+DF84+DK84+DP84</f>
        <v>0</v>
      </c>
      <c r="BS84" s="42">
        <f t="shared" ref="BS84:BS113" si="198">IF(Z84=0,0,BR84/Z84*100)</f>
        <v>0</v>
      </c>
      <c r="BT84" s="45"/>
      <c r="BU84" s="45"/>
      <c r="BV84" s="115">
        <f t="shared" si="187"/>
        <v>0</v>
      </c>
      <c r="BW84" s="115"/>
      <c r="BX84" s="42">
        <f t="shared" ref="BX84:BX113" si="199">IF(AC84=0,0,BW84/AC84*100)</f>
        <v>0</v>
      </c>
      <c r="BY84" s="45"/>
      <c r="BZ84" s="45"/>
      <c r="CA84" s="115">
        <f t="shared" si="188"/>
        <v>0</v>
      </c>
      <c r="CB84" s="45"/>
      <c r="CC84" s="42">
        <f t="shared" ref="CC84:CC113" si="200">IF(AF84=0,0,CB84/AF84*100)</f>
        <v>0</v>
      </c>
      <c r="CD84" s="45"/>
      <c r="CE84" s="45"/>
      <c r="CF84" s="115">
        <f t="shared" si="189"/>
        <v>0</v>
      </c>
      <c r="CG84" s="45"/>
      <c r="CH84" s="42">
        <f t="shared" ref="CH84:CH113" si="201">IF(AI84=0,0,CG84/AI84*100)</f>
        <v>0</v>
      </c>
      <c r="CI84" s="45"/>
      <c r="CJ84" s="45"/>
      <c r="CK84" s="115">
        <f t="shared" si="190"/>
        <v>0</v>
      </c>
      <c r="CL84" s="45"/>
      <c r="CM84" s="42">
        <f t="shared" ref="CM84:CM113" si="202">IF(AL84=0,0,CL84/AL84*100)</f>
        <v>0</v>
      </c>
      <c r="CN84" s="45"/>
      <c r="CO84" s="45"/>
      <c r="CP84" s="115">
        <f t="shared" si="191"/>
        <v>0</v>
      </c>
      <c r="CQ84" s="45"/>
      <c r="CR84" s="42">
        <f t="shared" ref="CR84:CR113" si="203">IF(AO84=0,0,CQ84/AO84*100)</f>
        <v>0</v>
      </c>
      <c r="CS84" s="45"/>
      <c r="CT84" s="45"/>
      <c r="CU84" s="115">
        <f t="shared" si="192"/>
        <v>0</v>
      </c>
      <c r="CV84" s="45"/>
      <c r="CW84" s="42">
        <f t="shared" ref="CW84:CW113" si="204">IF(AR84=0,0,CV84/AR84*100)</f>
        <v>0</v>
      </c>
      <c r="CX84" s="45"/>
      <c r="CY84" s="45"/>
      <c r="CZ84" s="115">
        <f t="shared" si="193"/>
        <v>0</v>
      </c>
      <c r="DA84" s="45"/>
      <c r="DB84" s="42">
        <f t="shared" ref="DB84:DB113" si="205">IF(AU84=0,0,DA84/AU84*100)</f>
        <v>0</v>
      </c>
      <c r="DC84" s="45"/>
      <c r="DD84" s="45"/>
      <c r="DE84" s="115">
        <f t="shared" si="194"/>
        <v>0</v>
      </c>
      <c r="DF84" s="45"/>
      <c r="DG84" s="42">
        <f t="shared" ref="DG84:DG113" si="206">IF(AX84=0,0,DF84/AX84*100)</f>
        <v>0</v>
      </c>
      <c r="DH84" s="45"/>
      <c r="DI84" s="45"/>
      <c r="DJ84" s="115">
        <f t="shared" si="195"/>
        <v>0</v>
      </c>
      <c r="DK84" s="45"/>
      <c r="DL84" s="42">
        <f t="shared" ref="DL84:DL113" si="207">IF(BA84=0,0,DK84/BA84*100)</f>
        <v>0</v>
      </c>
      <c r="DM84" s="45"/>
      <c r="DN84" s="45"/>
      <c r="DO84" s="115">
        <f t="shared" si="196"/>
        <v>0</v>
      </c>
      <c r="DP84" s="45"/>
      <c r="DQ84" s="42">
        <f t="shared" ref="DQ84:DQ113" si="208">IF(BD84=0,0,DP84/BD84*100)</f>
        <v>0</v>
      </c>
      <c r="DR84" s="45"/>
      <c r="DS84" s="45"/>
    </row>
    <row r="85" spans="1:123" ht="23.25" customHeight="1" outlineLevel="1">
      <c r="A85" s="40" t="s">
        <v>62</v>
      </c>
      <c r="B85" s="12" t="s">
        <v>258</v>
      </c>
      <c r="C85" s="115">
        <f t="shared" ref="C85:C90" si="209">D85+E85+F85+G85+H85+I85+J85+K85+L85+M85</f>
        <v>1006184.848</v>
      </c>
      <c r="D85" s="115">
        <v>190718.58</v>
      </c>
      <c r="E85" s="115">
        <v>135082.42499999999</v>
      </c>
      <c r="F85" s="115">
        <v>89005.285000000003</v>
      </c>
      <c r="G85" s="115">
        <v>102380.63</v>
      </c>
      <c r="H85" s="115">
        <v>107536.152</v>
      </c>
      <c r="I85" s="115">
        <v>110985.18</v>
      </c>
      <c r="J85" s="115">
        <v>22324.5275</v>
      </c>
      <c r="K85" s="115">
        <v>69686.043000000005</v>
      </c>
      <c r="L85" s="115">
        <v>84963.399000000005</v>
      </c>
      <c r="M85" s="115">
        <v>93502.626499999998</v>
      </c>
      <c r="N85" s="115">
        <f t="shared" si="45"/>
        <v>0</v>
      </c>
      <c r="O85" s="115"/>
      <c r="P85" s="115"/>
      <c r="Q85" s="115"/>
      <c r="R85" s="115"/>
      <c r="S85" s="115"/>
      <c r="T85" s="115"/>
      <c r="U85" s="115"/>
      <c r="V85" s="115"/>
      <c r="W85" s="115"/>
      <c r="X85" s="115"/>
      <c r="Y85" s="115">
        <f>AB85+AE85+AH85+AK85+AN85+AQ85+AT85+AW85+AZ85+BC85</f>
        <v>1006184.848</v>
      </c>
      <c r="Z85" s="115">
        <f t="shared" ref="Z85:AA86" si="210">AC85+AF85+AI85+AL85+AO85+AR85+AU85+AX85+BA85+BD85</f>
        <v>1006184.848</v>
      </c>
      <c r="AA85" s="115">
        <f t="shared" si="210"/>
        <v>0</v>
      </c>
      <c r="AB85" s="115">
        <v>190718.58</v>
      </c>
      <c r="AC85" s="115">
        <v>190718.58</v>
      </c>
      <c r="AD85" s="115"/>
      <c r="AE85" s="115">
        <v>135082.42499999999</v>
      </c>
      <c r="AF85" s="115">
        <v>135082.42499999999</v>
      </c>
      <c r="AG85" s="115"/>
      <c r="AH85" s="115">
        <v>89005.285000000003</v>
      </c>
      <c r="AI85" s="115">
        <v>89005.285000000003</v>
      </c>
      <c r="AJ85" s="115"/>
      <c r="AK85" s="115">
        <v>102380.63</v>
      </c>
      <c r="AL85" s="115">
        <v>102380.63</v>
      </c>
      <c r="AM85" s="115"/>
      <c r="AN85" s="115">
        <v>107536.152</v>
      </c>
      <c r="AO85" s="115">
        <v>107536.152</v>
      </c>
      <c r="AP85" s="115"/>
      <c r="AQ85" s="115">
        <v>110985.18</v>
      </c>
      <c r="AR85" s="115">
        <v>110985.18</v>
      </c>
      <c r="AS85" s="115"/>
      <c r="AT85" s="115">
        <v>22324.5275</v>
      </c>
      <c r="AU85" s="115">
        <v>22324.5275</v>
      </c>
      <c r="AV85" s="115"/>
      <c r="AW85" s="115">
        <v>69686.043000000005</v>
      </c>
      <c r="AX85" s="115">
        <v>69686.043000000005</v>
      </c>
      <c r="AY85" s="115"/>
      <c r="AZ85" s="115">
        <v>84963.399000000005</v>
      </c>
      <c r="BA85" s="115">
        <v>84963.399000000005</v>
      </c>
      <c r="BB85" s="115"/>
      <c r="BC85" s="115">
        <v>93502.626499999998</v>
      </c>
      <c r="BD85" s="115">
        <v>93502.626499999998</v>
      </c>
      <c r="BE85" s="115"/>
      <c r="BF85" s="115">
        <f t="shared" si="183"/>
        <v>0</v>
      </c>
      <c r="BG85" s="115"/>
      <c r="BH85" s="115"/>
      <c r="BI85" s="115"/>
      <c r="BJ85" s="115"/>
      <c r="BK85" s="115"/>
      <c r="BL85" s="115"/>
      <c r="BM85" s="115"/>
      <c r="BN85" s="115"/>
      <c r="BO85" s="115"/>
      <c r="BP85" s="115"/>
      <c r="BQ85" s="115">
        <f t="shared" si="186"/>
        <v>0</v>
      </c>
      <c r="BR85" s="115">
        <f t="shared" si="197"/>
        <v>0</v>
      </c>
      <c r="BS85" s="42">
        <f t="shared" si="198"/>
        <v>0</v>
      </c>
      <c r="BT85" s="115"/>
      <c r="BU85" s="115"/>
      <c r="BV85" s="115">
        <f t="shared" si="187"/>
        <v>0</v>
      </c>
      <c r="BW85" s="115"/>
      <c r="BX85" s="42">
        <f t="shared" si="199"/>
        <v>0</v>
      </c>
      <c r="BY85" s="115"/>
      <c r="BZ85" s="115"/>
      <c r="CA85" s="115">
        <f t="shared" si="188"/>
        <v>0</v>
      </c>
      <c r="CB85" s="115"/>
      <c r="CC85" s="42">
        <f t="shared" si="200"/>
        <v>0</v>
      </c>
      <c r="CD85" s="115"/>
      <c r="CE85" s="115"/>
      <c r="CF85" s="115">
        <f t="shared" si="189"/>
        <v>0</v>
      </c>
      <c r="CG85" s="115"/>
      <c r="CH85" s="42">
        <f t="shared" si="201"/>
        <v>0</v>
      </c>
      <c r="CI85" s="115"/>
      <c r="CJ85" s="115"/>
      <c r="CK85" s="115">
        <f t="shared" si="190"/>
        <v>0</v>
      </c>
      <c r="CL85" s="115"/>
      <c r="CM85" s="42">
        <f t="shared" si="202"/>
        <v>0</v>
      </c>
      <c r="CN85" s="115"/>
      <c r="CO85" s="115"/>
      <c r="CP85" s="115">
        <f t="shared" si="191"/>
        <v>0</v>
      </c>
      <c r="CQ85" s="115"/>
      <c r="CR85" s="42">
        <f t="shared" si="203"/>
        <v>0</v>
      </c>
      <c r="CS85" s="115"/>
      <c r="CT85" s="115"/>
      <c r="CU85" s="115">
        <f t="shared" si="192"/>
        <v>0</v>
      </c>
      <c r="CV85" s="115"/>
      <c r="CW85" s="42">
        <f t="shared" si="204"/>
        <v>0</v>
      </c>
      <c r="CX85" s="115"/>
      <c r="CY85" s="115"/>
      <c r="CZ85" s="115">
        <f t="shared" si="193"/>
        <v>0</v>
      </c>
      <c r="DA85" s="115"/>
      <c r="DB85" s="42">
        <f t="shared" si="205"/>
        <v>0</v>
      </c>
      <c r="DC85" s="115"/>
      <c r="DD85" s="115"/>
      <c r="DE85" s="115">
        <f t="shared" si="194"/>
        <v>0</v>
      </c>
      <c r="DF85" s="115"/>
      <c r="DG85" s="42">
        <f t="shared" si="206"/>
        <v>0</v>
      </c>
      <c r="DH85" s="115"/>
      <c r="DI85" s="115"/>
      <c r="DJ85" s="115">
        <f t="shared" si="195"/>
        <v>0</v>
      </c>
      <c r="DK85" s="115"/>
      <c r="DL85" s="42">
        <f t="shared" si="207"/>
        <v>0</v>
      </c>
      <c r="DM85" s="115"/>
      <c r="DN85" s="115"/>
      <c r="DO85" s="115">
        <f t="shared" si="196"/>
        <v>0</v>
      </c>
      <c r="DP85" s="115"/>
      <c r="DQ85" s="42">
        <f t="shared" si="208"/>
        <v>0</v>
      </c>
      <c r="DR85" s="115"/>
      <c r="DS85" s="115"/>
    </row>
    <row r="86" spans="1:123" ht="23.25" customHeight="1" outlineLevel="1">
      <c r="A86" s="40" t="s">
        <v>62</v>
      </c>
      <c r="B86" s="14" t="s">
        <v>176</v>
      </c>
      <c r="C86" s="115">
        <f t="shared" si="209"/>
        <v>295729.05394752766</v>
      </c>
      <c r="D86" s="115">
        <v>73499.646668068104</v>
      </c>
      <c r="E86" s="115">
        <v>32553.201284589799</v>
      </c>
      <c r="F86" s="115">
        <v>38249.671910231627</v>
      </c>
      <c r="G86" s="115">
        <v>24866.878415699117</v>
      </c>
      <c r="H86" s="115">
        <v>31718.147611424909</v>
      </c>
      <c r="I86" s="115">
        <v>21498.12038307765</v>
      </c>
      <c r="J86" s="115"/>
      <c r="K86" s="115">
        <v>18902.583514008467</v>
      </c>
      <c r="L86" s="115">
        <v>18247.196142564295</v>
      </c>
      <c r="M86" s="115">
        <v>36193.608017863662</v>
      </c>
      <c r="N86" s="115">
        <f t="shared" si="45"/>
        <v>0</v>
      </c>
      <c r="O86" s="115"/>
      <c r="P86" s="115"/>
      <c r="Q86" s="115"/>
      <c r="R86" s="115"/>
      <c r="S86" s="115"/>
      <c r="T86" s="115"/>
      <c r="U86" s="115"/>
      <c r="V86" s="115"/>
      <c r="W86" s="115"/>
      <c r="X86" s="115"/>
      <c r="Y86" s="115">
        <f>AB86+AE86+AH86+AK86+AN86+AQ86+AT86+AW86+AZ86+BC86</f>
        <v>295729.05394752766</v>
      </c>
      <c r="Z86" s="115">
        <f t="shared" si="210"/>
        <v>295729.05394752766</v>
      </c>
      <c r="AA86" s="115">
        <f t="shared" si="210"/>
        <v>0</v>
      </c>
      <c r="AB86" s="115">
        <v>73499.646668068104</v>
      </c>
      <c r="AC86" s="115">
        <v>73499.646668068104</v>
      </c>
      <c r="AD86" s="115"/>
      <c r="AE86" s="115">
        <v>32553.201284589799</v>
      </c>
      <c r="AF86" s="115">
        <v>32553.201284589799</v>
      </c>
      <c r="AG86" s="115"/>
      <c r="AH86" s="115">
        <v>38249.671910231627</v>
      </c>
      <c r="AI86" s="115">
        <v>38249.671910231627</v>
      </c>
      <c r="AJ86" s="115"/>
      <c r="AK86" s="115">
        <v>24866.878415699117</v>
      </c>
      <c r="AL86" s="115">
        <v>24866.878415699117</v>
      </c>
      <c r="AM86" s="115"/>
      <c r="AN86" s="115">
        <v>31718.147611424909</v>
      </c>
      <c r="AO86" s="115">
        <v>31718.147611424909</v>
      </c>
      <c r="AP86" s="115"/>
      <c r="AQ86" s="115">
        <v>21498.12038307765</v>
      </c>
      <c r="AR86" s="115">
        <v>21498.12038307765</v>
      </c>
      <c r="AS86" s="115"/>
      <c r="AT86" s="115"/>
      <c r="AU86" s="115"/>
      <c r="AV86" s="115"/>
      <c r="AW86" s="115">
        <v>18902.583514008467</v>
      </c>
      <c r="AX86" s="115">
        <v>18902.583514008467</v>
      </c>
      <c r="AY86" s="115"/>
      <c r="AZ86" s="115">
        <v>18247.196142564295</v>
      </c>
      <c r="BA86" s="115">
        <v>18247.196142564295</v>
      </c>
      <c r="BB86" s="115"/>
      <c r="BC86" s="115">
        <v>36193.608017863662</v>
      </c>
      <c r="BD86" s="115">
        <v>36193.608017863662</v>
      </c>
      <c r="BE86" s="115"/>
      <c r="BF86" s="115">
        <f t="shared" si="183"/>
        <v>0</v>
      </c>
      <c r="BG86" s="115"/>
      <c r="BH86" s="115"/>
      <c r="BI86" s="115"/>
      <c r="BJ86" s="115"/>
      <c r="BK86" s="115"/>
      <c r="BL86" s="115"/>
      <c r="BM86" s="115"/>
      <c r="BN86" s="115"/>
      <c r="BO86" s="115"/>
      <c r="BP86" s="115"/>
      <c r="BQ86" s="115">
        <f t="shared" si="186"/>
        <v>0</v>
      </c>
      <c r="BR86" s="115">
        <f t="shared" si="197"/>
        <v>0</v>
      </c>
      <c r="BS86" s="42">
        <f t="shared" si="198"/>
        <v>0</v>
      </c>
      <c r="BT86" s="115"/>
      <c r="BU86" s="115"/>
      <c r="BV86" s="115">
        <f t="shared" si="187"/>
        <v>0</v>
      </c>
      <c r="BW86" s="115"/>
      <c r="BX86" s="42">
        <f t="shared" si="199"/>
        <v>0</v>
      </c>
      <c r="BY86" s="115"/>
      <c r="BZ86" s="115"/>
      <c r="CA86" s="115">
        <f t="shared" si="188"/>
        <v>0</v>
      </c>
      <c r="CB86" s="115"/>
      <c r="CC86" s="42">
        <f t="shared" si="200"/>
        <v>0</v>
      </c>
      <c r="CD86" s="115"/>
      <c r="CE86" s="115"/>
      <c r="CF86" s="115">
        <f t="shared" si="189"/>
        <v>0</v>
      </c>
      <c r="CG86" s="115"/>
      <c r="CH86" s="42">
        <f t="shared" si="201"/>
        <v>0</v>
      </c>
      <c r="CI86" s="115"/>
      <c r="CJ86" s="115"/>
      <c r="CK86" s="115">
        <f t="shared" si="190"/>
        <v>0</v>
      </c>
      <c r="CL86" s="115"/>
      <c r="CM86" s="42">
        <f t="shared" si="202"/>
        <v>0</v>
      </c>
      <c r="CN86" s="115"/>
      <c r="CO86" s="115"/>
      <c r="CP86" s="115">
        <f t="shared" si="191"/>
        <v>0</v>
      </c>
      <c r="CQ86" s="115"/>
      <c r="CR86" s="42">
        <f t="shared" si="203"/>
        <v>0</v>
      </c>
      <c r="CS86" s="115"/>
      <c r="CT86" s="115"/>
      <c r="CU86" s="115">
        <f t="shared" si="192"/>
        <v>0</v>
      </c>
      <c r="CV86" s="115"/>
      <c r="CW86" s="42">
        <f t="shared" si="204"/>
        <v>0</v>
      </c>
      <c r="CX86" s="115"/>
      <c r="CY86" s="115"/>
      <c r="CZ86" s="115">
        <f t="shared" si="193"/>
        <v>0</v>
      </c>
      <c r="DA86" s="115"/>
      <c r="DB86" s="42">
        <f t="shared" si="205"/>
        <v>0</v>
      </c>
      <c r="DC86" s="115"/>
      <c r="DD86" s="115"/>
      <c r="DE86" s="115">
        <f t="shared" si="194"/>
        <v>0</v>
      </c>
      <c r="DF86" s="115"/>
      <c r="DG86" s="42">
        <f t="shared" si="206"/>
        <v>0</v>
      </c>
      <c r="DH86" s="115"/>
      <c r="DI86" s="115"/>
      <c r="DJ86" s="115">
        <f t="shared" si="195"/>
        <v>0</v>
      </c>
      <c r="DK86" s="115"/>
      <c r="DL86" s="42">
        <f t="shared" si="207"/>
        <v>0</v>
      </c>
      <c r="DM86" s="115"/>
      <c r="DN86" s="115"/>
      <c r="DO86" s="115">
        <f t="shared" si="196"/>
        <v>0</v>
      </c>
      <c r="DP86" s="115"/>
      <c r="DQ86" s="42">
        <f t="shared" si="208"/>
        <v>0</v>
      </c>
      <c r="DR86" s="115"/>
      <c r="DS86" s="115"/>
    </row>
    <row r="87" spans="1:123" ht="26.25" customHeight="1" outlineLevel="1" collapsed="1">
      <c r="A87" s="40"/>
      <c r="B87" s="14"/>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f t="shared" si="186"/>
        <v>0</v>
      </c>
      <c r="BR87" s="115"/>
      <c r="BS87" s="42">
        <f t="shared" si="198"/>
        <v>0</v>
      </c>
      <c r="BT87" s="115"/>
      <c r="BU87" s="115"/>
      <c r="BV87" s="115">
        <f t="shared" si="187"/>
        <v>0</v>
      </c>
      <c r="BW87" s="115"/>
      <c r="BX87" s="42">
        <f t="shared" si="199"/>
        <v>0</v>
      </c>
      <c r="BY87" s="115"/>
      <c r="BZ87" s="115"/>
      <c r="CA87" s="115">
        <f t="shared" si="188"/>
        <v>0</v>
      </c>
      <c r="CB87" s="115"/>
      <c r="CC87" s="42">
        <f t="shared" si="200"/>
        <v>0</v>
      </c>
      <c r="CD87" s="115"/>
      <c r="CE87" s="115"/>
      <c r="CF87" s="115">
        <f t="shared" si="189"/>
        <v>0</v>
      </c>
      <c r="CG87" s="115"/>
      <c r="CH87" s="42">
        <f t="shared" si="201"/>
        <v>0</v>
      </c>
      <c r="CI87" s="115"/>
      <c r="CJ87" s="115"/>
      <c r="CK87" s="115">
        <f t="shared" si="190"/>
        <v>0</v>
      </c>
      <c r="CL87" s="115"/>
      <c r="CM87" s="42">
        <f t="shared" si="202"/>
        <v>0</v>
      </c>
      <c r="CN87" s="115"/>
      <c r="CO87" s="115"/>
      <c r="CP87" s="115">
        <f t="shared" si="191"/>
        <v>0</v>
      </c>
      <c r="CQ87" s="115"/>
      <c r="CR87" s="42">
        <f t="shared" si="203"/>
        <v>0</v>
      </c>
      <c r="CS87" s="115"/>
      <c r="CT87" s="115"/>
      <c r="CU87" s="115">
        <f t="shared" si="192"/>
        <v>0</v>
      </c>
      <c r="CV87" s="115"/>
      <c r="CW87" s="42">
        <f t="shared" si="204"/>
        <v>0</v>
      </c>
      <c r="CX87" s="115"/>
      <c r="CY87" s="115"/>
      <c r="CZ87" s="115">
        <f t="shared" si="193"/>
        <v>0</v>
      </c>
      <c r="DA87" s="115"/>
      <c r="DB87" s="42">
        <f t="shared" si="205"/>
        <v>0</v>
      </c>
      <c r="DC87" s="115"/>
      <c r="DD87" s="115"/>
      <c r="DE87" s="115">
        <f t="shared" si="194"/>
        <v>0</v>
      </c>
      <c r="DF87" s="115"/>
      <c r="DG87" s="42">
        <f t="shared" si="206"/>
        <v>0</v>
      </c>
      <c r="DH87" s="115"/>
      <c r="DI87" s="115"/>
      <c r="DJ87" s="115">
        <f t="shared" si="195"/>
        <v>0</v>
      </c>
      <c r="DK87" s="115"/>
      <c r="DL87" s="42">
        <f t="shared" si="207"/>
        <v>0</v>
      </c>
      <c r="DM87" s="115"/>
      <c r="DN87" s="115"/>
      <c r="DO87" s="115">
        <f t="shared" si="196"/>
        <v>0</v>
      </c>
      <c r="DP87" s="115"/>
      <c r="DQ87" s="42">
        <f t="shared" si="208"/>
        <v>0</v>
      </c>
      <c r="DR87" s="115"/>
      <c r="DS87" s="115"/>
    </row>
    <row r="88" spans="1:123" ht="23.25" customHeight="1" outlineLevel="1">
      <c r="A88" s="40" t="s">
        <v>161</v>
      </c>
      <c r="B88" s="15" t="s">
        <v>177</v>
      </c>
      <c r="C88" s="115">
        <f t="shared" si="209"/>
        <v>31060</v>
      </c>
      <c r="D88" s="115">
        <f>D89+D90</f>
        <v>4257</v>
      </c>
      <c r="E88" s="115">
        <f t="shared" ref="E88:M88" si="211">E89+E90</f>
        <v>4355</v>
      </c>
      <c r="F88" s="115">
        <f t="shared" si="211"/>
        <v>3321</v>
      </c>
      <c r="G88" s="115">
        <f t="shared" si="211"/>
        <v>3793</v>
      </c>
      <c r="H88" s="115">
        <f t="shared" si="211"/>
        <v>4124</v>
      </c>
      <c r="I88" s="115">
        <f t="shared" si="211"/>
        <v>3924</v>
      </c>
      <c r="J88" s="115">
        <f t="shared" si="211"/>
        <v>496</v>
      </c>
      <c r="K88" s="115">
        <f t="shared" si="211"/>
        <v>2226</v>
      </c>
      <c r="L88" s="115">
        <f t="shared" si="211"/>
        <v>2219</v>
      </c>
      <c r="M88" s="115">
        <f t="shared" si="211"/>
        <v>2345</v>
      </c>
      <c r="N88" s="115">
        <f t="shared" si="45"/>
        <v>31060</v>
      </c>
      <c r="O88" s="115">
        <f>O89+O90</f>
        <v>4257</v>
      </c>
      <c r="P88" s="115">
        <f t="shared" ref="P88:X88" si="212">P89+P90</f>
        <v>4355</v>
      </c>
      <c r="Q88" s="115">
        <f t="shared" si="212"/>
        <v>3321</v>
      </c>
      <c r="R88" s="115">
        <f t="shared" si="212"/>
        <v>3793</v>
      </c>
      <c r="S88" s="115">
        <f t="shared" si="212"/>
        <v>4124</v>
      </c>
      <c r="T88" s="115">
        <f t="shared" si="212"/>
        <v>3924</v>
      </c>
      <c r="U88" s="115">
        <f t="shared" si="212"/>
        <v>496</v>
      </c>
      <c r="V88" s="115">
        <f t="shared" si="212"/>
        <v>2226</v>
      </c>
      <c r="W88" s="115">
        <f t="shared" si="212"/>
        <v>2219</v>
      </c>
      <c r="X88" s="115">
        <f t="shared" si="212"/>
        <v>2345</v>
      </c>
      <c r="Y88" s="115">
        <f t="shared" ref="Y88:AA103" si="213">AB88+AE88+AH88+AK88+AN88+AQ88+AT88+AW88+AZ88+BC88</f>
        <v>31060</v>
      </c>
      <c r="Z88" s="115">
        <f t="shared" si="213"/>
        <v>31060</v>
      </c>
      <c r="AA88" s="115">
        <f t="shared" si="213"/>
        <v>0</v>
      </c>
      <c r="AB88" s="115">
        <f>AB89+AB90</f>
        <v>4257</v>
      </c>
      <c r="AC88" s="115">
        <v>4257</v>
      </c>
      <c r="AD88" s="115"/>
      <c r="AE88" s="115">
        <f t="shared" ref="AE88:BD88" si="214">AE89+AE90</f>
        <v>4355</v>
      </c>
      <c r="AF88" s="115">
        <v>4355</v>
      </c>
      <c r="AG88" s="115"/>
      <c r="AH88" s="115">
        <f t="shared" si="214"/>
        <v>3321</v>
      </c>
      <c r="AI88" s="115">
        <v>3321</v>
      </c>
      <c r="AJ88" s="115"/>
      <c r="AK88" s="115">
        <f t="shared" si="214"/>
        <v>3793</v>
      </c>
      <c r="AL88" s="115">
        <v>3793</v>
      </c>
      <c r="AM88" s="115"/>
      <c r="AN88" s="115">
        <f t="shared" si="214"/>
        <v>4124</v>
      </c>
      <c r="AO88" s="115">
        <v>4124</v>
      </c>
      <c r="AP88" s="115"/>
      <c r="AQ88" s="115">
        <f t="shared" si="214"/>
        <v>3924</v>
      </c>
      <c r="AR88" s="115">
        <v>3924</v>
      </c>
      <c r="AS88" s="115"/>
      <c r="AT88" s="115">
        <f t="shared" si="214"/>
        <v>496</v>
      </c>
      <c r="AU88" s="115">
        <v>496</v>
      </c>
      <c r="AV88" s="115"/>
      <c r="AW88" s="115">
        <f t="shared" si="214"/>
        <v>2226</v>
      </c>
      <c r="AX88" s="115">
        <v>2226</v>
      </c>
      <c r="AY88" s="115"/>
      <c r="AZ88" s="115">
        <f t="shared" si="214"/>
        <v>2219</v>
      </c>
      <c r="BA88" s="115">
        <v>2219</v>
      </c>
      <c r="BB88" s="115"/>
      <c r="BC88" s="115">
        <f t="shared" si="214"/>
        <v>2345</v>
      </c>
      <c r="BD88" s="115">
        <f t="shared" si="214"/>
        <v>2345</v>
      </c>
      <c r="BE88" s="115"/>
      <c r="BF88" s="115">
        <f t="shared" ref="BF88:BF92" si="215">BG88+BH88+BI88+BJ88+BK88+BL88+BM88+BN88+BO88+BP88</f>
        <v>31060</v>
      </c>
      <c r="BG88" s="115">
        <f>BG89+BG90</f>
        <v>4257</v>
      </c>
      <c r="BH88" s="115">
        <f t="shared" ref="BH88:BP88" si="216">BH89+BH90</f>
        <v>4355</v>
      </c>
      <c r="BI88" s="115">
        <f t="shared" si="216"/>
        <v>3321</v>
      </c>
      <c r="BJ88" s="115">
        <f t="shared" si="216"/>
        <v>3793</v>
      </c>
      <c r="BK88" s="115">
        <f t="shared" si="216"/>
        <v>4124</v>
      </c>
      <c r="BL88" s="115">
        <f t="shared" si="216"/>
        <v>3924</v>
      </c>
      <c r="BM88" s="115">
        <f t="shared" si="216"/>
        <v>496</v>
      </c>
      <c r="BN88" s="115">
        <f t="shared" si="216"/>
        <v>2226</v>
      </c>
      <c r="BO88" s="115">
        <f t="shared" si="216"/>
        <v>2219</v>
      </c>
      <c r="BP88" s="115">
        <f t="shared" si="216"/>
        <v>2345</v>
      </c>
      <c r="BQ88" s="115">
        <f t="shared" si="186"/>
        <v>31060</v>
      </c>
      <c r="BR88" s="115">
        <f t="shared" ref="BR88:BR94" si="217">BW88+CB88+CG88+CL88+CQ88+CV88+DA88+DF88+DK88+DP88</f>
        <v>31060</v>
      </c>
      <c r="BS88" s="42">
        <f t="shared" si="198"/>
        <v>100</v>
      </c>
      <c r="BT88" s="115"/>
      <c r="BU88" s="115"/>
      <c r="BV88" s="115">
        <f t="shared" si="187"/>
        <v>4257</v>
      </c>
      <c r="BW88" s="115">
        <f>D88</f>
        <v>4257</v>
      </c>
      <c r="BX88" s="42">
        <f t="shared" si="199"/>
        <v>100</v>
      </c>
      <c r="BY88" s="115"/>
      <c r="BZ88" s="115"/>
      <c r="CA88" s="115">
        <f t="shared" si="188"/>
        <v>4355</v>
      </c>
      <c r="CB88" s="115">
        <f>E88</f>
        <v>4355</v>
      </c>
      <c r="CC88" s="42">
        <f t="shared" si="200"/>
        <v>100</v>
      </c>
      <c r="CD88" s="115"/>
      <c r="CE88" s="115"/>
      <c r="CF88" s="115">
        <f t="shared" si="189"/>
        <v>3321</v>
      </c>
      <c r="CG88" s="115">
        <f>F88</f>
        <v>3321</v>
      </c>
      <c r="CH88" s="42">
        <f t="shared" si="201"/>
        <v>100</v>
      </c>
      <c r="CI88" s="115"/>
      <c r="CJ88" s="115"/>
      <c r="CK88" s="115">
        <f t="shared" si="190"/>
        <v>3793</v>
      </c>
      <c r="CL88" s="115">
        <f>G88</f>
        <v>3793</v>
      </c>
      <c r="CM88" s="42">
        <f t="shared" si="202"/>
        <v>100</v>
      </c>
      <c r="CN88" s="115"/>
      <c r="CO88" s="115"/>
      <c r="CP88" s="115">
        <f t="shared" si="191"/>
        <v>4124</v>
      </c>
      <c r="CQ88" s="115">
        <f>H88</f>
        <v>4124</v>
      </c>
      <c r="CR88" s="42">
        <f t="shared" si="203"/>
        <v>100</v>
      </c>
      <c r="CS88" s="115"/>
      <c r="CT88" s="115"/>
      <c r="CU88" s="115">
        <f t="shared" si="192"/>
        <v>3924</v>
      </c>
      <c r="CV88" s="115">
        <f>ROUND((I88),0)</f>
        <v>3924</v>
      </c>
      <c r="CW88" s="42">
        <f t="shared" si="204"/>
        <v>100</v>
      </c>
      <c r="CX88" s="115"/>
      <c r="CY88" s="115"/>
      <c r="CZ88" s="115">
        <f t="shared" si="193"/>
        <v>496</v>
      </c>
      <c r="DA88" s="115">
        <f>ROUND((J88),0)</f>
        <v>496</v>
      </c>
      <c r="DB88" s="42">
        <f t="shared" si="205"/>
        <v>100</v>
      </c>
      <c r="DC88" s="115"/>
      <c r="DD88" s="115"/>
      <c r="DE88" s="115">
        <f t="shared" si="194"/>
        <v>2226</v>
      </c>
      <c r="DF88" s="115">
        <f>ROUND((K88),0)</f>
        <v>2226</v>
      </c>
      <c r="DG88" s="42">
        <f t="shared" si="206"/>
        <v>100</v>
      </c>
      <c r="DH88" s="115"/>
      <c r="DI88" s="115"/>
      <c r="DJ88" s="115">
        <f t="shared" si="195"/>
        <v>2219</v>
      </c>
      <c r="DK88" s="115">
        <f>ROUND((L88),0)</f>
        <v>2219</v>
      </c>
      <c r="DL88" s="42">
        <f t="shared" si="207"/>
        <v>100</v>
      </c>
      <c r="DM88" s="115"/>
      <c r="DN88" s="115"/>
      <c r="DO88" s="115">
        <f t="shared" si="196"/>
        <v>2345</v>
      </c>
      <c r="DP88" s="115">
        <f>ROUND((M88),0)</f>
        <v>2345</v>
      </c>
      <c r="DQ88" s="42">
        <f t="shared" si="208"/>
        <v>100</v>
      </c>
      <c r="DR88" s="115"/>
      <c r="DS88" s="115"/>
    </row>
    <row r="89" spans="1:123" ht="27.75" customHeight="1" outlineLevel="1">
      <c r="A89" s="68" t="s">
        <v>62</v>
      </c>
      <c r="B89" s="15" t="s">
        <v>178</v>
      </c>
      <c r="C89" s="115">
        <f t="shared" si="209"/>
        <v>3740</v>
      </c>
      <c r="D89" s="115">
        <v>405</v>
      </c>
      <c r="E89" s="115">
        <v>333</v>
      </c>
      <c r="F89" s="115">
        <v>123</v>
      </c>
      <c r="G89" s="115">
        <v>727</v>
      </c>
      <c r="H89" s="115">
        <v>635</v>
      </c>
      <c r="I89" s="115">
        <v>595</v>
      </c>
      <c r="J89" s="115">
        <v>67</v>
      </c>
      <c r="K89" s="115">
        <v>230</v>
      </c>
      <c r="L89" s="115">
        <v>390</v>
      </c>
      <c r="M89" s="115">
        <v>235</v>
      </c>
      <c r="N89" s="115">
        <f t="shared" si="45"/>
        <v>3740</v>
      </c>
      <c r="O89" s="115">
        <v>405</v>
      </c>
      <c r="P89" s="115">
        <v>333</v>
      </c>
      <c r="Q89" s="115">
        <v>123</v>
      </c>
      <c r="R89" s="115">
        <v>727</v>
      </c>
      <c r="S89" s="115">
        <v>635</v>
      </c>
      <c r="T89" s="115">
        <v>595</v>
      </c>
      <c r="U89" s="115">
        <v>67</v>
      </c>
      <c r="V89" s="115">
        <v>230</v>
      </c>
      <c r="W89" s="115">
        <v>390</v>
      </c>
      <c r="X89" s="115">
        <v>235</v>
      </c>
      <c r="Y89" s="115">
        <f t="shared" si="213"/>
        <v>3740</v>
      </c>
      <c r="Z89" s="115">
        <f t="shared" si="213"/>
        <v>3740</v>
      </c>
      <c r="AA89" s="115">
        <f t="shared" si="213"/>
        <v>0</v>
      </c>
      <c r="AB89" s="115">
        <v>405</v>
      </c>
      <c r="AC89" s="115">
        <v>405</v>
      </c>
      <c r="AD89" s="115"/>
      <c r="AE89" s="115">
        <v>333</v>
      </c>
      <c r="AF89" s="115">
        <v>333</v>
      </c>
      <c r="AG89" s="115"/>
      <c r="AH89" s="115">
        <v>123</v>
      </c>
      <c r="AI89" s="115">
        <v>123</v>
      </c>
      <c r="AJ89" s="115"/>
      <c r="AK89" s="115">
        <v>727</v>
      </c>
      <c r="AL89" s="115">
        <v>727</v>
      </c>
      <c r="AM89" s="115"/>
      <c r="AN89" s="115">
        <v>635</v>
      </c>
      <c r="AO89" s="115">
        <v>635</v>
      </c>
      <c r="AP89" s="115"/>
      <c r="AQ89" s="115">
        <v>595</v>
      </c>
      <c r="AR89" s="115">
        <v>595</v>
      </c>
      <c r="AS89" s="115"/>
      <c r="AT89" s="115">
        <v>67</v>
      </c>
      <c r="AU89" s="115">
        <v>67</v>
      </c>
      <c r="AV89" s="115"/>
      <c r="AW89" s="115">
        <v>230</v>
      </c>
      <c r="AX89" s="115">
        <v>230</v>
      </c>
      <c r="AY89" s="115"/>
      <c r="AZ89" s="115">
        <v>390</v>
      </c>
      <c r="BA89" s="115">
        <v>390</v>
      </c>
      <c r="BB89" s="115"/>
      <c r="BC89" s="115">
        <v>235</v>
      </c>
      <c r="BD89" s="115">
        <v>235</v>
      </c>
      <c r="BE89" s="115"/>
      <c r="BF89" s="115">
        <f t="shared" si="215"/>
        <v>3740</v>
      </c>
      <c r="BG89" s="115">
        <v>405</v>
      </c>
      <c r="BH89" s="115">
        <v>333</v>
      </c>
      <c r="BI89" s="115">
        <v>123</v>
      </c>
      <c r="BJ89" s="115">
        <v>727</v>
      </c>
      <c r="BK89" s="115">
        <v>635</v>
      </c>
      <c r="BL89" s="115">
        <v>595</v>
      </c>
      <c r="BM89" s="115">
        <v>67</v>
      </c>
      <c r="BN89" s="115">
        <v>230</v>
      </c>
      <c r="BO89" s="115">
        <v>390</v>
      </c>
      <c r="BP89" s="115">
        <v>235</v>
      </c>
      <c r="BQ89" s="115">
        <f t="shared" si="186"/>
        <v>3740</v>
      </c>
      <c r="BR89" s="115">
        <f t="shared" si="217"/>
        <v>3740</v>
      </c>
      <c r="BS89" s="42">
        <f t="shared" si="198"/>
        <v>100</v>
      </c>
      <c r="BT89" s="115"/>
      <c r="BU89" s="115"/>
      <c r="BV89" s="115">
        <f t="shared" si="187"/>
        <v>405</v>
      </c>
      <c r="BW89" s="115">
        <f>D89</f>
        <v>405</v>
      </c>
      <c r="BX89" s="42">
        <f t="shared" si="199"/>
        <v>100</v>
      </c>
      <c r="BY89" s="115"/>
      <c r="BZ89" s="115"/>
      <c r="CA89" s="115">
        <f t="shared" si="188"/>
        <v>333</v>
      </c>
      <c r="CB89" s="115">
        <f>E89</f>
        <v>333</v>
      </c>
      <c r="CC89" s="42">
        <f t="shared" si="200"/>
        <v>100</v>
      </c>
      <c r="CD89" s="115"/>
      <c r="CE89" s="115"/>
      <c r="CF89" s="115">
        <f t="shared" si="189"/>
        <v>123</v>
      </c>
      <c r="CG89" s="115">
        <f>F89</f>
        <v>123</v>
      </c>
      <c r="CH89" s="42">
        <f t="shared" si="201"/>
        <v>100</v>
      </c>
      <c r="CI89" s="115"/>
      <c r="CJ89" s="115"/>
      <c r="CK89" s="115">
        <f t="shared" si="190"/>
        <v>727</v>
      </c>
      <c r="CL89" s="115">
        <f>G89</f>
        <v>727</v>
      </c>
      <c r="CM89" s="42">
        <f t="shared" si="202"/>
        <v>100</v>
      </c>
      <c r="CN89" s="115"/>
      <c r="CO89" s="115"/>
      <c r="CP89" s="115">
        <f t="shared" si="191"/>
        <v>635</v>
      </c>
      <c r="CQ89" s="115">
        <f>H89</f>
        <v>635</v>
      </c>
      <c r="CR89" s="42">
        <f t="shared" si="203"/>
        <v>100</v>
      </c>
      <c r="CS89" s="115"/>
      <c r="CT89" s="115"/>
      <c r="CU89" s="115">
        <f t="shared" si="192"/>
        <v>595</v>
      </c>
      <c r="CV89" s="115">
        <f>ROUND((I89),0)</f>
        <v>595</v>
      </c>
      <c r="CW89" s="42">
        <f t="shared" si="204"/>
        <v>100</v>
      </c>
      <c r="CX89" s="115"/>
      <c r="CY89" s="115"/>
      <c r="CZ89" s="115">
        <f t="shared" si="193"/>
        <v>67</v>
      </c>
      <c r="DA89" s="115">
        <f>ROUND((J89),0)</f>
        <v>67</v>
      </c>
      <c r="DB89" s="42">
        <f t="shared" si="205"/>
        <v>100</v>
      </c>
      <c r="DC89" s="115"/>
      <c r="DD89" s="115"/>
      <c r="DE89" s="115">
        <f t="shared" si="194"/>
        <v>230</v>
      </c>
      <c r="DF89" s="115">
        <f>ROUND((K89),0)</f>
        <v>230</v>
      </c>
      <c r="DG89" s="42">
        <f t="shared" si="206"/>
        <v>100</v>
      </c>
      <c r="DH89" s="115"/>
      <c r="DI89" s="115"/>
      <c r="DJ89" s="115">
        <f t="shared" si="195"/>
        <v>390</v>
      </c>
      <c r="DK89" s="115">
        <f>ROUND((L89),0)</f>
        <v>390</v>
      </c>
      <c r="DL89" s="42">
        <f t="shared" si="207"/>
        <v>100</v>
      </c>
      <c r="DM89" s="115"/>
      <c r="DN89" s="115"/>
      <c r="DO89" s="115">
        <f t="shared" si="196"/>
        <v>235</v>
      </c>
      <c r="DP89" s="115">
        <f>ROUND((M89),0)</f>
        <v>235</v>
      </c>
      <c r="DQ89" s="42">
        <f t="shared" si="208"/>
        <v>100</v>
      </c>
      <c r="DR89" s="115"/>
      <c r="DS89" s="115"/>
    </row>
    <row r="90" spans="1:123" ht="23.25" customHeight="1" outlineLevel="1">
      <c r="A90" s="68" t="s">
        <v>62</v>
      </c>
      <c r="B90" s="15" t="s">
        <v>179</v>
      </c>
      <c r="C90" s="115">
        <f t="shared" si="209"/>
        <v>27320</v>
      </c>
      <c r="D90" s="115">
        <v>3852</v>
      </c>
      <c r="E90" s="115">
        <v>4022</v>
      </c>
      <c r="F90" s="115">
        <v>3198</v>
      </c>
      <c r="G90" s="115">
        <v>3066</v>
      </c>
      <c r="H90" s="115">
        <v>3489</v>
      </c>
      <c r="I90" s="115">
        <v>3329</v>
      </c>
      <c r="J90" s="115">
        <v>429</v>
      </c>
      <c r="K90" s="115">
        <v>1996</v>
      </c>
      <c r="L90" s="115">
        <v>1829</v>
      </c>
      <c r="M90" s="115">
        <v>2110</v>
      </c>
      <c r="N90" s="115">
        <f t="shared" si="45"/>
        <v>27320</v>
      </c>
      <c r="O90" s="115">
        <v>3852</v>
      </c>
      <c r="P90" s="115">
        <v>4022</v>
      </c>
      <c r="Q90" s="115">
        <v>3198</v>
      </c>
      <c r="R90" s="115">
        <v>3066</v>
      </c>
      <c r="S90" s="115">
        <v>3489</v>
      </c>
      <c r="T90" s="115">
        <v>3329</v>
      </c>
      <c r="U90" s="115">
        <v>429</v>
      </c>
      <c r="V90" s="115">
        <v>1996</v>
      </c>
      <c r="W90" s="115">
        <v>1829</v>
      </c>
      <c r="X90" s="115">
        <v>2110</v>
      </c>
      <c r="Y90" s="115">
        <f t="shared" si="213"/>
        <v>27320</v>
      </c>
      <c r="Z90" s="115">
        <f t="shared" si="213"/>
        <v>27320</v>
      </c>
      <c r="AA90" s="115">
        <f t="shared" si="213"/>
        <v>0</v>
      </c>
      <c r="AB90" s="115">
        <v>3852</v>
      </c>
      <c r="AC90" s="115">
        <v>3852</v>
      </c>
      <c r="AD90" s="115"/>
      <c r="AE90" s="115">
        <v>4022</v>
      </c>
      <c r="AF90" s="115">
        <v>4022</v>
      </c>
      <c r="AG90" s="115"/>
      <c r="AH90" s="115">
        <v>3198</v>
      </c>
      <c r="AI90" s="115">
        <v>3198</v>
      </c>
      <c r="AJ90" s="115"/>
      <c r="AK90" s="115">
        <v>3066</v>
      </c>
      <c r="AL90" s="115">
        <v>3066</v>
      </c>
      <c r="AM90" s="115"/>
      <c r="AN90" s="115">
        <v>3489</v>
      </c>
      <c r="AO90" s="115">
        <v>3489</v>
      </c>
      <c r="AP90" s="115"/>
      <c r="AQ90" s="115">
        <v>3329</v>
      </c>
      <c r="AR90" s="115">
        <v>3329</v>
      </c>
      <c r="AS90" s="115"/>
      <c r="AT90" s="115">
        <v>429</v>
      </c>
      <c r="AU90" s="115">
        <v>429</v>
      </c>
      <c r="AV90" s="115"/>
      <c r="AW90" s="115">
        <v>1996</v>
      </c>
      <c r="AX90" s="115">
        <v>1996</v>
      </c>
      <c r="AY90" s="115"/>
      <c r="AZ90" s="115">
        <v>1829</v>
      </c>
      <c r="BA90" s="115">
        <v>1829</v>
      </c>
      <c r="BB90" s="115"/>
      <c r="BC90" s="115">
        <v>2110</v>
      </c>
      <c r="BD90" s="115">
        <v>2110</v>
      </c>
      <c r="BE90" s="115"/>
      <c r="BF90" s="115">
        <f t="shared" si="215"/>
        <v>27320</v>
      </c>
      <c r="BG90" s="115">
        <v>3852</v>
      </c>
      <c r="BH90" s="115">
        <v>4022</v>
      </c>
      <c r="BI90" s="115">
        <v>3198</v>
      </c>
      <c r="BJ90" s="115">
        <v>3066</v>
      </c>
      <c r="BK90" s="115">
        <v>3489</v>
      </c>
      <c r="BL90" s="115">
        <v>3329</v>
      </c>
      <c r="BM90" s="115">
        <v>429</v>
      </c>
      <c r="BN90" s="115">
        <v>1996</v>
      </c>
      <c r="BO90" s="115">
        <v>1829</v>
      </c>
      <c r="BP90" s="115">
        <v>2110</v>
      </c>
      <c r="BQ90" s="115">
        <f t="shared" si="186"/>
        <v>27320</v>
      </c>
      <c r="BR90" s="115">
        <f t="shared" si="217"/>
        <v>27320</v>
      </c>
      <c r="BS90" s="42">
        <f t="shared" si="198"/>
        <v>100</v>
      </c>
      <c r="BT90" s="115"/>
      <c r="BU90" s="115"/>
      <c r="BV90" s="115">
        <f t="shared" si="187"/>
        <v>3852</v>
      </c>
      <c r="BW90" s="115">
        <f>D90</f>
        <v>3852</v>
      </c>
      <c r="BX90" s="42">
        <f t="shared" si="199"/>
        <v>100</v>
      </c>
      <c r="BY90" s="115"/>
      <c r="BZ90" s="115"/>
      <c r="CA90" s="115">
        <f t="shared" si="188"/>
        <v>4022</v>
      </c>
      <c r="CB90" s="115">
        <f>E90</f>
        <v>4022</v>
      </c>
      <c r="CC90" s="42">
        <f t="shared" si="200"/>
        <v>100</v>
      </c>
      <c r="CD90" s="115"/>
      <c r="CE90" s="115"/>
      <c r="CF90" s="115">
        <f t="shared" si="189"/>
        <v>3198</v>
      </c>
      <c r="CG90" s="115">
        <f>F90</f>
        <v>3198</v>
      </c>
      <c r="CH90" s="42">
        <f t="shared" si="201"/>
        <v>100</v>
      </c>
      <c r="CI90" s="115"/>
      <c r="CJ90" s="115"/>
      <c r="CK90" s="115">
        <f t="shared" si="190"/>
        <v>3066</v>
      </c>
      <c r="CL90" s="115">
        <f>G90</f>
        <v>3066</v>
      </c>
      <c r="CM90" s="42">
        <f t="shared" si="202"/>
        <v>100</v>
      </c>
      <c r="CN90" s="115"/>
      <c r="CO90" s="115"/>
      <c r="CP90" s="115">
        <f t="shared" si="191"/>
        <v>3489</v>
      </c>
      <c r="CQ90" s="115">
        <f>H90</f>
        <v>3489</v>
      </c>
      <c r="CR90" s="42">
        <f t="shared" si="203"/>
        <v>100</v>
      </c>
      <c r="CS90" s="115"/>
      <c r="CT90" s="115"/>
      <c r="CU90" s="115">
        <f t="shared" si="192"/>
        <v>3329</v>
      </c>
      <c r="CV90" s="115">
        <f>ROUND((I90),0)</f>
        <v>3329</v>
      </c>
      <c r="CW90" s="42">
        <f t="shared" si="204"/>
        <v>100</v>
      </c>
      <c r="CX90" s="115"/>
      <c r="CY90" s="115"/>
      <c r="CZ90" s="115">
        <f t="shared" si="193"/>
        <v>429</v>
      </c>
      <c r="DA90" s="115">
        <f>ROUND((J90),0)</f>
        <v>429</v>
      </c>
      <c r="DB90" s="42">
        <f t="shared" si="205"/>
        <v>100</v>
      </c>
      <c r="DC90" s="115"/>
      <c r="DD90" s="115"/>
      <c r="DE90" s="115">
        <f t="shared" si="194"/>
        <v>1996</v>
      </c>
      <c r="DF90" s="115">
        <f>ROUND((K90),0)</f>
        <v>1996</v>
      </c>
      <c r="DG90" s="42">
        <f t="shared" si="206"/>
        <v>100</v>
      </c>
      <c r="DH90" s="115"/>
      <c r="DI90" s="115"/>
      <c r="DJ90" s="115">
        <f t="shared" si="195"/>
        <v>1829</v>
      </c>
      <c r="DK90" s="115">
        <f>ROUND((L90),0)</f>
        <v>1829</v>
      </c>
      <c r="DL90" s="42">
        <f t="shared" si="207"/>
        <v>100</v>
      </c>
      <c r="DM90" s="115"/>
      <c r="DN90" s="115"/>
      <c r="DO90" s="115">
        <f t="shared" si="196"/>
        <v>2110</v>
      </c>
      <c r="DP90" s="115">
        <f>ROUND((M90),0)</f>
        <v>2110</v>
      </c>
      <c r="DQ90" s="42">
        <f t="shared" si="208"/>
        <v>100</v>
      </c>
      <c r="DR90" s="115"/>
      <c r="DS90" s="115"/>
    </row>
    <row r="91" spans="1:123" ht="30" customHeight="1" outlineLevel="1">
      <c r="A91" s="40" t="s">
        <v>162</v>
      </c>
      <c r="B91" s="8" t="s">
        <v>180</v>
      </c>
      <c r="C91" s="115">
        <f>D91+E91+F91+G91+H91+I91+J91+K91+L91+M91</f>
        <v>16470</v>
      </c>
      <c r="D91" s="115">
        <v>2400</v>
      </c>
      <c r="E91" s="115">
        <v>2057</v>
      </c>
      <c r="F91" s="115">
        <v>1610</v>
      </c>
      <c r="G91" s="115">
        <v>1103</v>
      </c>
      <c r="H91" s="115">
        <v>2362</v>
      </c>
      <c r="I91" s="115">
        <v>1601</v>
      </c>
      <c r="J91" s="115">
        <v>223</v>
      </c>
      <c r="K91" s="115">
        <v>1292</v>
      </c>
      <c r="L91" s="115">
        <v>1988</v>
      </c>
      <c r="M91" s="115">
        <v>1834</v>
      </c>
      <c r="N91" s="115">
        <f t="shared" si="45"/>
        <v>16470</v>
      </c>
      <c r="O91" s="115">
        <f t="shared" si="182"/>
        <v>2400</v>
      </c>
      <c r="P91" s="115">
        <f t="shared" si="182"/>
        <v>2057</v>
      </c>
      <c r="Q91" s="115">
        <f t="shared" si="182"/>
        <v>1610</v>
      </c>
      <c r="R91" s="115">
        <f t="shared" si="182"/>
        <v>1103</v>
      </c>
      <c r="S91" s="115">
        <f t="shared" si="182"/>
        <v>2362</v>
      </c>
      <c r="T91" s="115">
        <f t="shared" si="182"/>
        <v>1601</v>
      </c>
      <c r="U91" s="115">
        <f t="shared" si="182"/>
        <v>223</v>
      </c>
      <c r="V91" s="115">
        <f t="shared" si="182"/>
        <v>1292</v>
      </c>
      <c r="W91" s="115">
        <f t="shared" si="182"/>
        <v>1988</v>
      </c>
      <c r="X91" s="115">
        <f t="shared" si="182"/>
        <v>1834</v>
      </c>
      <c r="Y91" s="115">
        <f t="shared" si="213"/>
        <v>16470</v>
      </c>
      <c r="Z91" s="115">
        <f t="shared" si="213"/>
        <v>16470</v>
      </c>
      <c r="AA91" s="115">
        <f t="shared" si="213"/>
        <v>0</v>
      </c>
      <c r="AB91" s="115">
        <v>2400</v>
      </c>
      <c r="AC91" s="115">
        <v>2400</v>
      </c>
      <c r="AD91" s="115"/>
      <c r="AE91" s="115">
        <v>2057</v>
      </c>
      <c r="AF91" s="115">
        <v>2057</v>
      </c>
      <c r="AG91" s="115"/>
      <c r="AH91" s="115">
        <v>1610</v>
      </c>
      <c r="AI91" s="115">
        <v>1610</v>
      </c>
      <c r="AJ91" s="115"/>
      <c r="AK91" s="115">
        <v>1103</v>
      </c>
      <c r="AL91" s="115">
        <v>1103</v>
      </c>
      <c r="AM91" s="115"/>
      <c r="AN91" s="115">
        <v>2362</v>
      </c>
      <c r="AO91" s="115">
        <v>2362</v>
      </c>
      <c r="AP91" s="115"/>
      <c r="AQ91" s="115">
        <v>1601</v>
      </c>
      <c r="AR91" s="115">
        <v>1601</v>
      </c>
      <c r="AS91" s="115"/>
      <c r="AT91" s="115">
        <v>223</v>
      </c>
      <c r="AU91" s="115">
        <v>223</v>
      </c>
      <c r="AV91" s="115"/>
      <c r="AW91" s="115">
        <v>1292</v>
      </c>
      <c r="AX91" s="115">
        <v>1292</v>
      </c>
      <c r="AY91" s="115"/>
      <c r="AZ91" s="115">
        <v>1988</v>
      </c>
      <c r="BA91" s="115">
        <v>1988</v>
      </c>
      <c r="BB91" s="115"/>
      <c r="BC91" s="115">
        <v>1834</v>
      </c>
      <c r="BD91" s="115">
        <v>1834</v>
      </c>
      <c r="BE91" s="115"/>
      <c r="BF91" s="115">
        <f t="shared" si="215"/>
        <v>16470</v>
      </c>
      <c r="BG91" s="115">
        <f>AB91</f>
        <v>2400</v>
      </c>
      <c r="BH91" s="115">
        <f>AE91</f>
        <v>2057</v>
      </c>
      <c r="BI91" s="115">
        <f>AH91</f>
        <v>1610</v>
      </c>
      <c r="BJ91" s="115">
        <f>AK91</f>
        <v>1103</v>
      </c>
      <c r="BK91" s="115">
        <f>AN91</f>
        <v>2362</v>
      </c>
      <c r="BL91" s="115">
        <f>AQ91</f>
        <v>1601</v>
      </c>
      <c r="BM91" s="115">
        <f>AT91</f>
        <v>223</v>
      </c>
      <c r="BN91" s="115">
        <f>AW91</f>
        <v>1292</v>
      </c>
      <c r="BO91" s="115">
        <f>AZ91</f>
        <v>1988</v>
      </c>
      <c r="BP91" s="115">
        <f t="shared" ref="BP91:BP92" si="218">BC91</f>
        <v>1834</v>
      </c>
      <c r="BQ91" s="115">
        <f t="shared" si="186"/>
        <v>16470</v>
      </c>
      <c r="BR91" s="115">
        <f t="shared" si="217"/>
        <v>16470</v>
      </c>
      <c r="BS91" s="42">
        <f t="shared" si="198"/>
        <v>100</v>
      </c>
      <c r="BT91" s="115">
        <f>BY91+CD91+CI91+CN91+CS91+CX91+DC91+DH91+DM91+DR91</f>
        <v>0</v>
      </c>
      <c r="BU91" s="115"/>
      <c r="BV91" s="115">
        <f t="shared" si="187"/>
        <v>2400</v>
      </c>
      <c r="BW91" s="115">
        <f>ROUND((D91),0)</f>
        <v>2400</v>
      </c>
      <c r="BX91" s="42">
        <f t="shared" si="199"/>
        <v>100</v>
      </c>
      <c r="BY91" s="115"/>
      <c r="BZ91" s="115"/>
      <c r="CA91" s="115">
        <f t="shared" si="188"/>
        <v>2057</v>
      </c>
      <c r="CB91" s="115">
        <f>ROUND((P91),0)</f>
        <v>2057</v>
      </c>
      <c r="CC91" s="42">
        <f t="shared" si="200"/>
        <v>100</v>
      </c>
      <c r="CD91" s="115"/>
      <c r="CE91" s="115"/>
      <c r="CF91" s="115">
        <f t="shared" si="189"/>
        <v>1610</v>
      </c>
      <c r="CG91" s="115">
        <f>ROUND((Q91),0)</f>
        <v>1610</v>
      </c>
      <c r="CH91" s="42">
        <f t="shared" si="201"/>
        <v>100</v>
      </c>
      <c r="CI91" s="115"/>
      <c r="CJ91" s="115"/>
      <c r="CK91" s="115">
        <f t="shared" si="190"/>
        <v>1103</v>
      </c>
      <c r="CL91" s="115">
        <f>ROUND((G91),0)</f>
        <v>1103</v>
      </c>
      <c r="CM91" s="42">
        <f t="shared" si="202"/>
        <v>100</v>
      </c>
      <c r="CN91" s="115"/>
      <c r="CO91" s="115"/>
      <c r="CP91" s="115">
        <f t="shared" si="191"/>
        <v>2362</v>
      </c>
      <c r="CQ91" s="115">
        <f>ROUND((H91),0)</f>
        <v>2362</v>
      </c>
      <c r="CR91" s="42">
        <f t="shared" si="203"/>
        <v>100</v>
      </c>
      <c r="CS91" s="115"/>
      <c r="CT91" s="115"/>
      <c r="CU91" s="115">
        <f t="shared" si="192"/>
        <v>1601</v>
      </c>
      <c r="CV91" s="115">
        <f>ROUND((I91),0)</f>
        <v>1601</v>
      </c>
      <c r="CW91" s="42">
        <f t="shared" si="204"/>
        <v>100</v>
      </c>
      <c r="CX91" s="115"/>
      <c r="CY91" s="115"/>
      <c r="CZ91" s="115">
        <f t="shared" si="193"/>
        <v>223</v>
      </c>
      <c r="DA91" s="115">
        <f>ROUND((J91),0)</f>
        <v>223</v>
      </c>
      <c r="DB91" s="42">
        <f t="shared" si="205"/>
        <v>100</v>
      </c>
      <c r="DC91" s="115"/>
      <c r="DD91" s="115"/>
      <c r="DE91" s="115">
        <f t="shared" si="194"/>
        <v>1292</v>
      </c>
      <c r="DF91" s="115">
        <f>ROUND((K91),0)</f>
        <v>1292</v>
      </c>
      <c r="DG91" s="42">
        <f t="shared" si="206"/>
        <v>100</v>
      </c>
      <c r="DH91" s="115"/>
      <c r="DI91" s="115"/>
      <c r="DJ91" s="115">
        <f t="shared" si="195"/>
        <v>1988</v>
      </c>
      <c r="DK91" s="115">
        <f>ROUND((L91),0)</f>
        <v>1988</v>
      </c>
      <c r="DL91" s="42">
        <f t="shared" si="207"/>
        <v>100</v>
      </c>
      <c r="DM91" s="115"/>
      <c r="DN91" s="115"/>
      <c r="DO91" s="115">
        <f t="shared" si="196"/>
        <v>1834</v>
      </c>
      <c r="DP91" s="115">
        <f>ROUND((M91),0)</f>
        <v>1834</v>
      </c>
      <c r="DQ91" s="42">
        <f t="shared" si="208"/>
        <v>100</v>
      </c>
      <c r="DR91" s="115"/>
      <c r="DS91" s="115"/>
    </row>
    <row r="92" spans="1:123" s="48" customFormat="1" ht="30" customHeight="1" outlineLevel="1">
      <c r="A92" s="65" t="s">
        <v>183</v>
      </c>
      <c r="B92" s="7" t="s">
        <v>373</v>
      </c>
      <c r="C92" s="45">
        <f>D92+E92+F92+G92+H92+I92+J92+K92+L92+M92</f>
        <v>17267</v>
      </c>
      <c r="D92" s="45">
        <v>1509</v>
      </c>
      <c r="E92" s="45">
        <v>2681</v>
      </c>
      <c r="F92" s="45">
        <v>2897</v>
      </c>
      <c r="G92" s="45">
        <v>1785</v>
      </c>
      <c r="H92" s="45">
        <v>1584</v>
      </c>
      <c r="I92" s="45">
        <v>1241</v>
      </c>
      <c r="J92" s="45">
        <v>176</v>
      </c>
      <c r="K92" s="45">
        <v>3258</v>
      </c>
      <c r="L92" s="45">
        <v>1125</v>
      </c>
      <c r="M92" s="45">
        <v>1011</v>
      </c>
      <c r="N92" s="45">
        <f t="shared" si="45"/>
        <v>17267</v>
      </c>
      <c r="O92" s="45">
        <f t="shared" si="182"/>
        <v>1509</v>
      </c>
      <c r="P92" s="45">
        <f t="shared" si="182"/>
        <v>2681</v>
      </c>
      <c r="Q92" s="45">
        <f t="shared" si="182"/>
        <v>2897</v>
      </c>
      <c r="R92" s="45">
        <f t="shared" si="182"/>
        <v>1785</v>
      </c>
      <c r="S92" s="45">
        <f t="shared" si="182"/>
        <v>1584</v>
      </c>
      <c r="T92" s="45">
        <f t="shared" si="182"/>
        <v>1241</v>
      </c>
      <c r="U92" s="45">
        <f t="shared" si="182"/>
        <v>176</v>
      </c>
      <c r="V92" s="45">
        <f t="shared" si="182"/>
        <v>3258</v>
      </c>
      <c r="W92" s="45">
        <f t="shared" si="182"/>
        <v>1125</v>
      </c>
      <c r="X92" s="45">
        <f t="shared" si="182"/>
        <v>1011</v>
      </c>
      <c r="Y92" s="45">
        <f t="shared" si="213"/>
        <v>24735</v>
      </c>
      <c r="Z92" s="45">
        <f t="shared" si="213"/>
        <v>23528</v>
      </c>
      <c r="AA92" s="45">
        <f t="shared" si="213"/>
        <v>1207</v>
      </c>
      <c r="AB92" s="45">
        <f>AC92+AD92</f>
        <v>1541</v>
      </c>
      <c r="AC92" s="45">
        <v>1509</v>
      </c>
      <c r="AD92" s="45">
        <v>32</v>
      </c>
      <c r="AE92" s="45">
        <f>AF92+AG92</f>
        <v>4237</v>
      </c>
      <c r="AF92" s="45">
        <v>4030</v>
      </c>
      <c r="AG92" s="45">
        <v>207</v>
      </c>
      <c r="AH92" s="45">
        <f>AI92+AJ92</f>
        <v>4105</v>
      </c>
      <c r="AI92" s="45">
        <v>3885</v>
      </c>
      <c r="AJ92" s="45">
        <v>220</v>
      </c>
      <c r="AK92" s="45">
        <f>AL92+AM92</f>
        <v>2519</v>
      </c>
      <c r="AL92" s="45">
        <v>2450</v>
      </c>
      <c r="AM92" s="45">
        <v>69</v>
      </c>
      <c r="AN92" s="45">
        <f>AO92+AP92</f>
        <v>2806</v>
      </c>
      <c r="AO92" s="45">
        <v>2681</v>
      </c>
      <c r="AP92" s="45">
        <v>125</v>
      </c>
      <c r="AQ92" s="45">
        <f>AR92+AS92</f>
        <v>2639</v>
      </c>
      <c r="AR92" s="45">
        <v>2528</v>
      </c>
      <c r="AS92" s="45">
        <v>111</v>
      </c>
      <c r="AT92" s="45">
        <f>AU92+AV92</f>
        <v>176</v>
      </c>
      <c r="AU92" s="45">
        <v>176</v>
      </c>
      <c r="AV92" s="45"/>
      <c r="AW92" s="45">
        <f>AX92+AY92</f>
        <v>4323</v>
      </c>
      <c r="AX92" s="45">
        <v>4133</v>
      </c>
      <c r="AY92" s="45">
        <v>190</v>
      </c>
      <c r="AZ92" s="45">
        <f>BA92+BB92</f>
        <v>1162</v>
      </c>
      <c r="BA92" s="45">
        <v>1125</v>
      </c>
      <c r="BB92" s="45">
        <v>37</v>
      </c>
      <c r="BC92" s="45">
        <f>BD92+BE92</f>
        <v>1227</v>
      </c>
      <c r="BD92" s="45">
        <v>1011</v>
      </c>
      <c r="BE92" s="45">
        <v>216</v>
      </c>
      <c r="BF92" s="45">
        <f t="shared" si="215"/>
        <v>24735</v>
      </c>
      <c r="BG92" s="45">
        <f>AB92</f>
        <v>1541</v>
      </c>
      <c r="BH92" s="45">
        <f>AE92</f>
        <v>4237</v>
      </c>
      <c r="BI92" s="45">
        <f>AH92</f>
        <v>4105</v>
      </c>
      <c r="BJ92" s="45">
        <f>AK92</f>
        <v>2519</v>
      </c>
      <c r="BK92" s="45">
        <f>AN92</f>
        <v>2806</v>
      </c>
      <c r="BL92" s="45">
        <f>AQ92</f>
        <v>2639</v>
      </c>
      <c r="BM92" s="45">
        <f>AT92</f>
        <v>176</v>
      </c>
      <c r="BN92" s="45">
        <f>AW92</f>
        <v>4323</v>
      </c>
      <c r="BO92" s="45">
        <f>AZ92</f>
        <v>1162</v>
      </c>
      <c r="BP92" s="45">
        <f t="shared" si="218"/>
        <v>1227</v>
      </c>
      <c r="BQ92" s="45">
        <f>BR92+BT92+BU92</f>
        <v>26293</v>
      </c>
      <c r="BR92" s="45">
        <f t="shared" si="217"/>
        <v>23528</v>
      </c>
      <c r="BS92" s="47">
        <f t="shared" si="198"/>
        <v>100</v>
      </c>
      <c r="BT92" s="45">
        <f>BY92+CD92+CI92+CN92+CS92+CX92+DC92+DH92+DM92+DR92</f>
        <v>1207</v>
      </c>
      <c r="BU92" s="45">
        <f>BZ92+CE92+CJ92+CO92+CT92+CY92+DD92+DI92+DN92+DS92</f>
        <v>1558</v>
      </c>
      <c r="BV92" s="45">
        <f>BW92+BY92+BZ92</f>
        <v>1587</v>
      </c>
      <c r="BW92" s="45">
        <f>ROUND((D92*1),0)+BW93</f>
        <v>1509</v>
      </c>
      <c r="BX92" s="47">
        <f t="shared" si="199"/>
        <v>100</v>
      </c>
      <c r="BY92" s="45">
        <v>32</v>
      </c>
      <c r="BZ92" s="45">
        <v>46</v>
      </c>
      <c r="CA92" s="45">
        <f>CB92+CD92+CE92</f>
        <v>4463</v>
      </c>
      <c r="CB92" s="45">
        <f>ROUND((E92*1),0)+CB93</f>
        <v>4030</v>
      </c>
      <c r="CC92" s="47">
        <f t="shared" si="200"/>
        <v>100</v>
      </c>
      <c r="CD92" s="45">
        <v>207</v>
      </c>
      <c r="CE92" s="45">
        <v>226</v>
      </c>
      <c r="CF92" s="45">
        <f>CG92+CI92+CJ92</f>
        <v>4369</v>
      </c>
      <c r="CG92" s="45">
        <f>ROUND((F92*1),0)+CG93</f>
        <v>3885</v>
      </c>
      <c r="CH92" s="47">
        <f t="shared" si="201"/>
        <v>100</v>
      </c>
      <c r="CI92" s="45">
        <v>220</v>
      </c>
      <c r="CJ92" s="45">
        <v>264</v>
      </c>
      <c r="CK92" s="45">
        <f>CL92+CN92+CO92</f>
        <v>2631</v>
      </c>
      <c r="CL92" s="45">
        <f>ROUND((G92*1),0)+CL93</f>
        <v>2450</v>
      </c>
      <c r="CM92" s="47">
        <f t="shared" si="202"/>
        <v>100</v>
      </c>
      <c r="CN92" s="45">
        <v>69</v>
      </c>
      <c r="CO92" s="45">
        <v>112</v>
      </c>
      <c r="CP92" s="45">
        <f>CQ92+CS92+CT92</f>
        <v>2985</v>
      </c>
      <c r="CQ92" s="45">
        <f>ROUND((H92*1),0)+CQ93</f>
        <v>2681</v>
      </c>
      <c r="CR92" s="47">
        <f t="shared" si="203"/>
        <v>100</v>
      </c>
      <c r="CS92" s="45">
        <v>125</v>
      </c>
      <c r="CT92" s="45">
        <v>179</v>
      </c>
      <c r="CU92" s="45">
        <f>CV92+CX92+CY92</f>
        <v>2794</v>
      </c>
      <c r="CV92" s="45">
        <f>ROUND((I92*1),0)+CV93</f>
        <v>2528</v>
      </c>
      <c r="CW92" s="47">
        <f t="shared" si="204"/>
        <v>100</v>
      </c>
      <c r="CX92" s="45">
        <v>111</v>
      </c>
      <c r="CY92" s="45">
        <v>155</v>
      </c>
      <c r="CZ92" s="45">
        <f>DA92+DC92+DD92</f>
        <v>176</v>
      </c>
      <c r="DA92" s="45">
        <f>ROUND((J92*1),0)+DA93</f>
        <v>176</v>
      </c>
      <c r="DB92" s="47">
        <f t="shared" si="205"/>
        <v>100</v>
      </c>
      <c r="DC92" s="45">
        <v>0</v>
      </c>
      <c r="DD92" s="45"/>
      <c r="DE92" s="45">
        <f>DF92+DH92+DI92</f>
        <v>4577</v>
      </c>
      <c r="DF92" s="45">
        <f>ROUND((K92*1),0)+DF93</f>
        <v>4133</v>
      </c>
      <c r="DG92" s="47">
        <f t="shared" si="206"/>
        <v>100</v>
      </c>
      <c r="DH92" s="45">
        <v>190</v>
      </c>
      <c r="DI92" s="45">
        <v>254</v>
      </c>
      <c r="DJ92" s="45">
        <f>DK92+DM92+DN92</f>
        <v>1210</v>
      </c>
      <c r="DK92" s="45">
        <f>ROUND((L92*1),0)+DK93</f>
        <v>1125</v>
      </c>
      <c r="DL92" s="47">
        <f t="shared" si="207"/>
        <v>100</v>
      </c>
      <c r="DM92" s="45">
        <v>37</v>
      </c>
      <c r="DN92" s="45">
        <v>48</v>
      </c>
      <c r="DO92" s="45">
        <f>DP92+DR92+DS92</f>
        <v>1501</v>
      </c>
      <c r="DP92" s="45">
        <f>ROUND((M92*1),0)+DP93</f>
        <v>1011</v>
      </c>
      <c r="DQ92" s="47">
        <f t="shared" si="208"/>
        <v>100</v>
      </c>
      <c r="DR92" s="45">
        <v>216</v>
      </c>
      <c r="DS92" s="45">
        <v>274</v>
      </c>
    </row>
    <row r="93" spans="1:123" s="58" customFormat="1" ht="23.25" customHeight="1" outlineLevel="1">
      <c r="A93" s="16"/>
      <c r="B93" s="13" t="s">
        <v>181</v>
      </c>
      <c r="C93" s="54"/>
      <c r="D93" s="54"/>
      <c r="E93" s="54"/>
      <c r="F93" s="54"/>
      <c r="G93" s="54"/>
      <c r="H93" s="54"/>
      <c r="I93" s="54"/>
      <c r="J93" s="54"/>
      <c r="K93" s="54"/>
      <c r="L93" s="54"/>
      <c r="M93" s="54"/>
      <c r="N93" s="54"/>
      <c r="O93" s="54"/>
      <c r="P93" s="54"/>
      <c r="Q93" s="54"/>
      <c r="R93" s="54"/>
      <c r="S93" s="54"/>
      <c r="T93" s="54"/>
      <c r="U93" s="54"/>
      <c r="V93" s="54"/>
      <c r="W93" s="54"/>
      <c r="X93" s="54"/>
      <c r="Y93" s="54">
        <f t="shared" si="213"/>
        <v>6261</v>
      </c>
      <c r="Z93" s="54">
        <f t="shared" si="213"/>
        <v>6261</v>
      </c>
      <c r="AA93" s="54">
        <f t="shared" si="213"/>
        <v>0</v>
      </c>
      <c r="AB93" s="54">
        <v>0</v>
      </c>
      <c r="AC93" s="54"/>
      <c r="AD93" s="54"/>
      <c r="AE93" s="54">
        <v>1349</v>
      </c>
      <c r="AF93" s="54">
        <v>1349</v>
      </c>
      <c r="AG93" s="54"/>
      <c r="AH93" s="54">
        <v>988</v>
      </c>
      <c r="AI93" s="54">
        <v>988</v>
      </c>
      <c r="AJ93" s="54"/>
      <c r="AK93" s="54">
        <v>665</v>
      </c>
      <c r="AL93" s="54">
        <v>665</v>
      </c>
      <c r="AM93" s="54"/>
      <c r="AN93" s="54">
        <v>1097</v>
      </c>
      <c r="AO93" s="54">
        <v>1097</v>
      </c>
      <c r="AP93" s="54"/>
      <c r="AQ93" s="54">
        <v>1287</v>
      </c>
      <c r="AR93" s="54">
        <v>1287</v>
      </c>
      <c r="AS93" s="54"/>
      <c r="AT93" s="54">
        <v>0</v>
      </c>
      <c r="AU93" s="54"/>
      <c r="AV93" s="54"/>
      <c r="AW93" s="54">
        <v>875</v>
      </c>
      <c r="AX93" s="54">
        <v>875</v>
      </c>
      <c r="AY93" s="54"/>
      <c r="AZ93" s="54">
        <v>0</v>
      </c>
      <c r="BA93" s="54"/>
      <c r="BB93" s="54"/>
      <c r="BC93" s="54">
        <v>0</v>
      </c>
      <c r="BD93" s="54"/>
      <c r="BE93" s="54"/>
      <c r="BF93" s="54"/>
      <c r="BG93" s="54"/>
      <c r="BH93" s="54"/>
      <c r="BI93" s="54"/>
      <c r="BJ93" s="54"/>
      <c r="BK93" s="54"/>
      <c r="BL93" s="54"/>
      <c r="BM93" s="54"/>
      <c r="BN93" s="54"/>
      <c r="BO93" s="54"/>
      <c r="BP93" s="54"/>
      <c r="BQ93" s="54">
        <f>BQ26</f>
        <v>6261</v>
      </c>
      <c r="BR93" s="54">
        <f t="shared" si="217"/>
        <v>6261</v>
      </c>
      <c r="BS93" s="56">
        <f t="shared" si="198"/>
        <v>100</v>
      </c>
      <c r="BT93" s="54"/>
      <c r="BU93" s="54"/>
      <c r="BV93" s="54">
        <f>BV26</f>
        <v>0</v>
      </c>
      <c r="BW93" s="54">
        <f>BW26</f>
        <v>0</v>
      </c>
      <c r="BX93" s="56">
        <f t="shared" si="199"/>
        <v>0</v>
      </c>
      <c r="BY93" s="54">
        <f>BY26</f>
        <v>0</v>
      </c>
      <c r="BZ93" s="54"/>
      <c r="CA93" s="54">
        <f>CA26</f>
        <v>1349</v>
      </c>
      <c r="CB93" s="54">
        <f>CB26</f>
        <v>1349</v>
      </c>
      <c r="CC93" s="56">
        <f t="shared" si="200"/>
        <v>100</v>
      </c>
      <c r="CD93" s="54">
        <f>CD26</f>
        <v>0</v>
      </c>
      <c r="CE93" s="54"/>
      <c r="CF93" s="54">
        <f>CF26</f>
        <v>988</v>
      </c>
      <c r="CG93" s="54">
        <f>CG26</f>
        <v>988</v>
      </c>
      <c r="CH93" s="56">
        <f t="shared" si="201"/>
        <v>100</v>
      </c>
      <c r="CI93" s="54">
        <f>CI26</f>
        <v>0</v>
      </c>
      <c r="CJ93" s="54"/>
      <c r="CK93" s="54">
        <f>CK26</f>
        <v>665</v>
      </c>
      <c r="CL93" s="54">
        <f>CL26</f>
        <v>665</v>
      </c>
      <c r="CM93" s="56">
        <f t="shared" si="202"/>
        <v>100</v>
      </c>
      <c r="CN93" s="54">
        <f>CN26</f>
        <v>0</v>
      </c>
      <c r="CO93" s="54"/>
      <c r="CP93" s="54">
        <f>CP26</f>
        <v>1097</v>
      </c>
      <c r="CQ93" s="54">
        <f>CQ26</f>
        <v>1097</v>
      </c>
      <c r="CR93" s="56">
        <f t="shared" si="203"/>
        <v>100</v>
      </c>
      <c r="CS93" s="54">
        <f>CS26</f>
        <v>0</v>
      </c>
      <c r="CT93" s="54"/>
      <c r="CU93" s="54">
        <f>CU26</f>
        <v>1287</v>
      </c>
      <c r="CV93" s="54">
        <f>CV26</f>
        <v>1287</v>
      </c>
      <c r="CW93" s="56">
        <f t="shared" si="204"/>
        <v>100</v>
      </c>
      <c r="CX93" s="54">
        <f>CX26</f>
        <v>0</v>
      </c>
      <c r="CY93" s="54"/>
      <c r="CZ93" s="54">
        <f>CZ26</f>
        <v>0</v>
      </c>
      <c r="DA93" s="54">
        <f>DA26</f>
        <v>0</v>
      </c>
      <c r="DB93" s="56">
        <f t="shared" si="205"/>
        <v>0</v>
      </c>
      <c r="DC93" s="54">
        <f>DC26</f>
        <v>0</v>
      </c>
      <c r="DD93" s="54"/>
      <c r="DE93" s="54">
        <f>DE26</f>
        <v>875</v>
      </c>
      <c r="DF93" s="54">
        <f>DF26</f>
        <v>875</v>
      </c>
      <c r="DG93" s="56">
        <f t="shared" si="206"/>
        <v>100</v>
      </c>
      <c r="DH93" s="54">
        <f>DH26</f>
        <v>0</v>
      </c>
      <c r="DI93" s="54"/>
      <c r="DJ93" s="54">
        <f>DJ26</f>
        <v>0</v>
      </c>
      <c r="DK93" s="54">
        <f>DK26</f>
        <v>0</v>
      </c>
      <c r="DL93" s="56">
        <f t="shared" si="207"/>
        <v>0</v>
      </c>
      <c r="DM93" s="54">
        <f>DM26</f>
        <v>0</v>
      </c>
      <c r="DN93" s="54"/>
      <c r="DO93" s="54">
        <f>DO26</f>
        <v>0</v>
      </c>
      <c r="DP93" s="54">
        <f>DP26</f>
        <v>0</v>
      </c>
      <c r="DQ93" s="56">
        <f t="shared" si="208"/>
        <v>0</v>
      </c>
      <c r="DR93" s="54">
        <f>DR26</f>
        <v>0</v>
      </c>
      <c r="DS93" s="54"/>
    </row>
    <row r="94" spans="1:123" s="48" customFormat="1" ht="23.25" customHeight="1">
      <c r="A94" s="43" t="s">
        <v>28</v>
      </c>
      <c r="B94" s="69" t="s">
        <v>159</v>
      </c>
      <c r="C94" s="45">
        <f>D94+E94+F94+G94+H94+I94+J94+K94+L94+M94</f>
        <v>65127</v>
      </c>
      <c r="D94" s="45">
        <v>49358</v>
      </c>
      <c r="E94" s="45">
        <v>3555</v>
      </c>
      <c r="F94" s="45">
        <v>2291</v>
      </c>
      <c r="G94" s="45">
        <v>2769</v>
      </c>
      <c r="H94" s="45">
        <v>1812</v>
      </c>
      <c r="I94" s="45">
        <v>2007</v>
      </c>
      <c r="J94" s="45">
        <v>285</v>
      </c>
      <c r="K94" s="45">
        <v>1024</v>
      </c>
      <c r="L94" s="45">
        <v>1007</v>
      </c>
      <c r="M94" s="45">
        <v>1019</v>
      </c>
      <c r="N94" s="45">
        <f t="shared" si="45"/>
        <v>65127</v>
      </c>
      <c r="O94" s="45">
        <v>49358</v>
      </c>
      <c r="P94" s="45">
        <v>3555</v>
      </c>
      <c r="Q94" s="45">
        <v>2291</v>
      </c>
      <c r="R94" s="45">
        <v>2769</v>
      </c>
      <c r="S94" s="45">
        <v>1812</v>
      </c>
      <c r="T94" s="45">
        <v>2007</v>
      </c>
      <c r="U94" s="45">
        <v>285</v>
      </c>
      <c r="V94" s="45">
        <v>1024</v>
      </c>
      <c r="W94" s="45">
        <v>1007</v>
      </c>
      <c r="X94" s="45">
        <v>1019</v>
      </c>
      <c r="Y94" s="45">
        <f t="shared" si="213"/>
        <v>66030</v>
      </c>
      <c r="Z94" s="45">
        <f t="shared" si="213"/>
        <v>66030</v>
      </c>
      <c r="AA94" s="45"/>
      <c r="AB94" s="45">
        <v>50160</v>
      </c>
      <c r="AC94" s="45">
        <v>50160</v>
      </c>
      <c r="AD94" s="45"/>
      <c r="AE94" s="45">
        <v>3555</v>
      </c>
      <c r="AF94" s="45">
        <v>3555</v>
      </c>
      <c r="AG94" s="45"/>
      <c r="AH94" s="45">
        <v>2291</v>
      </c>
      <c r="AI94" s="45">
        <v>2291</v>
      </c>
      <c r="AJ94" s="45"/>
      <c r="AK94" s="45">
        <v>2769</v>
      </c>
      <c r="AL94" s="45">
        <v>2769</v>
      </c>
      <c r="AM94" s="45"/>
      <c r="AN94" s="45">
        <v>1812</v>
      </c>
      <c r="AO94" s="45">
        <v>1812</v>
      </c>
      <c r="AP94" s="45"/>
      <c r="AQ94" s="45">
        <v>2007</v>
      </c>
      <c r="AR94" s="45">
        <v>2007</v>
      </c>
      <c r="AS94" s="45"/>
      <c r="AT94" s="45">
        <v>285</v>
      </c>
      <c r="AU94" s="45">
        <v>285</v>
      </c>
      <c r="AV94" s="45"/>
      <c r="AW94" s="45">
        <v>1024</v>
      </c>
      <c r="AX94" s="45">
        <v>1024</v>
      </c>
      <c r="AY94" s="45"/>
      <c r="AZ94" s="45">
        <v>1108</v>
      </c>
      <c r="BA94" s="45">
        <v>1108</v>
      </c>
      <c r="BB94" s="45"/>
      <c r="BC94" s="45">
        <v>1019</v>
      </c>
      <c r="BD94" s="45">
        <v>1019</v>
      </c>
      <c r="BE94" s="45"/>
      <c r="BF94" s="45">
        <f t="shared" ref="BF94" si="219">BG94+BH94+BI94+BJ94+BK94+BL94+BM94+BN94+BO94+BP94</f>
        <v>66030</v>
      </c>
      <c r="BG94" s="45">
        <f>AB94</f>
        <v>50160</v>
      </c>
      <c r="BH94" s="45">
        <f>AE94</f>
        <v>3555</v>
      </c>
      <c r="BI94" s="45">
        <f>AH94</f>
        <v>2291</v>
      </c>
      <c r="BJ94" s="45">
        <f>AK94</f>
        <v>2769</v>
      </c>
      <c r="BK94" s="45">
        <f>AN94</f>
        <v>1812</v>
      </c>
      <c r="BL94" s="45">
        <f>AQ94</f>
        <v>2007</v>
      </c>
      <c r="BM94" s="45">
        <f>AT94</f>
        <v>285</v>
      </c>
      <c r="BN94" s="45">
        <f>AW94</f>
        <v>1024</v>
      </c>
      <c r="BO94" s="45">
        <f>AZ94</f>
        <v>1108</v>
      </c>
      <c r="BP94" s="45">
        <f t="shared" ref="BP94" si="220">BC94</f>
        <v>1019</v>
      </c>
      <c r="BQ94" s="45">
        <f>BR94+BT94+BU94</f>
        <v>66030</v>
      </c>
      <c r="BR94" s="45">
        <f t="shared" si="217"/>
        <v>66030</v>
      </c>
      <c r="BS94" s="47">
        <f t="shared" si="198"/>
        <v>100</v>
      </c>
      <c r="BT94" s="45">
        <f>BY94+CD94+CI94+CN94+CS94+CX94+DC94+DH94+DM94+DR94</f>
        <v>0</v>
      </c>
      <c r="BU94" s="45"/>
      <c r="BV94" s="45">
        <f>BW94+BY94+BZ94</f>
        <v>50160</v>
      </c>
      <c r="BW94" s="45">
        <f>ROUND((D94*1),0)+802</f>
        <v>50160</v>
      </c>
      <c r="BX94" s="47">
        <f t="shared" si="199"/>
        <v>100</v>
      </c>
      <c r="BY94" s="45"/>
      <c r="BZ94" s="45"/>
      <c r="CA94" s="45">
        <f>CB94+CD94+CE94</f>
        <v>3555</v>
      </c>
      <c r="CB94" s="45">
        <f>ROUND((E94*1),0)</f>
        <v>3555</v>
      </c>
      <c r="CC94" s="47">
        <f t="shared" si="200"/>
        <v>100</v>
      </c>
      <c r="CD94" s="45"/>
      <c r="CE94" s="45"/>
      <c r="CF94" s="45">
        <f>CG94+CI94+CJ94</f>
        <v>2291</v>
      </c>
      <c r="CG94" s="45">
        <f>ROUND((F94*1),0)</f>
        <v>2291</v>
      </c>
      <c r="CH94" s="47">
        <f t="shared" si="201"/>
        <v>100</v>
      </c>
      <c r="CI94" s="45"/>
      <c r="CJ94" s="45"/>
      <c r="CK94" s="45">
        <f>CL94+CN94+CO94</f>
        <v>2769</v>
      </c>
      <c r="CL94" s="45">
        <f>ROUND((G94*1),0)</f>
        <v>2769</v>
      </c>
      <c r="CM94" s="47">
        <f t="shared" si="202"/>
        <v>100</v>
      </c>
      <c r="CN94" s="45"/>
      <c r="CO94" s="45"/>
      <c r="CP94" s="45">
        <f>CQ94+CS94+CT94</f>
        <v>1812</v>
      </c>
      <c r="CQ94" s="45">
        <f>ROUND((H94*1),0)</f>
        <v>1812</v>
      </c>
      <c r="CR94" s="47">
        <f t="shared" si="203"/>
        <v>100</v>
      </c>
      <c r="CS94" s="45"/>
      <c r="CT94" s="45"/>
      <c r="CU94" s="45">
        <f>CV94+CX94+CY94</f>
        <v>2007</v>
      </c>
      <c r="CV94" s="45">
        <f>ROUND((I94*1),0)</f>
        <v>2007</v>
      </c>
      <c r="CW94" s="47">
        <f t="shared" si="204"/>
        <v>100</v>
      </c>
      <c r="CX94" s="45"/>
      <c r="CY94" s="45"/>
      <c r="CZ94" s="45">
        <f>DA94+DC94+DD94</f>
        <v>285</v>
      </c>
      <c r="DA94" s="45">
        <f>ROUND((J94*1),0)</f>
        <v>285</v>
      </c>
      <c r="DB94" s="47">
        <f t="shared" si="205"/>
        <v>100</v>
      </c>
      <c r="DC94" s="45"/>
      <c r="DD94" s="45"/>
      <c r="DE94" s="45">
        <f>DF94+DH94+DI94</f>
        <v>1024</v>
      </c>
      <c r="DF94" s="45">
        <f>ROUND((K94*1),0)</f>
        <v>1024</v>
      </c>
      <c r="DG94" s="47">
        <f t="shared" si="206"/>
        <v>100</v>
      </c>
      <c r="DH94" s="45"/>
      <c r="DI94" s="45"/>
      <c r="DJ94" s="45">
        <f>DK94+DM94+DN94</f>
        <v>1108</v>
      </c>
      <c r="DK94" s="45">
        <f>ROUND((L94*1.1),0)</f>
        <v>1108</v>
      </c>
      <c r="DL94" s="47">
        <f t="shared" si="207"/>
        <v>100</v>
      </c>
      <c r="DM94" s="45"/>
      <c r="DN94" s="45"/>
      <c r="DO94" s="45">
        <f>DP94+DR94+DS94</f>
        <v>1019</v>
      </c>
      <c r="DP94" s="45">
        <f>ROUND((M94*1),0)</f>
        <v>1019</v>
      </c>
      <c r="DQ94" s="47">
        <f t="shared" si="208"/>
        <v>100</v>
      </c>
      <c r="DR94" s="45"/>
      <c r="DS94" s="45"/>
    </row>
    <row r="95" spans="1:123" s="48" customFormat="1" ht="23.25" customHeight="1">
      <c r="A95" s="43" t="s">
        <v>29</v>
      </c>
      <c r="B95" s="69" t="s">
        <v>259</v>
      </c>
      <c r="C95" s="45"/>
      <c r="D95" s="45"/>
      <c r="E95" s="45"/>
      <c r="F95" s="45"/>
      <c r="G95" s="45"/>
      <c r="H95" s="45"/>
      <c r="I95" s="45"/>
      <c r="J95" s="45"/>
      <c r="K95" s="45"/>
      <c r="L95" s="45"/>
      <c r="M95" s="45"/>
      <c r="N95" s="45"/>
      <c r="O95" s="45"/>
      <c r="P95" s="45"/>
      <c r="Q95" s="45"/>
      <c r="R95" s="45"/>
      <c r="S95" s="45"/>
      <c r="T95" s="45"/>
      <c r="U95" s="45"/>
      <c r="V95" s="45"/>
      <c r="W95" s="45"/>
      <c r="X95" s="45"/>
      <c r="Y95" s="45">
        <f t="shared" si="213"/>
        <v>1500</v>
      </c>
      <c r="Z95" s="45">
        <f t="shared" si="213"/>
        <v>1500</v>
      </c>
      <c r="AA95" s="45"/>
      <c r="AB95" s="45">
        <v>150</v>
      </c>
      <c r="AC95" s="45">
        <v>150</v>
      </c>
      <c r="AD95" s="45"/>
      <c r="AE95" s="45">
        <v>150</v>
      </c>
      <c r="AF95" s="45">
        <v>150</v>
      </c>
      <c r="AG95" s="45"/>
      <c r="AH95" s="45">
        <v>150</v>
      </c>
      <c r="AI95" s="45">
        <v>150</v>
      </c>
      <c r="AJ95" s="45"/>
      <c r="AK95" s="45">
        <v>150</v>
      </c>
      <c r="AL95" s="45">
        <v>150</v>
      </c>
      <c r="AM95" s="45"/>
      <c r="AN95" s="45">
        <v>150</v>
      </c>
      <c r="AO95" s="45">
        <v>150</v>
      </c>
      <c r="AP95" s="45"/>
      <c r="AQ95" s="45">
        <v>150</v>
      </c>
      <c r="AR95" s="45">
        <v>150</v>
      </c>
      <c r="AS95" s="45"/>
      <c r="AT95" s="45">
        <v>150</v>
      </c>
      <c r="AU95" s="45">
        <v>150</v>
      </c>
      <c r="AV95" s="45"/>
      <c r="AW95" s="45">
        <v>150</v>
      </c>
      <c r="AX95" s="45">
        <v>150</v>
      </c>
      <c r="AY95" s="45"/>
      <c r="AZ95" s="45">
        <v>150</v>
      </c>
      <c r="BA95" s="45">
        <v>150</v>
      </c>
      <c r="BB95" s="45"/>
      <c r="BC95" s="45">
        <v>150</v>
      </c>
      <c r="BD95" s="45">
        <v>150</v>
      </c>
      <c r="BE95" s="45"/>
      <c r="BF95" s="45"/>
      <c r="BG95" s="45"/>
      <c r="BH95" s="45"/>
      <c r="BI95" s="45"/>
      <c r="BJ95" s="45"/>
      <c r="BK95" s="45"/>
      <c r="BL95" s="45"/>
      <c r="BM95" s="45"/>
      <c r="BN95" s="45"/>
      <c r="BO95" s="45"/>
      <c r="BP95" s="45"/>
      <c r="BQ95" s="45">
        <f>BR95+BT95+BU95</f>
        <v>1500</v>
      </c>
      <c r="BR95" s="45">
        <f>BR96</f>
        <v>1500</v>
      </c>
      <c r="BS95" s="47">
        <f t="shared" si="198"/>
        <v>100</v>
      </c>
      <c r="BT95" s="45">
        <f t="shared" ref="BT95:DP95" si="221">BT96</f>
        <v>0</v>
      </c>
      <c r="BU95" s="45"/>
      <c r="BV95" s="45">
        <f>BW95+BY95+BZ95</f>
        <v>150</v>
      </c>
      <c r="BW95" s="45">
        <f t="shared" si="221"/>
        <v>150</v>
      </c>
      <c r="BX95" s="47">
        <f t="shared" si="199"/>
        <v>100</v>
      </c>
      <c r="BY95" s="45">
        <f t="shared" si="221"/>
        <v>0</v>
      </c>
      <c r="BZ95" s="45"/>
      <c r="CA95" s="45">
        <f>CB95+CD95+CE95</f>
        <v>150</v>
      </c>
      <c r="CB95" s="45">
        <f t="shared" si="221"/>
        <v>150</v>
      </c>
      <c r="CC95" s="47">
        <f t="shared" si="200"/>
        <v>100</v>
      </c>
      <c r="CD95" s="45">
        <f t="shared" si="221"/>
        <v>0</v>
      </c>
      <c r="CE95" s="45"/>
      <c r="CF95" s="45">
        <f>CG95+CI95+CJ95</f>
        <v>150</v>
      </c>
      <c r="CG95" s="45">
        <f t="shared" si="221"/>
        <v>150</v>
      </c>
      <c r="CH95" s="47">
        <f t="shared" si="201"/>
        <v>100</v>
      </c>
      <c r="CI95" s="45">
        <f t="shared" si="221"/>
        <v>0</v>
      </c>
      <c r="CJ95" s="45"/>
      <c r="CK95" s="45">
        <f>CL95+CN95+CO95</f>
        <v>150</v>
      </c>
      <c r="CL95" s="45">
        <f t="shared" si="221"/>
        <v>150</v>
      </c>
      <c r="CM95" s="47">
        <f t="shared" si="202"/>
        <v>100</v>
      </c>
      <c r="CN95" s="45">
        <f t="shared" si="221"/>
        <v>0</v>
      </c>
      <c r="CO95" s="45"/>
      <c r="CP95" s="45">
        <f>CQ95+CS95+CT95</f>
        <v>150</v>
      </c>
      <c r="CQ95" s="45">
        <f t="shared" si="221"/>
        <v>150</v>
      </c>
      <c r="CR95" s="47">
        <f t="shared" si="203"/>
        <v>100</v>
      </c>
      <c r="CS95" s="45">
        <f t="shared" si="221"/>
        <v>0</v>
      </c>
      <c r="CT95" s="45"/>
      <c r="CU95" s="45">
        <f>CV95+CX95+CY95</f>
        <v>150</v>
      </c>
      <c r="CV95" s="45">
        <f t="shared" si="221"/>
        <v>150</v>
      </c>
      <c r="CW95" s="47">
        <f t="shared" si="204"/>
        <v>100</v>
      </c>
      <c r="CX95" s="45">
        <f t="shared" si="221"/>
        <v>0</v>
      </c>
      <c r="CY95" s="45"/>
      <c r="CZ95" s="45">
        <f>DA95+DC95+DD95</f>
        <v>150</v>
      </c>
      <c r="DA95" s="45">
        <f t="shared" si="221"/>
        <v>150</v>
      </c>
      <c r="DB95" s="47">
        <f t="shared" si="205"/>
        <v>100</v>
      </c>
      <c r="DC95" s="45">
        <f t="shared" si="221"/>
        <v>0</v>
      </c>
      <c r="DD95" s="45"/>
      <c r="DE95" s="45">
        <f>DF95+DH95+DI95</f>
        <v>150</v>
      </c>
      <c r="DF95" s="45">
        <f t="shared" si="221"/>
        <v>150</v>
      </c>
      <c r="DG95" s="47">
        <f t="shared" si="206"/>
        <v>100</v>
      </c>
      <c r="DH95" s="45">
        <f t="shared" si="221"/>
        <v>0</v>
      </c>
      <c r="DI95" s="45"/>
      <c r="DJ95" s="45">
        <f>DK95+DM95+DN95</f>
        <v>150</v>
      </c>
      <c r="DK95" s="45">
        <f t="shared" si="221"/>
        <v>150</v>
      </c>
      <c r="DL95" s="47">
        <f t="shared" si="207"/>
        <v>100</v>
      </c>
      <c r="DM95" s="45">
        <f t="shared" si="221"/>
        <v>0</v>
      </c>
      <c r="DN95" s="45"/>
      <c r="DO95" s="45">
        <f>DP95+DR95+DS95</f>
        <v>150</v>
      </c>
      <c r="DP95" s="45">
        <f t="shared" si="221"/>
        <v>150</v>
      </c>
      <c r="DQ95" s="47">
        <f t="shared" si="208"/>
        <v>100</v>
      </c>
      <c r="DR95" s="45">
        <f t="shared" ref="DR95" si="222">DR96</f>
        <v>0</v>
      </c>
      <c r="DS95" s="45"/>
    </row>
    <row r="96" spans="1:123" ht="23.25" hidden="1" customHeight="1" outlineLevel="1">
      <c r="A96" s="40"/>
      <c r="B96" s="70" t="s">
        <v>260</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f t="shared" si="213"/>
        <v>1500</v>
      </c>
      <c r="Z96" s="115">
        <f t="shared" si="213"/>
        <v>1500</v>
      </c>
      <c r="AA96" s="115"/>
      <c r="AB96" s="115">
        <v>150</v>
      </c>
      <c r="AC96" s="115">
        <v>150</v>
      </c>
      <c r="AD96" s="115"/>
      <c r="AE96" s="115">
        <v>150</v>
      </c>
      <c r="AF96" s="115">
        <v>150</v>
      </c>
      <c r="AG96" s="115"/>
      <c r="AH96" s="115">
        <v>150</v>
      </c>
      <c r="AI96" s="115">
        <v>150</v>
      </c>
      <c r="AJ96" s="115"/>
      <c r="AK96" s="115">
        <v>150</v>
      </c>
      <c r="AL96" s="115">
        <v>150</v>
      </c>
      <c r="AM96" s="115"/>
      <c r="AN96" s="115">
        <v>150</v>
      </c>
      <c r="AO96" s="115">
        <v>150</v>
      </c>
      <c r="AP96" s="115"/>
      <c r="AQ96" s="115">
        <v>150</v>
      </c>
      <c r="AR96" s="115">
        <v>150</v>
      </c>
      <c r="AS96" s="115"/>
      <c r="AT96" s="115">
        <v>150</v>
      </c>
      <c r="AU96" s="115">
        <v>150</v>
      </c>
      <c r="AV96" s="115"/>
      <c r="AW96" s="115">
        <v>150</v>
      </c>
      <c r="AX96" s="115">
        <v>150</v>
      </c>
      <c r="AY96" s="115"/>
      <c r="AZ96" s="115">
        <v>150</v>
      </c>
      <c r="BA96" s="115">
        <v>150</v>
      </c>
      <c r="BB96" s="115"/>
      <c r="BC96" s="115">
        <v>150</v>
      </c>
      <c r="BD96" s="115">
        <v>150</v>
      </c>
      <c r="BE96" s="115"/>
      <c r="BF96" s="115"/>
      <c r="BG96" s="115"/>
      <c r="BH96" s="115"/>
      <c r="BI96" s="115"/>
      <c r="BJ96" s="115"/>
      <c r="BK96" s="115"/>
      <c r="BL96" s="115"/>
      <c r="BM96" s="115"/>
      <c r="BN96" s="115"/>
      <c r="BO96" s="115"/>
      <c r="BP96" s="115"/>
      <c r="BQ96" s="115">
        <f>BR96+BT96+BU96</f>
        <v>1500</v>
      </c>
      <c r="BR96" s="115">
        <f>BW96+CB96+CG96+CL96+CQ96+CV96+DA96+DF96+DK96+DP96</f>
        <v>1500</v>
      </c>
      <c r="BS96" s="42">
        <f t="shared" si="198"/>
        <v>100</v>
      </c>
      <c r="BT96" s="115"/>
      <c r="BU96" s="115"/>
      <c r="BV96" s="115">
        <f>BW96+BY96+BZ96</f>
        <v>150</v>
      </c>
      <c r="BW96" s="115">
        <f>BW39</f>
        <v>150</v>
      </c>
      <c r="BX96" s="42">
        <f t="shared" si="199"/>
        <v>100</v>
      </c>
      <c r="BY96" s="115"/>
      <c r="BZ96" s="115"/>
      <c r="CA96" s="115">
        <f>CB96+CD96+CE96</f>
        <v>150</v>
      </c>
      <c r="CB96" s="115">
        <f>CB39</f>
        <v>150</v>
      </c>
      <c r="CC96" s="42">
        <f t="shared" si="200"/>
        <v>100</v>
      </c>
      <c r="CD96" s="115"/>
      <c r="CE96" s="115"/>
      <c r="CF96" s="115">
        <f>CG96+CI96+CJ96</f>
        <v>150</v>
      </c>
      <c r="CG96" s="115">
        <f>CG39</f>
        <v>150</v>
      </c>
      <c r="CH96" s="42">
        <f t="shared" si="201"/>
        <v>100</v>
      </c>
      <c r="CI96" s="115"/>
      <c r="CJ96" s="115"/>
      <c r="CK96" s="115">
        <f>CL96+CN96+CO96</f>
        <v>150</v>
      </c>
      <c r="CL96" s="115">
        <f>CL39</f>
        <v>150</v>
      </c>
      <c r="CM96" s="42">
        <f t="shared" si="202"/>
        <v>100</v>
      </c>
      <c r="CN96" s="115"/>
      <c r="CO96" s="115"/>
      <c r="CP96" s="115">
        <f>CQ96+CS96+CT96</f>
        <v>150</v>
      </c>
      <c r="CQ96" s="115">
        <f>CQ39</f>
        <v>150</v>
      </c>
      <c r="CR96" s="42">
        <f t="shared" si="203"/>
        <v>100</v>
      </c>
      <c r="CS96" s="115"/>
      <c r="CT96" s="115"/>
      <c r="CU96" s="115">
        <f>CV96+CX96+CY96</f>
        <v>150</v>
      </c>
      <c r="CV96" s="115">
        <f>CV39</f>
        <v>150</v>
      </c>
      <c r="CW96" s="42">
        <f t="shared" si="204"/>
        <v>100</v>
      </c>
      <c r="CX96" s="115"/>
      <c r="CY96" s="115"/>
      <c r="CZ96" s="115">
        <f>DA96+DC96+DD96</f>
        <v>150</v>
      </c>
      <c r="DA96" s="115">
        <f>DA39</f>
        <v>150</v>
      </c>
      <c r="DB96" s="42">
        <f t="shared" si="205"/>
        <v>100</v>
      </c>
      <c r="DC96" s="115"/>
      <c r="DD96" s="115"/>
      <c r="DE96" s="115">
        <f>DF96+DH96+DI96</f>
        <v>150</v>
      </c>
      <c r="DF96" s="115">
        <f>DF39</f>
        <v>150</v>
      </c>
      <c r="DG96" s="42">
        <f t="shared" si="206"/>
        <v>100</v>
      </c>
      <c r="DH96" s="115"/>
      <c r="DI96" s="115"/>
      <c r="DJ96" s="115">
        <f>DK96+DM96+DN96</f>
        <v>150</v>
      </c>
      <c r="DK96" s="115">
        <f>DK39</f>
        <v>150</v>
      </c>
      <c r="DL96" s="42">
        <f t="shared" si="207"/>
        <v>100</v>
      </c>
      <c r="DM96" s="115"/>
      <c r="DN96" s="115"/>
      <c r="DO96" s="115">
        <f>DP96+DR96+DS96</f>
        <v>150</v>
      </c>
      <c r="DP96" s="115">
        <f>DP39</f>
        <v>150</v>
      </c>
      <c r="DQ96" s="42">
        <f t="shared" si="208"/>
        <v>100</v>
      </c>
      <c r="DR96" s="115"/>
      <c r="DS96" s="115"/>
    </row>
    <row r="97" spans="1:123" s="48" customFormat="1" ht="33" customHeight="1" collapsed="1">
      <c r="A97" s="43" t="s">
        <v>30</v>
      </c>
      <c r="B97" s="44" t="s">
        <v>374</v>
      </c>
      <c r="C97" s="45">
        <f>C98+C99</f>
        <v>884117</v>
      </c>
      <c r="D97" s="45">
        <f>D98+D99</f>
        <v>157939</v>
      </c>
      <c r="E97" s="45">
        <f t="shared" ref="E97:DP97" si="223">E98+E99</f>
        <v>90937</v>
      </c>
      <c r="F97" s="45">
        <f t="shared" si="223"/>
        <v>73834</v>
      </c>
      <c r="G97" s="45">
        <f t="shared" si="223"/>
        <v>95472</v>
      </c>
      <c r="H97" s="45">
        <f t="shared" si="223"/>
        <v>100478</v>
      </c>
      <c r="I97" s="45">
        <f t="shared" si="223"/>
        <v>84253</v>
      </c>
      <c r="J97" s="45">
        <f t="shared" si="223"/>
        <v>37672</v>
      </c>
      <c r="K97" s="45">
        <f t="shared" si="223"/>
        <v>66154</v>
      </c>
      <c r="L97" s="45">
        <f t="shared" si="223"/>
        <v>91406</v>
      </c>
      <c r="M97" s="45">
        <f t="shared" si="223"/>
        <v>85972</v>
      </c>
      <c r="N97" s="45">
        <f t="shared" si="223"/>
        <v>887661</v>
      </c>
      <c r="O97" s="45">
        <f t="shared" si="223"/>
        <v>157939</v>
      </c>
      <c r="P97" s="45">
        <f t="shared" si="223"/>
        <v>90937</v>
      </c>
      <c r="Q97" s="45">
        <f t="shared" si="223"/>
        <v>73834</v>
      </c>
      <c r="R97" s="45">
        <f t="shared" si="223"/>
        <v>95472</v>
      </c>
      <c r="S97" s="45">
        <f t="shared" si="223"/>
        <v>100478</v>
      </c>
      <c r="T97" s="45">
        <f t="shared" si="223"/>
        <v>84253</v>
      </c>
      <c r="U97" s="45">
        <f t="shared" si="223"/>
        <v>37311</v>
      </c>
      <c r="V97" s="45">
        <f t="shared" si="223"/>
        <v>65907</v>
      </c>
      <c r="W97" s="45">
        <f t="shared" si="223"/>
        <v>94620</v>
      </c>
      <c r="X97" s="45">
        <f t="shared" si="223"/>
        <v>86910</v>
      </c>
      <c r="Y97" s="45">
        <f t="shared" si="213"/>
        <v>928762</v>
      </c>
      <c r="Z97" s="45">
        <f t="shared" si="213"/>
        <v>906422</v>
      </c>
      <c r="AA97" s="45">
        <f t="shared" si="213"/>
        <v>22340</v>
      </c>
      <c r="AB97" s="45">
        <f>AC97+AD97</f>
        <v>163501</v>
      </c>
      <c r="AC97" s="45">
        <f>AC98+AC99</f>
        <v>160383</v>
      </c>
      <c r="AD97" s="45">
        <v>3118</v>
      </c>
      <c r="AE97" s="45">
        <f>AF97+AG97</f>
        <v>95029</v>
      </c>
      <c r="AF97" s="45">
        <f>AF98+AF99</f>
        <v>92595</v>
      </c>
      <c r="AG97" s="45">
        <v>2434</v>
      </c>
      <c r="AH97" s="45">
        <f>AI97+AJ97</f>
        <v>76939</v>
      </c>
      <c r="AI97" s="45">
        <f>AI98+AI99</f>
        <v>74421</v>
      </c>
      <c r="AJ97" s="45">
        <v>2518</v>
      </c>
      <c r="AK97" s="45">
        <f>AL97+AM97</f>
        <v>98525</v>
      </c>
      <c r="AL97" s="45">
        <f>AL98+AL99</f>
        <v>96679</v>
      </c>
      <c r="AM97" s="45">
        <v>1846</v>
      </c>
      <c r="AN97" s="45">
        <f>AO97+AP97</f>
        <v>105041</v>
      </c>
      <c r="AO97" s="45">
        <f>AO98+AO99</f>
        <v>102331</v>
      </c>
      <c r="AP97" s="45">
        <v>2710</v>
      </c>
      <c r="AQ97" s="45">
        <f>AR97+AS97</f>
        <v>90680</v>
      </c>
      <c r="AR97" s="45">
        <f>AR98+AR99</f>
        <v>88541</v>
      </c>
      <c r="AS97" s="45">
        <v>2139</v>
      </c>
      <c r="AT97" s="45">
        <f>AU97+AV97</f>
        <v>40653</v>
      </c>
      <c r="AU97" s="45">
        <f>AU98+AU99</f>
        <v>39664</v>
      </c>
      <c r="AV97" s="45">
        <v>989</v>
      </c>
      <c r="AW97" s="45">
        <f>AX97+AY97</f>
        <v>68906</v>
      </c>
      <c r="AX97" s="45">
        <f>AX98+AX99</f>
        <v>67161</v>
      </c>
      <c r="AY97" s="45">
        <v>1745</v>
      </c>
      <c r="AZ97" s="45">
        <f>BA97+BB97</f>
        <v>100832</v>
      </c>
      <c r="BA97" s="45">
        <f>BA98+BA99</f>
        <v>98346</v>
      </c>
      <c r="BB97" s="45">
        <v>2486</v>
      </c>
      <c r="BC97" s="45">
        <f>BD97+BE97</f>
        <v>88656</v>
      </c>
      <c r="BD97" s="45">
        <f>BD98+BD99</f>
        <v>86301</v>
      </c>
      <c r="BE97" s="45">
        <v>2355</v>
      </c>
      <c r="BF97" s="45">
        <f t="shared" ref="BF97:BP97" si="224">BF98+BF99</f>
        <v>888728</v>
      </c>
      <c r="BG97" s="45">
        <f t="shared" si="224"/>
        <v>148212</v>
      </c>
      <c r="BH97" s="45">
        <f t="shared" si="224"/>
        <v>89393</v>
      </c>
      <c r="BI97" s="45">
        <f t="shared" si="224"/>
        <v>72129</v>
      </c>
      <c r="BJ97" s="45">
        <f t="shared" si="224"/>
        <v>94973</v>
      </c>
      <c r="BK97" s="45">
        <f t="shared" si="224"/>
        <v>100650</v>
      </c>
      <c r="BL97" s="45">
        <f t="shared" si="224"/>
        <v>88541</v>
      </c>
      <c r="BM97" s="45">
        <f t="shared" si="224"/>
        <v>39303</v>
      </c>
      <c r="BN97" s="45">
        <f t="shared" si="224"/>
        <v>66728</v>
      </c>
      <c r="BO97" s="45">
        <f t="shared" si="224"/>
        <v>101560</v>
      </c>
      <c r="BP97" s="45">
        <f t="shared" si="224"/>
        <v>87239</v>
      </c>
      <c r="BQ97" s="45">
        <f t="shared" ref="BQ97:BQ99" si="225">BR97+BT97+BU97</f>
        <v>987834</v>
      </c>
      <c r="BR97" s="45">
        <f t="shared" si="223"/>
        <v>917130</v>
      </c>
      <c r="BS97" s="47">
        <f t="shared" si="198"/>
        <v>101.18134820205158</v>
      </c>
      <c r="BT97" s="45">
        <f>BY97+CD97+CI97+CN97+CS97+CX97+DC97+DH97+DM97+DR97</f>
        <v>22340</v>
      </c>
      <c r="BU97" s="45">
        <f>BZ97+CE97+CJ97+CO97+CT97+CY97+DD97+DI97+DN97+DS97</f>
        <v>48364</v>
      </c>
      <c r="BV97" s="45">
        <f t="shared" ref="BV97:BV99" si="226">BW97+BY97+BZ97</f>
        <v>172448</v>
      </c>
      <c r="BW97" s="45">
        <f>BW98+BW99</f>
        <v>160383</v>
      </c>
      <c r="BX97" s="47">
        <f t="shared" si="199"/>
        <v>100</v>
      </c>
      <c r="BY97" s="45">
        <v>3118</v>
      </c>
      <c r="BZ97" s="45">
        <v>8947</v>
      </c>
      <c r="CA97" s="45">
        <f t="shared" ref="CA97:CA99" si="227">CB97+CD97+CE97</f>
        <v>102744</v>
      </c>
      <c r="CB97" s="45">
        <f t="shared" si="223"/>
        <v>94442</v>
      </c>
      <c r="CC97" s="47">
        <f t="shared" si="200"/>
        <v>101.99470813758842</v>
      </c>
      <c r="CD97" s="45">
        <v>2434</v>
      </c>
      <c r="CE97" s="45">
        <v>5868</v>
      </c>
      <c r="CF97" s="45">
        <f t="shared" ref="CF97:CF99" si="228">CG97+CI97+CJ97</f>
        <v>81782</v>
      </c>
      <c r="CG97" s="45">
        <f t="shared" si="223"/>
        <v>74506</v>
      </c>
      <c r="CH97" s="47">
        <f t="shared" si="201"/>
        <v>100.11421507370231</v>
      </c>
      <c r="CI97" s="45">
        <v>2518</v>
      </c>
      <c r="CJ97" s="45">
        <v>4758</v>
      </c>
      <c r="CK97" s="45">
        <f t="shared" ref="CK97:CK99" si="229">CL97+CN97+CO97</f>
        <v>102701</v>
      </c>
      <c r="CL97" s="45">
        <f t="shared" si="223"/>
        <v>96854</v>
      </c>
      <c r="CM97" s="47">
        <f t="shared" si="202"/>
        <v>100.18101138820219</v>
      </c>
      <c r="CN97" s="45">
        <v>1846</v>
      </c>
      <c r="CO97" s="45">
        <v>4001</v>
      </c>
      <c r="CP97" s="45">
        <f t="shared" ref="CP97:CP99" si="230">CQ97+CS97+CT97</f>
        <v>109614</v>
      </c>
      <c r="CQ97" s="45">
        <f t="shared" si="223"/>
        <v>102331</v>
      </c>
      <c r="CR97" s="47">
        <f t="shared" si="203"/>
        <v>100</v>
      </c>
      <c r="CS97" s="45">
        <v>2710</v>
      </c>
      <c r="CT97" s="45">
        <v>4573</v>
      </c>
      <c r="CU97" s="45">
        <f t="shared" ref="CU97:CU99" si="231">CV97+CX97+CY97</f>
        <v>100748</v>
      </c>
      <c r="CV97" s="45">
        <f t="shared" si="223"/>
        <v>94059</v>
      </c>
      <c r="CW97" s="47">
        <f t="shared" si="204"/>
        <v>106.23214104200314</v>
      </c>
      <c r="CX97" s="45">
        <v>2139</v>
      </c>
      <c r="CY97" s="45">
        <v>4550</v>
      </c>
      <c r="CZ97" s="45">
        <f t="shared" ref="CZ97:CZ99" si="232">DA97+DC97+DD97</f>
        <v>45158</v>
      </c>
      <c r="DA97" s="45">
        <f t="shared" si="223"/>
        <v>40358</v>
      </c>
      <c r="DB97" s="47">
        <f t="shared" si="205"/>
        <v>101.74969745865268</v>
      </c>
      <c r="DC97" s="45">
        <v>989</v>
      </c>
      <c r="DD97" s="45">
        <v>3811</v>
      </c>
      <c r="DE97" s="45">
        <f t="shared" ref="DE97:DE99" si="233">DF97+DH97+DI97</f>
        <v>74891</v>
      </c>
      <c r="DF97" s="45">
        <f t="shared" si="223"/>
        <v>69834</v>
      </c>
      <c r="DG97" s="47">
        <f t="shared" si="206"/>
        <v>103.97998838611696</v>
      </c>
      <c r="DH97" s="45">
        <v>1745</v>
      </c>
      <c r="DI97" s="45">
        <v>3312</v>
      </c>
      <c r="DJ97" s="45">
        <f t="shared" ref="DJ97:DJ99" si="234">DK97+DM97+DN97</f>
        <v>104534</v>
      </c>
      <c r="DK97" s="45">
        <f t="shared" si="223"/>
        <v>98064</v>
      </c>
      <c r="DL97" s="47">
        <f t="shared" si="207"/>
        <v>99.713257275334016</v>
      </c>
      <c r="DM97" s="45">
        <v>2486</v>
      </c>
      <c r="DN97" s="45">
        <v>3984</v>
      </c>
      <c r="DO97" s="45">
        <f t="shared" ref="DO97:DO99" si="235">DP97+DR97+DS97</f>
        <v>93214</v>
      </c>
      <c r="DP97" s="45">
        <f t="shared" si="223"/>
        <v>86299</v>
      </c>
      <c r="DQ97" s="47">
        <f t="shared" si="208"/>
        <v>99.99768252975052</v>
      </c>
      <c r="DR97" s="45">
        <v>2355</v>
      </c>
      <c r="DS97" s="45">
        <v>4560</v>
      </c>
    </row>
    <row r="98" spans="1:123" s="31" customFormat="1" ht="23.25" customHeight="1">
      <c r="A98" s="40" t="s">
        <v>67</v>
      </c>
      <c r="B98" s="51" t="s">
        <v>160</v>
      </c>
      <c r="C98" s="115">
        <f>D98+E98+F98+G98+H98+I98+J98+K98+L98+M98</f>
        <v>884117</v>
      </c>
      <c r="D98" s="115">
        <v>157939</v>
      </c>
      <c r="E98" s="115">
        <v>90937</v>
      </c>
      <c r="F98" s="115">
        <v>73834</v>
      </c>
      <c r="G98" s="115">
        <v>95472</v>
      </c>
      <c r="H98" s="115">
        <v>100478</v>
      </c>
      <c r="I98" s="115">
        <v>84253</v>
      </c>
      <c r="J98" s="115">
        <v>37672</v>
      </c>
      <c r="K98" s="115">
        <v>66154</v>
      </c>
      <c r="L98" s="115">
        <v>91406</v>
      </c>
      <c r="M98" s="115">
        <v>85972</v>
      </c>
      <c r="N98" s="115">
        <f t="shared" si="45"/>
        <v>887661</v>
      </c>
      <c r="O98" s="115">
        <f>D98</f>
        <v>157939</v>
      </c>
      <c r="P98" s="115">
        <f t="shared" si="170"/>
        <v>90937</v>
      </c>
      <c r="Q98" s="115">
        <f t="shared" si="170"/>
        <v>73834</v>
      </c>
      <c r="R98" s="115">
        <f t="shared" si="170"/>
        <v>95472</v>
      </c>
      <c r="S98" s="115">
        <f t="shared" si="170"/>
        <v>100478</v>
      </c>
      <c r="T98" s="115">
        <f t="shared" si="170"/>
        <v>84253</v>
      </c>
      <c r="U98" s="115">
        <f>J98-361</f>
        <v>37311</v>
      </c>
      <c r="V98" s="115">
        <f>K98-247</f>
        <v>65907</v>
      </c>
      <c r="W98" s="115">
        <f>L98+3214</f>
        <v>94620</v>
      </c>
      <c r="X98" s="115">
        <f>M98+937+1</f>
        <v>86910</v>
      </c>
      <c r="Y98" s="115">
        <f t="shared" si="213"/>
        <v>885184</v>
      </c>
      <c r="Z98" s="115">
        <f t="shared" si="213"/>
        <v>885184</v>
      </c>
      <c r="AA98" s="115">
        <f t="shared" si="213"/>
        <v>0</v>
      </c>
      <c r="AB98" s="115">
        <v>148212</v>
      </c>
      <c r="AC98" s="115">
        <v>148212</v>
      </c>
      <c r="AD98" s="115"/>
      <c r="AE98" s="115">
        <v>89393</v>
      </c>
      <c r="AF98" s="115">
        <v>89393</v>
      </c>
      <c r="AG98" s="115"/>
      <c r="AH98" s="115">
        <v>72129</v>
      </c>
      <c r="AI98" s="115">
        <v>72129</v>
      </c>
      <c r="AJ98" s="115"/>
      <c r="AK98" s="115">
        <v>94973</v>
      </c>
      <c r="AL98" s="115">
        <v>94973</v>
      </c>
      <c r="AM98" s="115"/>
      <c r="AN98" s="115">
        <v>100650</v>
      </c>
      <c r="AO98" s="115">
        <v>100650</v>
      </c>
      <c r="AP98" s="115"/>
      <c r="AQ98" s="115">
        <v>88541</v>
      </c>
      <c r="AR98" s="115">
        <v>88541</v>
      </c>
      <c r="AS98" s="115"/>
      <c r="AT98" s="115">
        <v>39664</v>
      </c>
      <c r="AU98" s="115">
        <v>39664</v>
      </c>
      <c r="AV98" s="115"/>
      <c r="AW98" s="115">
        <v>66975</v>
      </c>
      <c r="AX98" s="115">
        <v>66975</v>
      </c>
      <c r="AY98" s="115"/>
      <c r="AZ98" s="115">
        <v>98346</v>
      </c>
      <c r="BA98" s="115">
        <v>98346</v>
      </c>
      <c r="BB98" s="115"/>
      <c r="BC98" s="115">
        <v>86301</v>
      </c>
      <c r="BD98" s="115">
        <v>86301</v>
      </c>
      <c r="BE98" s="115"/>
      <c r="BF98" s="115">
        <f t="shared" ref="BF98" si="236">BG98+BH98+BI98+BJ98+BK98+BL98+BM98+BN98+BO98+BP98</f>
        <v>888728</v>
      </c>
      <c r="BG98" s="115">
        <f>AB98</f>
        <v>148212</v>
      </c>
      <c r="BH98" s="115">
        <f>AE98</f>
        <v>89393</v>
      </c>
      <c r="BI98" s="115">
        <f>AH98</f>
        <v>72129</v>
      </c>
      <c r="BJ98" s="115">
        <f>AK98</f>
        <v>94973</v>
      </c>
      <c r="BK98" s="115">
        <f>AN98</f>
        <v>100650</v>
      </c>
      <c r="BL98" s="115">
        <f>AQ98</f>
        <v>88541</v>
      </c>
      <c r="BM98" s="115">
        <f>AT98-361</f>
        <v>39303</v>
      </c>
      <c r="BN98" s="115">
        <f>AW98-247</f>
        <v>66728</v>
      </c>
      <c r="BO98" s="115">
        <f>AZ98+3214</f>
        <v>101560</v>
      </c>
      <c r="BP98" s="115">
        <f>BC98+937+1</f>
        <v>87239</v>
      </c>
      <c r="BQ98" s="115">
        <f t="shared" si="225"/>
        <v>910400</v>
      </c>
      <c r="BR98" s="115">
        <f t="shared" ref="BR98:BR100" si="237">BW98+CB98+CG98+CL98+CQ98+CV98+DA98+DF98+DK98+DP98</f>
        <v>910400</v>
      </c>
      <c r="BS98" s="42">
        <f t="shared" si="198"/>
        <v>102.84867327019016</v>
      </c>
      <c r="BT98" s="115">
        <f>BY98+CD98+CI98+CN98+CS98+CX98+DC98+DH98+DM98+DR98</f>
        <v>0</v>
      </c>
      <c r="BU98" s="115"/>
      <c r="BV98" s="115">
        <f t="shared" si="226"/>
        <v>155269</v>
      </c>
      <c r="BW98" s="115">
        <f>ROUND((AC98*1),0)-152+50+6574+935-400+50</f>
        <v>155269</v>
      </c>
      <c r="BX98" s="42">
        <f t="shared" si="199"/>
        <v>104.76142282676166</v>
      </c>
      <c r="BY98" s="115"/>
      <c r="BZ98" s="115"/>
      <c r="CA98" s="115">
        <f t="shared" si="227"/>
        <v>94442</v>
      </c>
      <c r="CB98" s="115">
        <f>ROUND((AF98*1),0)+5079-30</f>
        <v>94442</v>
      </c>
      <c r="CC98" s="42">
        <f t="shared" si="200"/>
        <v>105.6480932511494</v>
      </c>
      <c r="CD98" s="115"/>
      <c r="CE98" s="115"/>
      <c r="CF98" s="115">
        <f t="shared" si="228"/>
        <v>74506</v>
      </c>
      <c r="CG98" s="115">
        <f>ROUND((AI98*1),0)+2270+127-20</f>
        <v>74506</v>
      </c>
      <c r="CH98" s="42">
        <f t="shared" si="201"/>
        <v>103.29548447919699</v>
      </c>
      <c r="CI98" s="115"/>
      <c r="CJ98" s="115"/>
      <c r="CK98" s="115">
        <f t="shared" si="229"/>
        <v>96854</v>
      </c>
      <c r="CL98" s="115">
        <f>ROUND((AL98*1),0)+2294-258+130-277-28-517+427-170+260+50-30</f>
        <v>96854</v>
      </c>
      <c r="CM98" s="42">
        <f t="shared" si="202"/>
        <v>101.98056289682332</v>
      </c>
      <c r="CN98" s="115"/>
      <c r="CO98" s="115"/>
      <c r="CP98" s="115">
        <f t="shared" si="230"/>
        <v>100715</v>
      </c>
      <c r="CQ98" s="115">
        <f>ROUND((AO98*1),0)+937+20-30-44-213+5-410-170-30</f>
        <v>100715</v>
      </c>
      <c r="CR98" s="42">
        <f t="shared" si="203"/>
        <v>100.06458022851466</v>
      </c>
      <c r="CS98" s="115"/>
      <c r="CT98" s="115"/>
      <c r="CU98" s="115">
        <f t="shared" si="231"/>
        <v>94059</v>
      </c>
      <c r="CV98" s="115">
        <f>ROUND((AR98*1),0)+8065+150-201-151-2195+40-190</f>
        <v>94059</v>
      </c>
      <c r="CW98" s="42">
        <f t="shared" si="204"/>
        <v>106.23214104200314</v>
      </c>
      <c r="CX98" s="115"/>
      <c r="CY98" s="115"/>
      <c r="CZ98" s="115">
        <f t="shared" si="232"/>
        <v>40358</v>
      </c>
      <c r="DA98" s="115">
        <f>ROUND((AU98*1),0)-40+90-40+854-10-50-110</f>
        <v>40358</v>
      </c>
      <c r="DB98" s="42">
        <f t="shared" si="205"/>
        <v>101.74969745865268</v>
      </c>
      <c r="DC98" s="115"/>
      <c r="DD98" s="115"/>
      <c r="DE98" s="115">
        <f t="shared" si="233"/>
        <v>69834</v>
      </c>
      <c r="DF98" s="115">
        <f>ROUND((AX98*1),0)+2869-10</f>
        <v>69834</v>
      </c>
      <c r="DG98" s="42">
        <f t="shared" si="206"/>
        <v>104.26875699888018</v>
      </c>
      <c r="DH98" s="115"/>
      <c r="DI98" s="115"/>
      <c r="DJ98" s="115">
        <f t="shared" si="234"/>
        <v>98064</v>
      </c>
      <c r="DK98" s="115">
        <f>ROUND((BA98*1),0)-42+180-867-954-455+1046-20-180+960+50</f>
        <v>98064</v>
      </c>
      <c r="DL98" s="42">
        <f t="shared" si="207"/>
        <v>99.713257275334016</v>
      </c>
      <c r="DM98" s="115"/>
      <c r="DN98" s="115"/>
      <c r="DO98" s="115">
        <f t="shared" si="235"/>
        <v>86299</v>
      </c>
      <c r="DP98" s="115">
        <f>ROUND((BD98*1),0)+508-320-200+50-40</f>
        <v>86299</v>
      </c>
      <c r="DQ98" s="42">
        <f t="shared" si="208"/>
        <v>99.99768252975052</v>
      </c>
      <c r="DR98" s="115"/>
      <c r="DS98" s="115"/>
    </row>
    <row r="99" spans="1:123" ht="23.25" customHeight="1">
      <c r="A99" s="71" t="s">
        <v>68</v>
      </c>
      <c r="B99" s="61" t="s">
        <v>185</v>
      </c>
      <c r="C99" s="116"/>
      <c r="D99" s="116"/>
      <c r="E99" s="116"/>
      <c r="F99" s="116"/>
      <c r="G99" s="116"/>
      <c r="H99" s="116"/>
      <c r="I99" s="116"/>
      <c r="J99" s="116"/>
      <c r="K99" s="116"/>
      <c r="L99" s="116"/>
      <c r="M99" s="116"/>
      <c r="N99" s="116"/>
      <c r="O99" s="116"/>
      <c r="P99" s="116"/>
      <c r="Q99" s="116"/>
      <c r="R99" s="116"/>
      <c r="S99" s="116"/>
      <c r="T99" s="116"/>
      <c r="U99" s="116"/>
      <c r="V99" s="116"/>
      <c r="W99" s="116"/>
      <c r="X99" s="116"/>
      <c r="Y99" s="115">
        <f t="shared" si="213"/>
        <v>21238</v>
      </c>
      <c r="Z99" s="115">
        <f t="shared" si="213"/>
        <v>21238</v>
      </c>
      <c r="AA99" s="115">
        <f t="shared" si="213"/>
        <v>0</v>
      </c>
      <c r="AB99" s="115">
        <v>12171</v>
      </c>
      <c r="AC99" s="115">
        <v>12171</v>
      </c>
      <c r="AD99" s="115"/>
      <c r="AE99" s="115">
        <v>3202</v>
      </c>
      <c r="AF99" s="115">
        <v>3202</v>
      </c>
      <c r="AG99" s="115"/>
      <c r="AH99" s="115">
        <v>2292</v>
      </c>
      <c r="AI99" s="115">
        <v>2292</v>
      </c>
      <c r="AJ99" s="115"/>
      <c r="AK99" s="115">
        <v>1706</v>
      </c>
      <c r="AL99" s="115">
        <v>1706</v>
      </c>
      <c r="AM99" s="115"/>
      <c r="AN99" s="115">
        <v>1681</v>
      </c>
      <c r="AO99" s="115">
        <v>1681</v>
      </c>
      <c r="AP99" s="115"/>
      <c r="AQ99" s="115">
        <v>0</v>
      </c>
      <c r="AR99" s="115">
        <v>0</v>
      </c>
      <c r="AS99" s="115"/>
      <c r="AT99" s="115">
        <v>0</v>
      </c>
      <c r="AU99" s="115">
        <v>0</v>
      </c>
      <c r="AV99" s="115"/>
      <c r="AW99" s="115">
        <v>186</v>
      </c>
      <c r="AX99" s="115">
        <v>186</v>
      </c>
      <c r="AY99" s="115"/>
      <c r="AZ99" s="115">
        <v>0</v>
      </c>
      <c r="BA99" s="115">
        <v>0</v>
      </c>
      <c r="BB99" s="115"/>
      <c r="BC99" s="115">
        <v>0</v>
      </c>
      <c r="BD99" s="115">
        <v>0</v>
      </c>
      <c r="BE99" s="115"/>
      <c r="BF99" s="116"/>
      <c r="BG99" s="116"/>
      <c r="BH99" s="116"/>
      <c r="BI99" s="116"/>
      <c r="BJ99" s="116"/>
      <c r="BK99" s="116"/>
      <c r="BL99" s="116"/>
      <c r="BM99" s="116"/>
      <c r="BN99" s="116"/>
      <c r="BO99" s="116"/>
      <c r="BP99" s="116"/>
      <c r="BQ99" s="115">
        <f t="shared" si="225"/>
        <v>6730</v>
      </c>
      <c r="BR99" s="115">
        <f t="shared" si="237"/>
        <v>6730</v>
      </c>
      <c r="BS99" s="42">
        <f t="shared" si="198"/>
        <v>31.688482907995102</v>
      </c>
      <c r="BT99" s="116"/>
      <c r="BU99" s="116"/>
      <c r="BV99" s="115">
        <f t="shared" si="226"/>
        <v>5114</v>
      </c>
      <c r="BW99" s="115">
        <f>BW55</f>
        <v>5114</v>
      </c>
      <c r="BX99" s="42">
        <f t="shared" si="199"/>
        <v>42.017911428806173</v>
      </c>
      <c r="BY99" s="116"/>
      <c r="BZ99" s="116"/>
      <c r="CA99" s="115">
        <f t="shared" si="227"/>
        <v>0</v>
      </c>
      <c r="CB99" s="115">
        <f>CB55</f>
        <v>0</v>
      </c>
      <c r="CC99" s="42">
        <f t="shared" si="200"/>
        <v>0</v>
      </c>
      <c r="CD99" s="116"/>
      <c r="CE99" s="116"/>
      <c r="CF99" s="115">
        <f t="shared" si="228"/>
        <v>0</v>
      </c>
      <c r="CG99" s="115">
        <f>CG55</f>
        <v>0</v>
      </c>
      <c r="CH99" s="42">
        <f t="shared" si="201"/>
        <v>0</v>
      </c>
      <c r="CI99" s="116"/>
      <c r="CJ99" s="116"/>
      <c r="CK99" s="115">
        <f t="shared" si="229"/>
        <v>0</v>
      </c>
      <c r="CL99" s="115">
        <f>CL55</f>
        <v>0</v>
      </c>
      <c r="CM99" s="42">
        <f t="shared" si="202"/>
        <v>0</v>
      </c>
      <c r="CN99" s="116"/>
      <c r="CO99" s="116"/>
      <c r="CP99" s="115">
        <f t="shared" si="230"/>
        <v>1616</v>
      </c>
      <c r="CQ99" s="115">
        <f>CQ55</f>
        <v>1616</v>
      </c>
      <c r="CR99" s="42">
        <f t="shared" si="203"/>
        <v>96.133254015466989</v>
      </c>
      <c r="CS99" s="116"/>
      <c r="CT99" s="116"/>
      <c r="CU99" s="115">
        <f t="shared" si="231"/>
        <v>0</v>
      </c>
      <c r="CV99" s="115">
        <f>CV55</f>
        <v>0</v>
      </c>
      <c r="CW99" s="42">
        <f t="shared" si="204"/>
        <v>0</v>
      </c>
      <c r="CX99" s="116"/>
      <c r="CY99" s="116"/>
      <c r="CZ99" s="115">
        <f t="shared" si="232"/>
        <v>0</v>
      </c>
      <c r="DA99" s="115">
        <f>DA55</f>
        <v>0</v>
      </c>
      <c r="DB99" s="42">
        <f t="shared" si="205"/>
        <v>0</v>
      </c>
      <c r="DC99" s="116"/>
      <c r="DD99" s="116"/>
      <c r="DE99" s="115">
        <f t="shared" si="233"/>
        <v>0</v>
      </c>
      <c r="DF99" s="115">
        <f>DF55</f>
        <v>0</v>
      </c>
      <c r="DG99" s="42">
        <f t="shared" si="206"/>
        <v>0</v>
      </c>
      <c r="DH99" s="116"/>
      <c r="DI99" s="116"/>
      <c r="DJ99" s="115">
        <f t="shared" si="234"/>
        <v>0</v>
      </c>
      <c r="DK99" s="115">
        <f>DK55</f>
        <v>0</v>
      </c>
      <c r="DL99" s="42">
        <f t="shared" si="207"/>
        <v>0</v>
      </c>
      <c r="DM99" s="116"/>
      <c r="DN99" s="116"/>
      <c r="DO99" s="115">
        <f t="shared" si="235"/>
        <v>0</v>
      </c>
      <c r="DP99" s="115">
        <f>DP55</f>
        <v>0</v>
      </c>
      <c r="DQ99" s="42">
        <f t="shared" si="208"/>
        <v>0</v>
      </c>
      <c r="DR99" s="116"/>
      <c r="DS99" s="116"/>
    </row>
    <row r="100" spans="1:123" s="35" customFormat="1" ht="36" customHeight="1">
      <c r="A100" s="144" t="s">
        <v>130</v>
      </c>
      <c r="B100" s="145" t="s">
        <v>186</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f t="shared" si="213"/>
        <v>-29198</v>
      </c>
      <c r="Z100" s="146">
        <f t="shared" si="213"/>
        <v>0</v>
      </c>
      <c r="AA100" s="146">
        <f t="shared" si="213"/>
        <v>-29198</v>
      </c>
      <c r="AB100" s="146">
        <f>AB101+AB102</f>
        <v>-1480</v>
      </c>
      <c r="AC100" s="146">
        <f t="shared" ref="AC100:BP100" si="238">AC101+AC102</f>
        <v>0</v>
      </c>
      <c r="AD100" s="146">
        <f t="shared" si="238"/>
        <v>-1480</v>
      </c>
      <c r="AE100" s="146">
        <f t="shared" si="238"/>
        <v>-450</v>
      </c>
      <c r="AF100" s="146">
        <f t="shared" si="238"/>
        <v>0</v>
      </c>
      <c r="AG100" s="146">
        <f t="shared" si="238"/>
        <v>-450</v>
      </c>
      <c r="AH100" s="146">
        <f t="shared" si="238"/>
        <v>-1343</v>
      </c>
      <c r="AI100" s="146">
        <f t="shared" si="238"/>
        <v>0</v>
      </c>
      <c r="AJ100" s="146">
        <f t="shared" si="238"/>
        <v>-1343</v>
      </c>
      <c r="AK100" s="146">
        <f t="shared" si="238"/>
        <v>-13782</v>
      </c>
      <c r="AL100" s="146">
        <f t="shared" si="238"/>
        <v>0</v>
      </c>
      <c r="AM100" s="146">
        <f t="shared" si="238"/>
        <v>-13782</v>
      </c>
      <c r="AN100" s="146">
        <f t="shared" si="238"/>
        <v>-7500</v>
      </c>
      <c r="AO100" s="146">
        <f t="shared" si="238"/>
        <v>0</v>
      </c>
      <c r="AP100" s="146">
        <f t="shared" si="238"/>
        <v>-7500</v>
      </c>
      <c r="AQ100" s="146">
        <f t="shared" si="238"/>
        <v>404</v>
      </c>
      <c r="AR100" s="146">
        <f t="shared" si="238"/>
        <v>0</v>
      </c>
      <c r="AS100" s="146">
        <f t="shared" si="238"/>
        <v>404</v>
      </c>
      <c r="AT100" s="146">
        <f t="shared" si="238"/>
        <v>-4586</v>
      </c>
      <c r="AU100" s="146">
        <f t="shared" si="238"/>
        <v>0</v>
      </c>
      <c r="AV100" s="146">
        <f t="shared" si="238"/>
        <v>-4586</v>
      </c>
      <c r="AW100" s="146">
        <f t="shared" si="238"/>
        <v>-461</v>
      </c>
      <c r="AX100" s="146">
        <f t="shared" si="238"/>
        <v>0</v>
      </c>
      <c r="AY100" s="146">
        <f t="shared" si="238"/>
        <v>-461</v>
      </c>
      <c r="AZ100" s="146">
        <f t="shared" si="238"/>
        <v>0</v>
      </c>
      <c r="BA100" s="146">
        <f t="shared" si="238"/>
        <v>0</v>
      </c>
      <c r="BB100" s="146">
        <f t="shared" si="238"/>
        <v>0</v>
      </c>
      <c r="BC100" s="146">
        <f t="shared" si="238"/>
        <v>0</v>
      </c>
      <c r="BD100" s="146">
        <f t="shared" si="238"/>
        <v>0</v>
      </c>
      <c r="BE100" s="146">
        <f t="shared" si="238"/>
        <v>0</v>
      </c>
      <c r="BF100" s="146">
        <f t="shared" si="238"/>
        <v>0</v>
      </c>
      <c r="BG100" s="146">
        <f t="shared" si="238"/>
        <v>0</v>
      </c>
      <c r="BH100" s="146">
        <f t="shared" si="238"/>
        <v>0</v>
      </c>
      <c r="BI100" s="146">
        <f t="shared" si="238"/>
        <v>0</v>
      </c>
      <c r="BJ100" s="146">
        <f t="shared" si="238"/>
        <v>0</v>
      </c>
      <c r="BK100" s="146">
        <f t="shared" si="238"/>
        <v>0</v>
      </c>
      <c r="BL100" s="146">
        <f t="shared" si="238"/>
        <v>0</v>
      </c>
      <c r="BM100" s="146">
        <f t="shared" si="238"/>
        <v>0</v>
      </c>
      <c r="BN100" s="146">
        <f t="shared" si="238"/>
        <v>0</v>
      </c>
      <c r="BO100" s="146">
        <f t="shared" si="238"/>
        <v>0</v>
      </c>
      <c r="BP100" s="146">
        <f t="shared" si="238"/>
        <v>0</v>
      </c>
      <c r="BQ100" s="146">
        <f>BR100+BT100+BU100</f>
        <v>-29198</v>
      </c>
      <c r="BR100" s="146">
        <f t="shared" si="237"/>
        <v>0</v>
      </c>
      <c r="BS100" s="147">
        <f t="shared" si="198"/>
        <v>0</v>
      </c>
      <c r="BT100" s="146">
        <f>BY100+CD100+CI100+CN100+CS100+CX100+DC100+DH100+DM100+DR100</f>
        <v>-29198</v>
      </c>
      <c r="BU100" s="146"/>
      <c r="BV100" s="146">
        <f>BW100+BY100+BZ100</f>
        <v>-1480</v>
      </c>
      <c r="BW100" s="146"/>
      <c r="BX100" s="147">
        <f t="shared" si="199"/>
        <v>0</v>
      </c>
      <c r="BY100" s="146">
        <v>-1480</v>
      </c>
      <c r="BZ100" s="146"/>
      <c r="CA100" s="146">
        <f>CB100+CD100+CE100</f>
        <v>-450</v>
      </c>
      <c r="CB100" s="146"/>
      <c r="CC100" s="147">
        <f t="shared" si="200"/>
        <v>0</v>
      </c>
      <c r="CD100" s="146">
        <v>-450</v>
      </c>
      <c r="CE100" s="146"/>
      <c r="CF100" s="146">
        <f>CG100+CI100+CJ100</f>
        <v>-1343</v>
      </c>
      <c r="CG100" s="146"/>
      <c r="CH100" s="147">
        <f t="shared" si="201"/>
        <v>0</v>
      </c>
      <c r="CI100" s="146">
        <v>-1343</v>
      </c>
      <c r="CJ100" s="146"/>
      <c r="CK100" s="146">
        <f>CL100+CN100+CO100</f>
        <v>-13782</v>
      </c>
      <c r="CL100" s="146"/>
      <c r="CM100" s="147">
        <f t="shared" si="202"/>
        <v>0</v>
      </c>
      <c r="CN100" s="146">
        <v>-13782</v>
      </c>
      <c r="CO100" s="146"/>
      <c r="CP100" s="146">
        <f>CQ100+CS100+CT100</f>
        <v>-7500</v>
      </c>
      <c r="CQ100" s="146"/>
      <c r="CR100" s="147">
        <f t="shared" si="203"/>
        <v>0</v>
      </c>
      <c r="CS100" s="146">
        <v>-7500</v>
      </c>
      <c r="CT100" s="146"/>
      <c r="CU100" s="146">
        <f>CV100+CX100+CY100</f>
        <v>404</v>
      </c>
      <c r="CV100" s="146"/>
      <c r="CW100" s="147">
        <f t="shared" si="204"/>
        <v>0</v>
      </c>
      <c r="CX100" s="146">
        <v>404</v>
      </c>
      <c r="CY100" s="146"/>
      <c r="CZ100" s="146">
        <f>DA100+DC100+DD100</f>
        <v>-4586</v>
      </c>
      <c r="DA100" s="146"/>
      <c r="DB100" s="147">
        <f t="shared" si="205"/>
        <v>0</v>
      </c>
      <c r="DC100" s="146">
        <v>-4586</v>
      </c>
      <c r="DD100" s="146"/>
      <c r="DE100" s="146">
        <f>DF100+DH100+DI100</f>
        <v>-461</v>
      </c>
      <c r="DF100" s="146"/>
      <c r="DG100" s="147">
        <f t="shared" si="206"/>
        <v>0</v>
      </c>
      <c r="DH100" s="146">
        <v>-461</v>
      </c>
      <c r="DI100" s="146"/>
      <c r="DJ100" s="146">
        <f>DK100+DM100+DN100</f>
        <v>0</v>
      </c>
      <c r="DK100" s="146"/>
      <c r="DL100" s="147">
        <f t="shared" si="207"/>
        <v>0</v>
      </c>
      <c r="DM100" s="146"/>
      <c r="DN100" s="146"/>
      <c r="DO100" s="146">
        <f>DP100+DR100+DS100</f>
        <v>0</v>
      </c>
      <c r="DP100" s="146"/>
      <c r="DQ100" s="147">
        <f t="shared" si="208"/>
        <v>0</v>
      </c>
      <c r="DR100" s="146">
        <v>0</v>
      </c>
      <c r="DS100" s="146"/>
    </row>
    <row r="101" spans="1:123" s="32" customFormat="1" ht="17.25" customHeight="1">
      <c r="A101" s="148"/>
      <c r="B101" s="106" t="s">
        <v>187</v>
      </c>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15">
        <f t="shared" si="213"/>
        <v>-22427</v>
      </c>
      <c r="Z101" s="115">
        <f t="shared" si="213"/>
        <v>0</v>
      </c>
      <c r="AA101" s="115">
        <f t="shared" si="213"/>
        <v>-22427</v>
      </c>
      <c r="AB101" s="104">
        <v>-1480</v>
      </c>
      <c r="AC101" s="104"/>
      <c r="AD101" s="104">
        <v>-1480</v>
      </c>
      <c r="AE101" s="104">
        <v>-450</v>
      </c>
      <c r="AF101" s="104"/>
      <c r="AG101" s="104">
        <v>-450</v>
      </c>
      <c r="AH101" s="104">
        <v>-1053</v>
      </c>
      <c r="AI101" s="104"/>
      <c r="AJ101" s="104">
        <v>-1053</v>
      </c>
      <c r="AK101" s="104">
        <v>-11432</v>
      </c>
      <c r="AL101" s="104"/>
      <c r="AM101" s="104">
        <v>-11432</v>
      </c>
      <c r="AN101" s="104">
        <v>-6380</v>
      </c>
      <c r="AO101" s="104"/>
      <c r="AP101" s="104">
        <v>-6380</v>
      </c>
      <c r="AQ101" s="104">
        <v>404</v>
      </c>
      <c r="AR101" s="104"/>
      <c r="AS101" s="104">
        <v>404</v>
      </c>
      <c r="AT101" s="104">
        <v>-1575</v>
      </c>
      <c r="AU101" s="104"/>
      <c r="AV101" s="104">
        <v>-1575</v>
      </c>
      <c r="AW101" s="104">
        <v>-461</v>
      </c>
      <c r="AX101" s="104"/>
      <c r="AY101" s="104">
        <v>-461</v>
      </c>
      <c r="AZ101" s="104"/>
      <c r="BA101" s="104"/>
      <c r="BB101" s="104"/>
      <c r="BC101" s="104">
        <v>0</v>
      </c>
      <c r="BD101" s="104"/>
      <c r="BE101" s="104"/>
      <c r="BF101" s="104"/>
      <c r="BG101" s="104"/>
      <c r="BH101" s="104"/>
      <c r="BI101" s="104"/>
      <c r="BJ101" s="104"/>
      <c r="BK101" s="104"/>
      <c r="BL101" s="104"/>
      <c r="BM101" s="104"/>
      <c r="BN101" s="104"/>
      <c r="BO101" s="104"/>
      <c r="BP101" s="104"/>
      <c r="BQ101" s="104">
        <f t="shared" ref="BQ101:BQ103" si="239">BR101+BT101+BU101</f>
        <v>-22427</v>
      </c>
      <c r="BR101" s="104"/>
      <c r="BS101" s="105">
        <f t="shared" si="198"/>
        <v>0</v>
      </c>
      <c r="BT101" s="104">
        <f t="shared" ref="BT101:BT102" si="240">BY101+CD101+CI101+CN101+CS101+CX101+DC101+DH101+DM101+DR101</f>
        <v>-22427</v>
      </c>
      <c r="BU101" s="104"/>
      <c r="BV101" s="104">
        <f t="shared" ref="BV101:BV103" si="241">BW101+BY101+BZ101</f>
        <v>-1480</v>
      </c>
      <c r="BW101" s="104"/>
      <c r="BX101" s="105">
        <f t="shared" si="199"/>
        <v>0</v>
      </c>
      <c r="BY101" s="104">
        <v>-1480</v>
      </c>
      <c r="BZ101" s="104"/>
      <c r="CA101" s="104">
        <f t="shared" ref="CA101:CA103" si="242">CB101+CD101+CE101</f>
        <v>-450</v>
      </c>
      <c r="CB101" s="104"/>
      <c r="CC101" s="105">
        <f t="shared" si="200"/>
        <v>0</v>
      </c>
      <c r="CD101" s="104">
        <v>-450</v>
      </c>
      <c r="CE101" s="104"/>
      <c r="CF101" s="104">
        <f t="shared" ref="CF101:CF103" si="243">CG101+CI101+CJ101</f>
        <v>-1053</v>
      </c>
      <c r="CG101" s="104"/>
      <c r="CH101" s="105">
        <f t="shared" si="201"/>
        <v>0</v>
      </c>
      <c r="CI101" s="104">
        <v>-1053</v>
      </c>
      <c r="CJ101" s="104"/>
      <c r="CK101" s="104">
        <f t="shared" ref="CK101:CK103" si="244">CL101+CN101+CO101</f>
        <v>-11432</v>
      </c>
      <c r="CL101" s="104"/>
      <c r="CM101" s="105">
        <f t="shared" si="202"/>
        <v>0</v>
      </c>
      <c r="CN101" s="104">
        <v>-11432</v>
      </c>
      <c r="CO101" s="104"/>
      <c r="CP101" s="104">
        <f t="shared" ref="CP101:CP103" si="245">CQ101+CS101+CT101</f>
        <v>-6380</v>
      </c>
      <c r="CQ101" s="104"/>
      <c r="CR101" s="105">
        <f t="shared" si="203"/>
        <v>0</v>
      </c>
      <c r="CS101" s="104">
        <v>-6380</v>
      </c>
      <c r="CT101" s="104"/>
      <c r="CU101" s="104">
        <f t="shared" ref="CU101:CU103" si="246">CV101+CX101+CY101</f>
        <v>404</v>
      </c>
      <c r="CV101" s="104"/>
      <c r="CW101" s="105">
        <f t="shared" si="204"/>
        <v>0</v>
      </c>
      <c r="CX101" s="104">
        <v>404</v>
      </c>
      <c r="CY101" s="104"/>
      <c r="CZ101" s="104">
        <f t="shared" ref="CZ101:CZ103" si="247">DA101+DC101+DD101</f>
        <v>-1575</v>
      </c>
      <c r="DA101" s="104"/>
      <c r="DB101" s="105">
        <f t="shared" si="205"/>
        <v>0</v>
      </c>
      <c r="DC101" s="104">
        <v>-1575</v>
      </c>
      <c r="DD101" s="104"/>
      <c r="DE101" s="104">
        <f t="shared" ref="DE101:DE103" si="248">DF101+DH101+DI101</f>
        <v>-461</v>
      </c>
      <c r="DF101" s="104"/>
      <c r="DG101" s="105">
        <f t="shared" si="206"/>
        <v>0</v>
      </c>
      <c r="DH101" s="104">
        <v>-461</v>
      </c>
      <c r="DI101" s="104"/>
      <c r="DJ101" s="104">
        <f t="shared" ref="DJ101:DJ103" si="249">DK101+DM101+DN101</f>
        <v>0</v>
      </c>
      <c r="DK101" s="104"/>
      <c r="DL101" s="105">
        <f t="shared" si="207"/>
        <v>0</v>
      </c>
      <c r="DM101" s="104"/>
      <c r="DN101" s="104"/>
      <c r="DO101" s="104">
        <f t="shared" ref="DO101:DO103" si="250">DP101+DR101+DS101</f>
        <v>0</v>
      </c>
      <c r="DP101" s="104"/>
      <c r="DQ101" s="105">
        <f t="shared" si="208"/>
        <v>0</v>
      </c>
      <c r="DR101" s="104"/>
      <c r="DS101" s="104"/>
    </row>
    <row r="102" spans="1:123" s="32" customFormat="1" ht="18" customHeight="1">
      <c r="A102" s="148"/>
      <c r="B102" s="106" t="s">
        <v>188</v>
      </c>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15">
        <f t="shared" si="213"/>
        <v>-6771</v>
      </c>
      <c r="Z102" s="115">
        <f t="shared" si="213"/>
        <v>0</v>
      </c>
      <c r="AA102" s="115">
        <f t="shared" si="213"/>
        <v>-6771</v>
      </c>
      <c r="AB102" s="104">
        <v>0</v>
      </c>
      <c r="AC102" s="104"/>
      <c r="AD102" s="104">
        <v>0</v>
      </c>
      <c r="AE102" s="104">
        <v>0</v>
      </c>
      <c r="AF102" s="104"/>
      <c r="AG102" s="104">
        <v>0</v>
      </c>
      <c r="AH102" s="104">
        <v>-290</v>
      </c>
      <c r="AI102" s="104"/>
      <c r="AJ102" s="104">
        <v>-290</v>
      </c>
      <c r="AK102" s="104">
        <v>-2350</v>
      </c>
      <c r="AL102" s="104"/>
      <c r="AM102" s="104">
        <v>-2350</v>
      </c>
      <c r="AN102" s="104">
        <v>-1120</v>
      </c>
      <c r="AO102" s="104"/>
      <c r="AP102" s="104">
        <v>-1120</v>
      </c>
      <c r="AQ102" s="104">
        <v>0</v>
      </c>
      <c r="AR102" s="104"/>
      <c r="AS102" s="104">
        <v>0</v>
      </c>
      <c r="AT102" s="104">
        <v>-3011</v>
      </c>
      <c r="AU102" s="104"/>
      <c r="AV102" s="104">
        <v>-3011</v>
      </c>
      <c r="AW102" s="104">
        <v>0</v>
      </c>
      <c r="AX102" s="104"/>
      <c r="AY102" s="104">
        <v>0</v>
      </c>
      <c r="AZ102" s="104"/>
      <c r="BA102" s="104"/>
      <c r="BB102" s="104"/>
      <c r="BC102" s="104">
        <v>0</v>
      </c>
      <c r="BD102" s="104"/>
      <c r="BE102" s="104"/>
      <c r="BF102" s="104"/>
      <c r="BG102" s="104"/>
      <c r="BH102" s="104"/>
      <c r="BI102" s="104"/>
      <c r="BJ102" s="104"/>
      <c r="BK102" s="104"/>
      <c r="BL102" s="104"/>
      <c r="BM102" s="104"/>
      <c r="BN102" s="104"/>
      <c r="BO102" s="104"/>
      <c r="BP102" s="104"/>
      <c r="BQ102" s="146">
        <f t="shared" si="239"/>
        <v>-6771</v>
      </c>
      <c r="BR102" s="104"/>
      <c r="BS102" s="105">
        <f t="shared" si="198"/>
        <v>0</v>
      </c>
      <c r="BT102" s="104">
        <f t="shared" si="240"/>
        <v>-6771</v>
      </c>
      <c r="BU102" s="104"/>
      <c r="BV102" s="146">
        <f t="shared" si="241"/>
        <v>0</v>
      </c>
      <c r="BW102" s="104"/>
      <c r="BX102" s="105">
        <f t="shared" si="199"/>
        <v>0</v>
      </c>
      <c r="BY102" s="104"/>
      <c r="BZ102" s="104"/>
      <c r="CA102" s="146">
        <f t="shared" si="242"/>
        <v>0</v>
      </c>
      <c r="CB102" s="104"/>
      <c r="CC102" s="105">
        <f t="shared" si="200"/>
        <v>0</v>
      </c>
      <c r="CD102" s="104"/>
      <c r="CE102" s="104"/>
      <c r="CF102" s="146">
        <f t="shared" si="243"/>
        <v>-290</v>
      </c>
      <c r="CG102" s="104"/>
      <c r="CH102" s="105">
        <f t="shared" si="201"/>
        <v>0</v>
      </c>
      <c r="CI102" s="104">
        <v>-290</v>
      </c>
      <c r="CJ102" s="104"/>
      <c r="CK102" s="146">
        <f t="shared" si="244"/>
        <v>-2350</v>
      </c>
      <c r="CL102" s="104"/>
      <c r="CM102" s="105">
        <f t="shared" si="202"/>
        <v>0</v>
      </c>
      <c r="CN102" s="104">
        <v>-2350</v>
      </c>
      <c r="CO102" s="104"/>
      <c r="CP102" s="146">
        <f t="shared" si="245"/>
        <v>-1120</v>
      </c>
      <c r="CQ102" s="104"/>
      <c r="CR102" s="105">
        <f t="shared" si="203"/>
        <v>0</v>
      </c>
      <c r="CS102" s="104">
        <v>-1120</v>
      </c>
      <c r="CT102" s="104"/>
      <c r="CU102" s="146">
        <f t="shared" si="246"/>
        <v>0</v>
      </c>
      <c r="CV102" s="104"/>
      <c r="CW102" s="105">
        <f t="shared" si="204"/>
        <v>0</v>
      </c>
      <c r="CX102" s="104"/>
      <c r="CY102" s="104"/>
      <c r="CZ102" s="146">
        <f t="shared" si="247"/>
        <v>-3011</v>
      </c>
      <c r="DA102" s="104"/>
      <c r="DB102" s="105">
        <f t="shared" si="205"/>
        <v>0</v>
      </c>
      <c r="DC102" s="104">
        <v>-3011</v>
      </c>
      <c r="DD102" s="104"/>
      <c r="DE102" s="146">
        <f t="shared" si="248"/>
        <v>0</v>
      </c>
      <c r="DF102" s="104"/>
      <c r="DG102" s="105">
        <f t="shared" si="206"/>
        <v>0</v>
      </c>
      <c r="DH102" s="104"/>
      <c r="DI102" s="104"/>
      <c r="DJ102" s="146">
        <f t="shared" si="249"/>
        <v>0</v>
      </c>
      <c r="DK102" s="104"/>
      <c r="DL102" s="105">
        <f t="shared" si="207"/>
        <v>0</v>
      </c>
      <c r="DM102" s="104"/>
      <c r="DN102" s="104"/>
      <c r="DO102" s="146">
        <f t="shared" si="250"/>
        <v>0</v>
      </c>
      <c r="DP102" s="104"/>
      <c r="DQ102" s="105">
        <f t="shared" si="208"/>
        <v>0</v>
      </c>
      <c r="DR102" s="104"/>
      <c r="DS102" s="104"/>
    </row>
    <row r="103" spans="1:123" s="48" customFormat="1" ht="26.25" customHeight="1">
      <c r="A103" s="43" t="s">
        <v>31</v>
      </c>
      <c r="B103" s="20" t="s">
        <v>111</v>
      </c>
      <c r="C103" s="45">
        <f>D103+E103+F103+G103+H103+I103+J103+K103+L103+M103</f>
        <v>49940</v>
      </c>
      <c r="D103" s="101">
        <v>10600</v>
      </c>
      <c r="E103" s="101">
        <v>5710</v>
      </c>
      <c r="F103" s="101">
        <v>4470</v>
      </c>
      <c r="G103" s="101">
        <v>5030</v>
      </c>
      <c r="H103" s="101">
        <v>5270</v>
      </c>
      <c r="I103" s="101">
        <v>4760</v>
      </c>
      <c r="J103" s="101">
        <v>1410</v>
      </c>
      <c r="K103" s="101">
        <v>3440</v>
      </c>
      <c r="L103" s="101">
        <v>4530</v>
      </c>
      <c r="M103" s="101">
        <v>4720</v>
      </c>
      <c r="N103" s="45">
        <f>O103+P103+Q103+R103+S103+T103+U103+V103+W103+X103</f>
        <v>39260.71</v>
      </c>
      <c r="O103" s="45">
        <f>IF(O105&lt;0,D103*50%,D103)+931-349.6</f>
        <v>5881.4</v>
      </c>
      <c r="P103" s="45">
        <f>IF(P105&lt;0,E103*50%,E103)+16-0.13</f>
        <v>2870.87</v>
      </c>
      <c r="Q103" s="45">
        <f>IF(Q105&lt;0,F103*50%,F103)+71-0.16</f>
        <v>4540.84</v>
      </c>
      <c r="R103" s="45">
        <f>IF(R105&lt;0,G103*50%,G103)+2130+0.69</f>
        <v>4645.6899999999996</v>
      </c>
      <c r="S103" s="45">
        <f>IF(S105&lt;0,H103*50%,H103)+622+0.2</f>
        <v>5892.2</v>
      </c>
      <c r="T103" s="45">
        <f>IF(T105&lt;0,I103*50%,I103)+1376-0.8</f>
        <v>3755.2</v>
      </c>
      <c r="U103" s="45">
        <f>IF(U105&lt;0,J103*50%,J103)+0.47</f>
        <v>705.47</v>
      </c>
      <c r="V103" s="45">
        <f>IF(V105&lt;0,K103*50%,K103)+0.07</f>
        <v>1720.07</v>
      </c>
      <c r="W103" s="45">
        <f>IF(W105&lt;0,L103*50%,L103)+0.05</f>
        <v>4530.05</v>
      </c>
      <c r="X103" s="45">
        <f>IF(X105&lt;0,M103*50%,M103)-1.08</f>
        <v>4718.92</v>
      </c>
      <c r="Y103" s="45">
        <f t="shared" si="213"/>
        <v>51560</v>
      </c>
      <c r="Z103" s="45">
        <f t="shared" si="213"/>
        <v>51560</v>
      </c>
      <c r="AA103" s="45">
        <f t="shared" si="213"/>
        <v>0</v>
      </c>
      <c r="AB103" s="101">
        <v>10980</v>
      </c>
      <c r="AC103" s="101">
        <v>10980</v>
      </c>
      <c r="AD103" s="101"/>
      <c r="AE103" s="101">
        <v>6000</v>
      </c>
      <c r="AF103" s="101">
        <v>6000</v>
      </c>
      <c r="AG103" s="101"/>
      <c r="AH103" s="101">
        <v>4650</v>
      </c>
      <c r="AI103" s="101">
        <v>4650</v>
      </c>
      <c r="AJ103" s="101"/>
      <c r="AK103" s="101">
        <v>4900</v>
      </c>
      <c r="AL103" s="101">
        <v>4900</v>
      </c>
      <c r="AM103" s="101"/>
      <c r="AN103" s="101">
        <v>5340</v>
      </c>
      <c r="AO103" s="101">
        <v>5340</v>
      </c>
      <c r="AP103" s="101"/>
      <c r="AQ103" s="101">
        <v>5020</v>
      </c>
      <c r="AR103" s="101">
        <v>5020</v>
      </c>
      <c r="AS103" s="101"/>
      <c r="AT103" s="101">
        <v>1480</v>
      </c>
      <c r="AU103" s="101">
        <v>1480</v>
      </c>
      <c r="AV103" s="101"/>
      <c r="AW103" s="101">
        <v>3560</v>
      </c>
      <c r="AX103" s="101">
        <v>3560</v>
      </c>
      <c r="AY103" s="101"/>
      <c r="AZ103" s="101">
        <v>4780</v>
      </c>
      <c r="BA103" s="101">
        <v>4780</v>
      </c>
      <c r="BB103" s="101"/>
      <c r="BC103" s="101">
        <v>4850</v>
      </c>
      <c r="BD103" s="101">
        <v>4850</v>
      </c>
      <c r="BE103" s="101"/>
      <c r="BF103" s="45">
        <f>BG103+BH103+BI103+BJ103+BK103+BL103+BM103+BN103+BO103+BP103</f>
        <v>56355.71</v>
      </c>
      <c r="BG103" s="45">
        <f>IF(BG105&lt;0,AB103*50%,AB103)+931-349.6</f>
        <v>11561.4</v>
      </c>
      <c r="BH103" s="45">
        <f>IF(BH105&lt;0,AE103*50%,AE103)+16-0.13</f>
        <v>6015.87</v>
      </c>
      <c r="BI103" s="45">
        <f>IF(BI105&lt;0,AH103*50%,AH103)+71-0.16</f>
        <v>4720.84</v>
      </c>
      <c r="BJ103" s="45">
        <f>IF(BJ105&lt;0,AK103*50%,AK103)+2130+0.69</f>
        <v>7030.69</v>
      </c>
      <c r="BK103" s="45">
        <f>IF(BK105&lt;0,AN103*50%,AN103)+622+0.2</f>
        <v>5962.2</v>
      </c>
      <c r="BL103" s="45">
        <f>IF(BL105&lt;0,AQ103*50%,AQ103)+1376-0.8</f>
        <v>6395.2</v>
      </c>
      <c r="BM103" s="45">
        <f>IF(BM105&lt;0,AT103*50%,AT103)+0.47</f>
        <v>1480.47</v>
      </c>
      <c r="BN103" s="45">
        <f>IF(BN105&lt;0,AW103*50%,AW103)+0.07</f>
        <v>3560.07</v>
      </c>
      <c r="BO103" s="45">
        <f>IF(BO105&lt;0,AZ103*50%,AZ103)+0.05</f>
        <v>4780.05</v>
      </c>
      <c r="BP103" s="45">
        <f>IF(BP105&lt;0,BC103*50%,BC103)-1.08</f>
        <v>4848.92</v>
      </c>
      <c r="BQ103" s="146">
        <f t="shared" si="239"/>
        <v>54405</v>
      </c>
      <c r="BR103" s="45">
        <f>BW103+CB103+CG103+CL103+CQ103+CV103+DA103+DF103+DK103+DP103</f>
        <v>54405</v>
      </c>
      <c r="BS103" s="47">
        <f t="shared" si="198"/>
        <v>105.51784328937161</v>
      </c>
      <c r="BT103" s="45">
        <f>BY103+CD103+CI103+CN103+CS103+CX103+DC103+DH103+DM103+DR103</f>
        <v>0</v>
      </c>
      <c r="BU103" s="45"/>
      <c r="BV103" s="146">
        <f t="shared" si="241"/>
        <v>11280</v>
      </c>
      <c r="BW103" s="101">
        <f>10980+350-50</f>
        <v>11280</v>
      </c>
      <c r="BX103" s="47">
        <f t="shared" si="199"/>
        <v>102.73224043715847</v>
      </c>
      <c r="BY103" s="101"/>
      <c r="BZ103" s="101"/>
      <c r="CA103" s="146">
        <f t="shared" si="242"/>
        <v>6350</v>
      </c>
      <c r="CB103" s="101">
        <f>6000+320+30</f>
        <v>6350</v>
      </c>
      <c r="CC103" s="47">
        <f t="shared" si="200"/>
        <v>105.83333333333333</v>
      </c>
      <c r="CD103" s="101"/>
      <c r="CE103" s="101"/>
      <c r="CF103" s="146">
        <f t="shared" si="243"/>
        <v>4915</v>
      </c>
      <c r="CG103" s="101">
        <f>4650+275-10</f>
        <v>4915</v>
      </c>
      <c r="CH103" s="47">
        <f t="shared" si="201"/>
        <v>105.69892473118279</v>
      </c>
      <c r="CI103" s="101"/>
      <c r="CJ103" s="101"/>
      <c r="CK103" s="146">
        <f t="shared" si="244"/>
        <v>5220</v>
      </c>
      <c r="CL103" s="101">
        <f>4900+90+20+60+170-20</f>
        <v>5220</v>
      </c>
      <c r="CM103" s="47">
        <f t="shared" si="202"/>
        <v>106.53061224489795</v>
      </c>
      <c r="CN103" s="101"/>
      <c r="CO103" s="101"/>
      <c r="CP103" s="146">
        <f t="shared" si="245"/>
        <v>5550</v>
      </c>
      <c r="CQ103" s="101">
        <f>5340+30-20+200</f>
        <v>5550</v>
      </c>
      <c r="CR103" s="47">
        <f t="shared" si="203"/>
        <v>103.93258426966293</v>
      </c>
      <c r="CS103" s="101"/>
      <c r="CT103" s="101"/>
      <c r="CU103" s="146">
        <f t="shared" si="246"/>
        <v>5460</v>
      </c>
      <c r="CV103" s="101">
        <f>5000+20+120+320</f>
        <v>5460</v>
      </c>
      <c r="CW103" s="47">
        <f t="shared" si="204"/>
        <v>108.76494023904382</v>
      </c>
      <c r="CX103" s="101"/>
      <c r="CY103" s="101"/>
      <c r="CZ103" s="146">
        <f t="shared" si="247"/>
        <v>1630</v>
      </c>
      <c r="DA103" s="101">
        <f>1480+10+20-90-20+40+20+10+160</f>
        <v>1630</v>
      </c>
      <c r="DB103" s="47">
        <f t="shared" si="205"/>
        <v>110.13513513513513</v>
      </c>
      <c r="DC103" s="101"/>
      <c r="DD103" s="101"/>
      <c r="DE103" s="146">
        <f t="shared" si="248"/>
        <v>3810</v>
      </c>
      <c r="DF103" s="101">
        <f>3550+10+30+120-30+150-20</f>
        <v>3810</v>
      </c>
      <c r="DG103" s="47">
        <f t="shared" si="206"/>
        <v>107.02247191011236</v>
      </c>
      <c r="DH103" s="101"/>
      <c r="DI103" s="101"/>
      <c r="DJ103" s="146">
        <f t="shared" si="249"/>
        <v>5130</v>
      </c>
      <c r="DK103" s="101">
        <f>4780+210-180-30+150+20+180</f>
        <v>5130</v>
      </c>
      <c r="DL103" s="47">
        <f t="shared" si="207"/>
        <v>107.32217573221759</v>
      </c>
      <c r="DM103" s="101"/>
      <c r="DN103" s="101"/>
      <c r="DO103" s="146">
        <f t="shared" si="250"/>
        <v>5060</v>
      </c>
      <c r="DP103" s="101">
        <f>4850+60-20-20+200-10</f>
        <v>5060</v>
      </c>
      <c r="DQ103" s="47">
        <f t="shared" si="208"/>
        <v>104.32989690721651</v>
      </c>
      <c r="DR103" s="101"/>
      <c r="DS103" s="101"/>
    </row>
    <row r="104" spans="1:123" s="150" customFormat="1" ht="24" customHeight="1">
      <c r="A104" s="78"/>
      <c r="B104" s="79" t="s">
        <v>261</v>
      </c>
      <c r="C104" s="78">
        <f t="shared" ref="C104:Y104" si="251">C103/(C70)*100</f>
        <v>1.998043644054228</v>
      </c>
      <c r="D104" s="78">
        <f t="shared" si="251"/>
        <v>1.9995426454857128</v>
      </c>
      <c r="E104" s="78">
        <f t="shared" si="251"/>
        <v>1.9962199335694935</v>
      </c>
      <c r="F104" s="78">
        <f t="shared" si="251"/>
        <v>1.9984088113760532</v>
      </c>
      <c r="G104" s="78">
        <f t="shared" si="251"/>
        <v>1.9984941095328765</v>
      </c>
      <c r="H104" s="78">
        <f t="shared" si="251"/>
        <v>1.998374759262272</v>
      </c>
      <c r="I104" s="78">
        <f t="shared" si="251"/>
        <v>1.9953946594503063</v>
      </c>
      <c r="J104" s="78">
        <f t="shared" si="251"/>
        <v>2.0055036852730352</v>
      </c>
      <c r="K104" s="78">
        <f t="shared" si="251"/>
        <v>2.0006673561658879</v>
      </c>
      <c r="L104" s="78">
        <f t="shared" si="251"/>
        <v>1.997217165403764</v>
      </c>
      <c r="M104" s="78">
        <f t="shared" si="251"/>
        <v>1.9950357886463286</v>
      </c>
      <c r="N104" s="78">
        <f t="shared" si="251"/>
        <v>1.5641529185733292</v>
      </c>
      <c r="O104" s="78">
        <f t="shared" si="251"/>
        <v>1.1211124139585196</v>
      </c>
      <c r="P104" s="78">
        <f t="shared" si="251"/>
        <v>1.0124311570718116</v>
      </c>
      <c r="Q104" s="78">
        <f t="shared" si="251"/>
        <v>2.0118063485824953</v>
      </c>
      <c r="R104" s="78">
        <f t="shared" si="251"/>
        <v>1.8264899718919962</v>
      </c>
      <c r="S104" s="78">
        <f t="shared" si="251"/>
        <v>2.2285258297722366</v>
      </c>
      <c r="T104" s="78">
        <f t="shared" si="251"/>
        <v>1.5665269148776613</v>
      </c>
      <c r="U104" s="78">
        <f t="shared" si="251"/>
        <v>0.9719226070098026</v>
      </c>
      <c r="V104" s="78">
        <f t="shared" si="251"/>
        <v>1.0235465847549818</v>
      </c>
      <c r="W104" s="78">
        <f t="shared" si="251"/>
        <v>1.8980103509576653</v>
      </c>
      <c r="X104" s="78">
        <f t="shared" si="251"/>
        <v>1.9795679831974697</v>
      </c>
      <c r="Y104" s="78">
        <f t="shared" si="251"/>
        <v>2.0004873180898994</v>
      </c>
      <c r="Z104" s="78"/>
      <c r="AA104" s="78"/>
      <c r="AB104" s="78">
        <f>AB103/(AB70)*100</f>
        <v>2.0039019511580838</v>
      </c>
      <c r="AC104" s="78"/>
      <c r="AD104" s="78"/>
      <c r="AE104" s="78">
        <f>AE103/(AE70)*100</f>
        <v>2.002189060038976</v>
      </c>
      <c r="AF104" s="78"/>
      <c r="AG104" s="78"/>
      <c r="AH104" s="78">
        <f>AH103/(AH70)*100</f>
        <v>1.9976028765481422</v>
      </c>
      <c r="AI104" s="78"/>
      <c r="AJ104" s="78"/>
      <c r="AK104" s="78">
        <f>AK103/(AK70)*100</f>
        <v>2.0011189930695941</v>
      </c>
      <c r="AL104" s="78"/>
      <c r="AM104" s="78"/>
      <c r="AN104" s="78">
        <f>AN103/(AN70)*100</f>
        <v>2.0031735671119417</v>
      </c>
      <c r="AO104" s="78"/>
      <c r="AP104" s="78"/>
      <c r="AQ104" s="78">
        <f>AQ103/(AQ70)*100</f>
        <v>1.9987418278533831</v>
      </c>
      <c r="AR104" s="78"/>
      <c r="AS104" s="78"/>
      <c r="AT104" s="78">
        <f>AT103/(AT70)*100</f>
        <v>2.0014334590990845</v>
      </c>
      <c r="AU104" s="78"/>
      <c r="AV104" s="78"/>
      <c r="AW104" s="78">
        <f>AW103/(AW70)*100</f>
        <v>1.9961422868164893</v>
      </c>
      <c r="AX104" s="78"/>
      <c r="AY104" s="78"/>
      <c r="AZ104" s="78">
        <f>AZ103/(AZ70)*100</f>
        <v>1.9991802524487865</v>
      </c>
      <c r="BA104" s="78"/>
      <c r="BB104" s="78"/>
      <c r="BC104" s="78">
        <f>BC103/(BC70)*100</f>
        <v>1.9958601334139907</v>
      </c>
      <c r="BD104" s="78"/>
      <c r="BE104" s="78"/>
      <c r="BF104" s="78">
        <f t="shared" ref="BF104:BP104" si="252">BF103/(BF70)*100</f>
        <v>2.1147311163455185</v>
      </c>
      <c r="BG104" s="78">
        <f t="shared" si="252"/>
        <v>2.0447712468519672</v>
      </c>
      <c r="BH104" s="78">
        <f t="shared" si="252"/>
        <v>2.0203831375367591</v>
      </c>
      <c r="BI104" s="78">
        <f t="shared" si="252"/>
        <v>2.0413949475047168</v>
      </c>
      <c r="BJ104" s="78">
        <f t="shared" si="252"/>
        <v>2.7429860867785476</v>
      </c>
      <c r="BK104" s="78">
        <f t="shared" si="252"/>
        <v>2.2249098702900905</v>
      </c>
      <c r="BL104" s="78">
        <f t="shared" si="252"/>
        <v>2.3690653844180352</v>
      </c>
      <c r="BM104" s="78">
        <f t="shared" si="252"/>
        <v>1.5897925624979394</v>
      </c>
      <c r="BN104" s="78">
        <f t="shared" si="252"/>
        <v>2.0233094303347912</v>
      </c>
      <c r="BO104" s="78">
        <f t="shared" si="252"/>
        <v>1.7920536224822849</v>
      </c>
      <c r="BP104" s="78">
        <f t="shared" si="252"/>
        <v>2.0167225476208053</v>
      </c>
      <c r="BQ104" s="78">
        <f>BQ103/(BQ14)*100</f>
        <v>1.9999007493424643</v>
      </c>
      <c r="BR104" s="78"/>
      <c r="BS104" s="149">
        <f t="shared" si="198"/>
        <v>0</v>
      </c>
      <c r="BT104" s="78"/>
      <c r="BU104" s="78"/>
      <c r="BV104" s="78">
        <f>BV103/(BV14)*100</f>
        <v>1.9961669347688746</v>
      </c>
      <c r="BW104" s="78"/>
      <c r="BX104" s="149">
        <f t="shared" si="199"/>
        <v>0</v>
      </c>
      <c r="BY104" s="78"/>
      <c r="BZ104" s="78"/>
      <c r="CA104" s="78">
        <f>CA103/(CA14)*100</f>
        <v>2.0018915510718789</v>
      </c>
      <c r="CB104" s="78"/>
      <c r="CC104" s="149">
        <f t="shared" si="200"/>
        <v>0</v>
      </c>
      <c r="CD104" s="78"/>
      <c r="CE104" s="78"/>
      <c r="CF104" s="78">
        <f>CF103/(CF14)*100</f>
        <v>2.0011563141265754</v>
      </c>
      <c r="CG104" s="78"/>
      <c r="CH104" s="149">
        <f t="shared" si="201"/>
        <v>0</v>
      </c>
      <c r="CI104" s="78"/>
      <c r="CJ104" s="78"/>
      <c r="CK104" s="78">
        <f>CK103/(CK14)*100</f>
        <v>2.0007742459725795</v>
      </c>
      <c r="CL104" s="78"/>
      <c r="CM104" s="149">
        <f t="shared" si="202"/>
        <v>0</v>
      </c>
      <c r="CN104" s="78"/>
      <c r="CO104" s="78"/>
      <c r="CP104" s="78">
        <f>CP103/(CP14)*100</f>
        <v>2.0035160804727576</v>
      </c>
      <c r="CQ104" s="78"/>
      <c r="CR104" s="149">
        <f t="shared" si="203"/>
        <v>0</v>
      </c>
      <c r="CS104" s="78"/>
      <c r="CT104" s="78"/>
      <c r="CU104" s="78">
        <f>CU103/(CU14)*100</f>
        <v>2.0015176342501455</v>
      </c>
      <c r="CV104" s="78"/>
      <c r="CW104" s="149">
        <f t="shared" si="204"/>
        <v>0</v>
      </c>
      <c r="CX104" s="78"/>
      <c r="CY104" s="78"/>
      <c r="CZ104" s="78">
        <f>CZ103/(CZ14)*100</f>
        <v>1.9993376427441214</v>
      </c>
      <c r="DA104" s="78"/>
      <c r="DB104" s="149">
        <f t="shared" si="205"/>
        <v>0</v>
      </c>
      <c r="DC104" s="78"/>
      <c r="DD104" s="78"/>
      <c r="DE104" s="78">
        <f>DE103/(DE14)*100</f>
        <v>2.0001469924298898</v>
      </c>
      <c r="DF104" s="78"/>
      <c r="DG104" s="149">
        <f t="shared" si="206"/>
        <v>0</v>
      </c>
      <c r="DH104" s="78"/>
      <c r="DI104" s="78"/>
      <c r="DJ104" s="78">
        <f>DJ103/(DJ14)*100</f>
        <v>1.996287605505551</v>
      </c>
      <c r="DK104" s="78"/>
      <c r="DL104" s="149">
        <f t="shared" si="207"/>
        <v>0</v>
      </c>
      <c r="DM104" s="78"/>
      <c r="DN104" s="78"/>
      <c r="DO104" s="78">
        <f>DO103/(DO14)*100</f>
        <v>2.0015901961637503</v>
      </c>
      <c r="DP104" s="78"/>
      <c r="DQ104" s="149">
        <f t="shared" si="208"/>
        <v>0</v>
      </c>
      <c r="DR104" s="78"/>
      <c r="DS104" s="78"/>
    </row>
    <row r="105" spans="1:123" s="35" customFormat="1" ht="20.25" customHeight="1">
      <c r="A105" s="151" t="s">
        <v>40</v>
      </c>
      <c r="B105" s="102" t="s">
        <v>262</v>
      </c>
      <c r="C105" s="45"/>
      <c r="D105" s="45"/>
      <c r="E105" s="45"/>
      <c r="F105" s="45"/>
      <c r="G105" s="45"/>
      <c r="H105" s="45"/>
      <c r="I105" s="45"/>
      <c r="J105" s="45"/>
      <c r="K105" s="45"/>
      <c r="L105" s="45"/>
      <c r="M105" s="45"/>
      <c r="N105" s="45">
        <f t="shared" si="45"/>
        <v>3033.7819070000442</v>
      </c>
      <c r="O105" s="45">
        <v>-3998.6773429999594</v>
      </c>
      <c r="P105" s="45">
        <v>-2839.5</v>
      </c>
      <c r="Q105" s="45">
        <v>520.80000000000291</v>
      </c>
      <c r="R105" s="45">
        <v>-954.5</v>
      </c>
      <c r="S105" s="45">
        <v>62.5</v>
      </c>
      <c r="T105" s="45">
        <v>-629.5</v>
      </c>
      <c r="U105" s="45">
        <v>-416</v>
      </c>
      <c r="V105" s="45">
        <v>-1947.2999999999993</v>
      </c>
      <c r="W105" s="45">
        <v>12378.808348999999</v>
      </c>
      <c r="X105" s="45">
        <v>857.15090100000089</v>
      </c>
      <c r="Y105" s="45">
        <f>AB105+AE105+AH105+AK105+AN105+AQ105+AT105+AW105+AZ105+BC105</f>
        <v>0</v>
      </c>
      <c r="Z105" s="45">
        <f t="shared" ref="Z105:AA106" si="253">AC105+AF105+AI105+AL105+AO105+AR105+AU105+AX105+BA105+BD105</f>
        <v>-6163</v>
      </c>
      <c r="AA105" s="45">
        <f t="shared" si="253"/>
        <v>6163</v>
      </c>
      <c r="AB105" s="45">
        <v>0</v>
      </c>
      <c r="AC105" s="45">
        <v>-10479</v>
      </c>
      <c r="AD105" s="45">
        <v>10479</v>
      </c>
      <c r="AE105" s="45">
        <v>0</v>
      </c>
      <c r="AF105" s="45">
        <v>-3073</v>
      </c>
      <c r="AG105" s="45">
        <v>3073</v>
      </c>
      <c r="AH105" s="45">
        <v>0</v>
      </c>
      <c r="AI105" s="45">
        <v>-1882</v>
      </c>
      <c r="AJ105" s="45">
        <v>1882</v>
      </c>
      <c r="AK105" s="45">
        <v>0</v>
      </c>
      <c r="AL105" s="45">
        <v>-2179</v>
      </c>
      <c r="AM105" s="45">
        <v>2179</v>
      </c>
      <c r="AN105" s="45">
        <v>0</v>
      </c>
      <c r="AO105" s="45">
        <v>-1841</v>
      </c>
      <c r="AP105" s="45">
        <v>1841</v>
      </c>
      <c r="AQ105" s="45">
        <v>0</v>
      </c>
      <c r="AR105" s="45">
        <v>2237</v>
      </c>
      <c r="AS105" s="45">
        <v>-2237</v>
      </c>
      <c r="AT105" s="45">
        <v>0</v>
      </c>
      <c r="AU105" s="45">
        <v>972</v>
      </c>
      <c r="AV105" s="45">
        <v>-972</v>
      </c>
      <c r="AW105" s="45">
        <v>0</v>
      </c>
      <c r="AX105" s="45">
        <v>-96</v>
      </c>
      <c r="AY105" s="45">
        <v>96</v>
      </c>
      <c r="AZ105" s="45">
        <v>0</v>
      </c>
      <c r="BA105" s="45">
        <v>9407</v>
      </c>
      <c r="BB105" s="45">
        <v>-9407</v>
      </c>
      <c r="BC105" s="45">
        <v>0</v>
      </c>
      <c r="BD105" s="45">
        <v>771</v>
      </c>
      <c r="BE105" s="45">
        <v>-771</v>
      </c>
      <c r="BF105" s="45">
        <f t="shared" ref="BF105" si="254">BG105+BH105+BI105+BJ105+BK105+BL105+BM105+BN105+BO105+BP105</f>
        <v>57359.731682500045</v>
      </c>
      <c r="BG105" s="45">
        <v>19223.480184000044</v>
      </c>
      <c r="BH105" s="45">
        <v>6600</v>
      </c>
      <c r="BI105" s="45">
        <v>383.75342500000261</v>
      </c>
      <c r="BJ105" s="45">
        <v>2351.5</v>
      </c>
      <c r="BK105" s="45">
        <v>174.69999999999891</v>
      </c>
      <c r="BL105" s="45">
        <v>17675.916390999999</v>
      </c>
      <c r="BM105" s="45">
        <v>2092</v>
      </c>
      <c r="BN105" s="45">
        <v>2170.75</v>
      </c>
      <c r="BO105" s="45">
        <v>4059.9000000000015</v>
      </c>
      <c r="BP105" s="45">
        <v>2627.7316825000016</v>
      </c>
      <c r="BQ105" s="45">
        <f t="shared" ref="BQ105:DS105" si="255">BQ106+BQ107</f>
        <v>0</v>
      </c>
      <c r="BR105" s="45">
        <f t="shared" si="255"/>
        <v>36557</v>
      </c>
      <c r="BS105" s="47">
        <f t="shared" si="255"/>
        <v>0</v>
      </c>
      <c r="BT105" s="45">
        <f t="shared" si="255"/>
        <v>6163</v>
      </c>
      <c r="BU105" s="45">
        <f t="shared" si="255"/>
        <v>-42720</v>
      </c>
      <c r="BV105" s="45">
        <f t="shared" si="255"/>
        <v>0</v>
      </c>
      <c r="BW105" s="45">
        <f t="shared" si="255"/>
        <v>-3122</v>
      </c>
      <c r="BX105" s="45">
        <f t="shared" si="255"/>
        <v>0</v>
      </c>
      <c r="BY105" s="45">
        <f t="shared" si="255"/>
        <v>10479</v>
      </c>
      <c r="BZ105" s="45">
        <f t="shared" si="255"/>
        <v>-7357</v>
      </c>
      <c r="CA105" s="45">
        <f t="shared" si="255"/>
        <v>0</v>
      </c>
      <c r="CB105" s="45">
        <f t="shared" si="255"/>
        <v>5323</v>
      </c>
      <c r="CC105" s="47">
        <f t="shared" si="255"/>
        <v>0</v>
      </c>
      <c r="CD105" s="45">
        <f t="shared" si="255"/>
        <v>3073</v>
      </c>
      <c r="CE105" s="45">
        <f t="shared" si="255"/>
        <v>-8396</v>
      </c>
      <c r="CF105" s="45">
        <f t="shared" si="255"/>
        <v>0</v>
      </c>
      <c r="CG105" s="45">
        <f t="shared" si="255"/>
        <v>2873</v>
      </c>
      <c r="CH105" s="47">
        <f t="shared" si="255"/>
        <v>0</v>
      </c>
      <c r="CI105" s="45">
        <f t="shared" si="255"/>
        <v>1882</v>
      </c>
      <c r="CJ105" s="45">
        <f t="shared" si="255"/>
        <v>-4755</v>
      </c>
      <c r="CK105" s="45">
        <f t="shared" si="255"/>
        <v>0</v>
      </c>
      <c r="CL105" s="45">
        <f t="shared" si="255"/>
        <v>1678</v>
      </c>
      <c r="CM105" s="47">
        <f t="shared" si="255"/>
        <v>0</v>
      </c>
      <c r="CN105" s="45">
        <f t="shared" si="255"/>
        <v>2179</v>
      </c>
      <c r="CO105" s="45">
        <f t="shared" si="255"/>
        <v>-3857</v>
      </c>
      <c r="CP105" s="45">
        <f t="shared" si="255"/>
        <v>0</v>
      </c>
      <c r="CQ105" s="45">
        <f t="shared" si="255"/>
        <v>-1565</v>
      </c>
      <c r="CR105" s="47">
        <f t="shared" si="255"/>
        <v>0</v>
      </c>
      <c r="CS105" s="45">
        <f t="shared" si="255"/>
        <v>1841</v>
      </c>
      <c r="CT105" s="45">
        <f t="shared" si="255"/>
        <v>-276</v>
      </c>
      <c r="CU105" s="45">
        <f t="shared" si="255"/>
        <v>0</v>
      </c>
      <c r="CV105" s="45">
        <f t="shared" si="255"/>
        <v>12654</v>
      </c>
      <c r="CW105" s="47">
        <f t="shared" si="255"/>
        <v>0</v>
      </c>
      <c r="CX105" s="45">
        <f t="shared" si="255"/>
        <v>-2237</v>
      </c>
      <c r="CY105" s="45">
        <f t="shared" si="255"/>
        <v>-10417</v>
      </c>
      <c r="CZ105" s="45">
        <f t="shared" si="255"/>
        <v>0</v>
      </c>
      <c r="DA105" s="45">
        <f t="shared" si="255"/>
        <v>1817</v>
      </c>
      <c r="DB105" s="45">
        <f t="shared" si="255"/>
        <v>0</v>
      </c>
      <c r="DC105" s="45">
        <f t="shared" si="255"/>
        <v>-972</v>
      </c>
      <c r="DD105" s="45">
        <f t="shared" si="255"/>
        <v>-845</v>
      </c>
      <c r="DE105" s="45">
        <f t="shared" si="255"/>
        <v>0</v>
      </c>
      <c r="DF105" s="45">
        <f t="shared" si="255"/>
        <v>5143</v>
      </c>
      <c r="DG105" s="47">
        <f t="shared" si="255"/>
        <v>0</v>
      </c>
      <c r="DH105" s="45">
        <f t="shared" si="255"/>
        <v>96</v>
      </c>
      <c r="DI105" s="45">
        <f t="shared" si="255"/>
        <v>-5239</v>
      </c>
      <c r="DJ105" s="45">
        <f t="shared" si="255"/>
        <v>0</v>
      </c>
      <c r="DK105" s="45">
        <f t="shared" si="255"/>
        <v>9475</v>
      </c>
      <c r="DL105" s="47">
        <f t="shared" si="255"/>
        <v>0</v>
      </c>
      <c r="DM105" s="45">
        <f t="shared" si="255"/>
        <v>-9407</v>
      </c>
      <c r="DN105" s="45">
        <f t="shared" si="255"/>
        <v>-68</v>
      </c>
      <c r="DO105" s="45">
        <f t="shared" si="255"/>
        <v>0</v>
      </c>
      <c r="DP105" s="45">
        <f t="shared" si="255"/>
        <v>2281</v>
      </c>
      <c r="DQ105" s="47">
        <f t="shared" si="255"/>
        <v>0</v>
      </c>
      <c r="DR105" s="45">
        <f t="shared" si="255"/>
        <v>-771</v>
      </c>
      <c r="DS105" s="45">
        <f t="shared" si="255"/>
        <v>-1510</v>
      </c>
    </row>
    <row r="106" spans="1:123" s="32" customFormat="1" ht="20.25" customHeight="1">
      <c r="A106" s="152"/>
      <c r="B106" s="100" t="s">
        <v>375</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f>AB106+AE106+AH106+AK106+AN106+AQ106+AT106+AW106+AZ106+BC106</f>
        <v>0</v>
      </c>
      <c r="Z106" s="115">
        <f t="shared" si="253"/>
        <v>-6163</v>
      </c>
      <c r="AA106" s="115">
        <f t="shared" si="253"/>
        <v>6163</v>
      </c>
      <c r="AB106" s="115">
        <v>0</v>
      </c>
      <c r="AC106" s="115">
        <v>-10479</v>
      </c>
      <c r="AD106" s="115">
        <v>10479</v>
      </c>
      <c r="AE106" s="115">
        <v>0</v>
      </c>
      <c r="AF106" s="115">
        <v>-3073</v>
      </c>
      <c r="AG106" s="115">
        <v>3073</v>
      </c>
      <c r="AH106" s="115">
        <v>0</v>
      </c>
      <c r="AI106" s="115">
        <v>-1882</v>
      </c>
      <c r="AJ106" s="115">
        <v>1882</v>
      </c>
      <c r="AK106" s="115">
        <v>0</v>
      </c>
      <c r="AL106" s="115">
        <v>-2179</v>
      </c>
      <c r="AM106" s="115">
        <v>2179</v>
      </c>
      <c r="AN106" s="115">
        <v>0</v>
      </c>
      <c r="AO106" s="115">
        <v>-1841</v>
      </c>
      <c r="AP106" s="115">
        <v>1841</v>
      </c>
      <c r="AQ106" s="115">
        <v>0</v>
      </c>
      <c r="AR106" s="115">
        <v>2237</v>
      </c>
      <c r="AS106" s="115">
        <v>-2237</v>
      </c>
      <c r="AT106" s="115">
        <v>0</v>
      </c>
      <c r="AU106" s="115">
        <v>972</v>
      </c>
      <c r="AV106" s="115">
        <v>-972</v>
      </c>
      <c r="AW106" s="115">
        <v>0</v>
      </c>
      <c r="AX106" s="115">
        <v>-96</v>
      </c>
      <c r="AY106" s="115">
        <v>96</v>
      </c>
      <c r="AZ106" s="115">
        <v>0</v>
      </c>
      <c r="BA106" s="115">
        <v>9407</v>
      </c>
      <c r="BB106" s="115">
        <v>-9407</v>
      </c>
      <c r="BC106" s="115">
        <v>0</v>
      </c>
      <c r="BD106" s="115">
        <v>771</v>
      </c>
      <c r="BE106" s="115">
        <v>-771</v>
      </c>
      <c r="BF106" s="115"/>
      <c r="BG106" s="115"/>
      <c r="BH106" s="115"/>
      <c r="BI106" s="115"/>
      <c r="BJ106" s="115"/>
      <c r="BK106" s="115"/>
      <c r="BL106" s="115"/>
      <c r="BM106" s="115"/>
      <c r="BN106" s="115"/>
      <c r="BO106" s="115"/>
      <c r="BP106" s="115"/>
      <c r="BQ106" s="115">
        <f>BR106+BT106+BU106</f>
        <v>0</v>
      </c>
      <c r="BR106" s="115">
        <f>BW106+CB106+CG106+CL106+CQ106+CV106+DA106+DF106+DK106+DP106</f>
        <v>-6163</v>
      </c>
      <c r="BS106" s="42"/>
      <c r="BT106" s="115">
        <f>BY106+CD106+CI106+CN106+CS106+CX106+DC106+DH106+DM106+DR106</f>
        <v>6163</v>
      </c>
      <c r="BU106" s="115">
        <f>BZ106+CE106+CJ106+CO106+CT106+CY106+DD106+DI106+DN106+DS106</f>
        <v>0</v>
      </c>
      <c r="BV106" s="115">
        <f>BW106+BY106+BZ106</f>
        <v>0</v>
      </c>
      <c r="BW106" s="115">
        <v>-10479</v>
      </c>
      <c r="BX106" s="42"/>
      <c r="BY106" s="115">
        <f>-BW106</f>
        <v>10479</v>
      </c>
      <c r="BZ106" s="115"/>
      <c r="CA106" s="115">
        <f>CB106+CD106+CE106</f>
        <v>0</v>
      </c>
      <c r="CB106" s="115">
        <v>-3073</v>
      </c>
      <c r="CC106" s="42"/>
      <c r="CD106" s="115">
        <f>-CB106</f>
        <v>3073</v>
      </c>
      <c r="CE106" s="115"/>
      <c r="CF106" s="115">
        <f>CG106+CI106+CJ106</f>
        <v>0</v>
      </c>
      <c r="CG106" s="115">
        <f>AI106</f>
        <v>-1882</v>
      </c>
      <c r="CH106" s="42"/>
      <c r="CI106" s="115">
        <f>AJ106</f>
        <v>1882</v>
      </c>
      <c r="CJ106" s="115"/>
      <c r="CK106" s="115">
        <f>CL106+CN106+CO106</f>
        <v>0</v>
      </c>
      <c r="CL106" s="115">
        <f>AL106</f>
        <v>-2179</v>
      </c>
      <c r="CM106" s="42"/>
      <c r="CN106" s="115">
        <f>AM106</f>
        <v>2179</v>
      </c>
      <c r="CO106" s="115"/>
      <c r="CP106" s="115">
        <f>CQ106+CS106+CT106</f>
        <v>0</v>
      </c>
      <c r="CQ106" s="115">
        <v>-1841</v>
      </c>
      <c r="CR106" s="115"/>
      <c r="CS106" s="115">
        <v>1841</v>
      </c>
      <c r="CT106" s="115"/>
      <c r="CU106" s="115">
        <f>CV106+CX106+CY106</f>
        <v>0</v>
      </c>
      <c r="CV106" s="115">
        <v>2237</v>
      </c>
      <c r="CW106" s="115"/>
      <c r="CX106" s="115">
        <v>-2237</v>
      </c>
      <c r="CY106" s="115"/>
      <c r="CZ106" s="115">
        <f>DA106+DC106+DD106</f>
        <v>0</v>
      </c>
      <c r="DA106" s="115">
        <v>972</v>
      </c>
      <c r="DC106" s="115">
        <v>-972</v>
      </c>
      <c r="DD106" s="115"/>
      <c r="DE106" s="115">
        <f>DF106+DH106+DI106</f>
        <v>0</v>
      </c>
      <c r="DF106" s="115">
        <v>-96</v>
      </c>
      <c r="DG106" s="42"/>
      <c r="DH106" s="115">
        <v>96</v>
      </c>
      <c r="DI106" s="115"/>
      <c r="DJ106" s="115">
        <f>DK106+DM106+DN106</f>
        <v>0</v>
      </c>
      <c r="DK106" s="115">
        <v>9407</v>
      </c>
      <c r="DL106" s="42"/>
      <c r="DM106" s="115">
        <v>-9407</v>
      </c>
      <c r="DN106" s="115"/>
      <c r="DO106" s="115">
        <f>DP106+DR106+DS106</f>
        <v>0</v>
      </c>
      <c r="DP106" s="115">
        <v>771</v>
      </c>
      <c r="DQ106" s="42"/>
      <c r="DR106" s="42">
        <v>-771</v>
      </c>
      <c r="DS106" s="42"/>
    </row>
    <row r="107" spans="1:123" s="32" customFormat="1" ht="20.25" customHeight="1">
      <c r="A107" s="152"/>
      <c r="B107" s="100" t="s">
        <v>376</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f>BR107+BT107+BU107</f>
        <v>0</v>
      </c>
      <c r="BR107" s="115">
        <f>BW107+CB107+CG107+CL107+CQ107+CV107+DA107+DF107+DK107+DP107</f>
        <v>42720</v>
      </c>
      <c r="BS107" s="42"/>
      <c r="BT107" s="115">
        <f>BY107+CD107+CI107+CN107+CS107+CX107+DC107+DH107+DM107+DR107</f>
        <v>0</v>
      </c>
      <c r="BU107" s="115">
        <f>BZ107+CE107+CJ107+CO107+CT107+CY107+DD107+DI107+DN107+DS107</f>
        <v>-42720</v>
      </c>
      <c r="BV107" s="115">
        <f>BW107+BY107+BZ107</f>
        <v>0</v>
      </c>
      <c r="BW107" s="115">
        <v>7357</v>
      </c>
      <c r="BX107" s="42"/>
      <c r="BY107" s="115"/>
      <c r="BZ107" s="115">
        <f>-BW107</f>
        <v>-7357</v>
      </c>
      <c r="CA107" s="115">
        <f>CB107+CD107+CE107</f>
        <v>0</v>
      </c>
      <c r="CB107" s="115">
        <v>8396</v>
      </c>
      <c r="CC107" s="42"/>
      <c r="CD107" s="115"/>
      <c r="CE107" s="115">
        <f>-CB107</f>
        <v>-8396</v>
      </c>
      <c r="CF107" s="115">
        <f>CG107+CI107+CJ107</f>
        <v>0</v>
      </c>
      <c r="CG107" s="115">
        <v>4755</v>
      </c>
      <c r="CH107" s="42"/>
      <c r="CI107" s="115"/>
      <c r="CJ107" s="115">
        <f>-CG107</f>
        <v>-4755</v>
      </c>
      <c r="CK107" s="115">
        <f>CL107+CN107+CO107</f>
        <v>0</v>
      </c>
      <c r="CL107" s="115">
        <v>3857</v>
      </c>
      <c r="CM107" s="42"/>
      <c r="CN107" s="115"/>
      <c r="CO107" s="115">
        <f>-CL107</f>
        <v>-3857</v>
      </c>
      <c r="CP107" s="115">
        <f>CQ107+CS107+CT107</f>
        <v>0</v>
      </c>
      <c r="CQ107" s="115">
        <v>276</v>
      </c>
      <c r="CR107" s="42"/>
      <c r="CS107" s="115"/>
      <c r="CT107" s="115">
        <f>-CQ107</f>
        <v>-276</v>
      </c>
      <c r="CU107" s="115">
        <f>CV107+CX107+CY107</f>
        <v>0</v>
      </c>
      <c r="CV107" s="115">
        <v>10417</v>
      </c>
      <c r="CW107" s="42"/>
      <c r="CX107" s="115"/>
      <c r="CY107" s="115">
        <f>-CV107</f>
        <v>-10417</v>
      </c>
      <c r="CZ107" s="115">
        <f>DA107+DC107+DD107</f>
        <v>0</v>
      </c>
      <c r="DA107" s="115">
        <v>845</v>
      </c>
      <c r="DB107" s="42"/>
      <c r="DC107" s="115"/>
      <c r="DD107" s="115">
        <f>-DA107</f>
        <v>-845</v>
      </c>
      <c r="DE107" s="115">
        <f>DF107+DH107+DI107</f>
        <v>0</v>
      </c>
      <c r="DF107" s="115">
        <v>5239</v>
      </c>
      <c r="DG107" s="42"/>
      <c r="DH107" s="115"/>
      <c r="DI107" s="115">
        <f>-DF107</f>
        <v>-5239</v>
      </c>
      <c r="DJ107" s="115">
        <f>DK107+DM107+DN107</f>
        <v>0</v>
      </c>
      <c r="DK107" s="115">
        <v>68</v>
      </c>
      <c r="DL107" s="42"/>
      <c r="DM107" s="115"/>
      <c r="DN107" s="115">
        <f>-DK107</f>
        <v>-68</v>
      </c>
      <c r="DO107" s="115">
        <f>DP107+DR107+DS107</f>
        <v>0</v>
      </c>
      <c r="DP107" s="115">
        <v>1510</v>
      </c>
      <c r="DQ107" s="42"/>
      <c r="DR107" s="115"/>
      <c r="DS107" s="115">
        <f>-DP107</f>
        <v>-1510</v>
      </c>
    </row>
    <row r="108" spans="1:123" s="35" customFormat="1" ht="24" customHeight="1">
      <c r="A108" s="151" t="s">
        <v>93</v>
      </c>
      <c r="B108" s="102" t="s">
        <v>263</v>
      </c>
      <c r="C108" s="45">
        <f>C109+C112</f>
        <v>217720</v>
      </c>
      <c r="D108" s="45">
        <f t="shared" ref="D108:DP108" si="256">D109+D112</f>
        <v>35728</v>
      </c>
      <c r="E108" s="45">
        <f t="shared" si="256"/>
        <v>17707</v>
      </c>
      <c r="F108" s="45">
        <f t="shared" si="256"/>
        <v>16108</v>
      </c>
      <c r="G108" s="45">
        <f t="shared" si="256"/>
        <v>26462</v>
      </c>
      <c r="H108" s="45">
        <f t="shared" si="256"/>
        <v>25132</v>
      </c>
      <c r="I108" s="45">
        <f t="shared" si="256"/>
        <v>20440</v>
      </c>
      <c r="J108" s="45">
        <f t="shared" si="256"/>
        <v>18152</v>
      </c>
      <c r="K108" s="45">
        <f t="shared" si="256"/>
        <v>17125</v>
      </c>
      <c r="L108" s="45">
        <f t="shared" si="256"/>
        <v>21558</v>
      </c>
      <c r="M108" s="45">
        <f t="shared" si="256"/>
        <v>19308</v>
      </c>
      <c r="N108" s="45">
        <f t="shared" si="256"/>
        <v>217720</v>
      </c>
      <c r="O108" s="45">
        <f t="shared" si="256"/>
        <v>35728</v>
      </c>
      <c r="P108" s="45">
        <f t="shared" si="256"/>
        <v>17707</v>
      </c>
      <c r="Q108" s="45">
        <f t="shared" si="256"/>
        <v>16108</v>
      </c>
      <c r="R108" s="45">
        <f t="shared" si="256"/>
        <v>26462</v>
      </c>
      <c r="S108" s="45">
        <f t="shared" si="256"/>
        <v>25132</v>
      </c>
      <c r="T108" s="45">
        <f t="shared" si="256"/>
        <v>20440</v>
      </c>
      <c r="U108" s="45">
        <f t="shared" si="256"/>
        <v>18152</v>
      </c>
      <c r="V108" s="45">
        <f t="shared" si="256"/>
        <v>17125</v>
      </c>
      <c r="W108" s="45">
        <f t="shared" si="256"/>
        <v>21558</v>
      </c>
      <c r="X108" s="45">
        <f t="shared" si="256"/>
        <v>19308</v>
      </c>
      <c r="Y108" s="45">
        <f>Y109+Y112</f>
        <v>403717</v>
      </c>
      <c r="Z108" s="45">
        <f>Z109+Z112</f>
        <v>403717</v>
      </c>
      <c r="AA108" s="45"/>
      <c r="AB108" s="45">
        <f t="shared" ref="AB108:BQ108" si="257">AB109+AB112</f>
        <v>46168</v>
      </c>
      <c r="AC108" s="45"/>
      <c r="AD108" s="45"/>
      <c r="AE108" s="45">
        <f t="shared" si="257"/>
        <v>27442</v>
      </c>
      <c r="AF108" s="45"/>
      <c r="AG108" s="45"/>
      <c r="AH108" s="45">
        <f t="shared" si="257"/>
        <v>22614</v>
      </c>
      <c r="AI108" s="45"/>
      <c r="AJ108" s="45"/>
      <c r="AK108" s="45">
        <f t="shared" si="257"/>
        <v>34276</v>
      </c>
      <c r="AL108" s="45"/>
      <c r="AM108" s="45"/>
      <c r="AN108" s="45">
        <f t="shared" si="257"/>
        <v>75517</v>
      </c>
      <c r="AO108" s="45"/>
      <c r="AP108" s="45"/>
      <c r="AQ108" s="45">
        <f t="shared" si="257"/>
        <v>42052</v>
      </c>
      <c r="AR108" s="45"/>
      <c r="AS108" s="45"/>
      <c r="AT108" s="45">
        <f t="shared" si="257"/>
        <v>26745</v>
      </c>
      <c r="AU108" s="45"/>
      <c r="AV108" s="45"/>
      <c r="AW108" s="45">
        <f t="shared" si="257"/>
        <v>25649</v>
      </c>
      <c r="AX108" s="45"/>
      <c r="AY108" s="45"/>
      <c r="AZ108" s="45">
        <f t="shared" si="257"/>
        <v>47010</v>
      </c>
      <c r="BA108" s="45"/>
      <c r="BB108" s="45"/>
      <c r="BC108" s="45">
        <f t="shared" si="257"/>
        <v>56244</v>
      </c>
      <c r="BD108" s="45"/>
      <c r="BE108" s="45"/>
      <c r="BF108" s="45">
        <f t="shared" si="257"/>
        <v>181220</v>
      </c>
      <c r="BG108" s="45">
        <f t="shared" si="257"/>
        <v>38747</v>
      </c>
      <c r="BH108" s="45">
        <f t="shared" si="257"/>
        <v>10578</v>
      </c>
      <c r="BI108" s="45">
        <f t="shared" si="257"/>
        <v>10376</v>
      </c>
      <c r="BJ108" s="45">
        <f t="shared" si="257"/>
        <v>20642</v>
      </c>
      <c r="BK108" s="45">
        <f t="shared" si="257"/>
        <v>23361</v>
      </c>
      <c r="BL108" s="45">
        <f t="shared" si="257"/>
        <v>13937</v>
      </c>
      <c r="BM108" s="45">
        <f t="shared" si="257"/>
        <v>18777</v>
      </c>
      <c r="BN108" s="45">
        <f t="shared" si="257"/>
        <v>11866</v>
      </c>
      <c r="BO108" s="45">
        <f t="shared" si="257"/>
        <v>16645</v>
      </c>
      <c r="BP108" s="45">
        <f t="shared" si="257"/>
        <v>16291</v>
      </c>
      <c r="BQ108" s="45">
        <f t="shared" si="257"/>
        <v>271084</v>
      </c>
      <c r="BR108" s="45">
        <f t="shared" si="256"/>
        <v>271084</v>
      </c>
      <c r="BS108" s="47">
        <f t="shared" si="198"/>
        <v>67.147036166423518</v>
      </c>
      <c r="BT108" s="45">
        <f t="shared" si="256"/>
        <v>0</v>
      </c>
      <c r="BU108" s="45"/>
      <c r="BV108" s="45">
        <f t="shared" si="256"/>
        <v>54905.440000000002</v>
      </c>
      <c r="BW108" s="45">
        <f t="shared" si="256"/>
        <v>54905.440000000002</v>
      </c>
      <c r="BX108" s="47">
        <f t="shared" si="199"/>
        <v>0</v>
      </c>
      <c r="BY108" s="45">
        <f t="shared" si="256"/>
        <v>0</v>
      </c>
      <c r="BZ108" s="45"/>
      <c r="CA108" s="45">
        <f t="shared" ref="CA108" si="258">CA109+CA112</f>
        <v>16991.739999999998</v>
      </c>
      <c r="CB108" s="45">
        <f t="shared" si="256"/>
        <v>16991.739999999998</v>
      </c>
      <c r="CC108" s="47">
        <f t="shared" si="200"/>
        <v>0</v>
      </c>
      <c r="CD108" s="45">
        <f t="shared" si="256"/>
        <v>0</v>
      </c>
      <c r="CE108" s="45"/>
      <c r="CF108" s="45">
        <f t="shared" ref="CF108" si="259">CF109+CF112</f>
        <v>22894.059999999998</v>
      </c>
      <c r="CG108" s="45">
        <f t="shared" si="256"/>
        <v>22894.059999999998</v>
      </c>
      <c r="CH108" s="47">
        <f t="shared" si="201"/>
        <v>0</v>
      </c>
      <c r="CI108" s="45">
        <f t="shared" si="256"/>
        <v>0</v>
      </c>
      <c r="CJ108" s="45"/>
      <c r="CK108" s="45">
        <f t="shared" ref="CK108" si="260">CK109+CK112</f>
        <v>14909.720000000001</v>
      </c>
      <c r="CL108" s="45">
        <f t="shared" si="256"/>
        <v>14909.720000000001</v>
      </c>
      <c r="CM108" s="47">
        <f t="shared" si="202"/>
        <v>0</v>
      </c>
      <c r="CN108" s="45">
        <f t="shared" si="256"/>
        <v>0</v>
      </c>
      <c r="CO108" s="45"/>
      <c r="CP108" s="45">
        <f t="shared" ref="CP108" si="261">CP109+CP112</f>
        <v>37097.68</v>
      </c>
      <c r="CQ108" s="45">
        <f t="shared" si="256"/>
        <v>37097.68</v>
      </c>
      <c r="CR108" s="47">
        <f t="shared" si="203"/>
        <v>0</v>
      </c>
      <c r="CS108" s="45">
        <f t="shared" si="256"/>
        <v>0</v>
      </c>
      <c r="CT108" s="45"/>
      <c r="CU108" s="45">
        <f t="shared" ref="CU108" si="262">CU109+CU112</f>
        <v>30252.739999999998</v>
      </c>
      <c r="CV108" s="45">
        <f t="shared" si="256"/>
        <v>30252.739999999998</v>
      </c>
      <c r="CW108" s="47">
        <f t="shared" si="204"/>
        <v>0</v>
      </c>
      <c r="CX108" s="45">
        <f t="shared" si="256"/>
        <v>0</v>
      </c>
      <c r="CY108" s="45"/>
      <c r="CZ108" s="45">
        <f t="shared" ref="CZ108" si="263">CZ109+CZ112</f>
        <v>25006.02</v>
      </c>
      <c r="DA108" s="45">
        <f t="shared" si="256"/>
        <v>25006.02</v>
      </c>
      <c r="DB108" s="47">
        <f t="shared" si="205"/>
        <v>0</v>
      </c>
      <c r="DC108" s="45">
        <f t="shared" si="256"/>
        <v>0</v>
      </c>
      <c r="DD108" s="45"/>
      <c r="DE108" s="45">
        <f t="shared" ref="DE108" si="264">DE109+DE112</f>
        <v>20401.38</v>
      </c>
      <c r="DF108" s="45">
        <f t="shared" si="256"/>
        <v>20401.38</v>
      </c>
      <c r="DG108" s="47">
        <f t="shared" si="206"/>
        <v>0</v>
      </c>
      <c r="DH108" s="45">
        <f t="shared" si="256"/>
        <v>0</v>
      </c>
      <c r="DI108" s="45"/>
      <c r="DJ108" s="45">
        <f t="shared" ref="DJ108" si="265">DJ109+DJ112</f>
        <v>28492.06</v>
      </c>
      <c r="DK108" s="45">
        <f t="shared" si="256"/>
        <v>28492.06</v>
      </c>
      <c r="DL108" s="47">
        <f t="shared" si="207"/>
        <v>0</v>
      </c>
      <c r="DM108" s="45">
        <f t="shared" si="256"/>
        <v>0</v>
      </c>
      <c r="DN108" s="45"/>
      <c r="DO108" s="45">
        <f t="shared" ref="DO108" si="266">DO109+DO112</f>
        <v>20132.739999999998</v>
      </c>
      <c r="DP108" s="45">
        <f t="shared" si="256"/>
        <v>20132.739999999998</v>
      </c>
      <c r="DQ108" s="47">
        <f t="shared" si="208"/>
        <v>0</v>
      </c>
      <c r="DR108" s="45">
        <f t="shared" ref="DR108" si="267">DR109+DR112</f>
        <v>0</v>
      </c>
      <c r="DS108" s="45"/>
    </row>
    <row r="109" spans="1:123" s="48" customFormat="1" ht="33.75" customHeight="1">
      <c r="A109" s="151" t="s">
        <v>7</v>
      </c>
      <c r="B109" s="102" t="s">
        <v>264</v>
      </c>
      <c r="C109" s="45">
        <f t="shared" ref="C109:M109" si="268">C110+C111</f>
        <v>217720</v>
      </c>
      <c r="D109" s="45">
        <f t="shared" si="268"/>
        <v>35728</v>
      </c>
      <c r="E109" s="45">
        <f t="shared" si="268"/>
        <v>17707</v>
      </c>
      <c r="F109" s="45">
        <f t="shared" si="268"/>
        <v>16108</v>
      </c>
      <c r="G109" s="45">
        <f t="shared" si="268"/>
        <v>26462</v>
      </c>
      <c r="H109" s="45">
        <f t="shared" si="268"/>
        <v>25132</v>
      </c>
      <c r="I109" s="45">
        <f t="shared" si="268"/>
        <v>20440</v>
      </c>
      <c r="J109" s="45">
        <f t="shared" si="268"/>
        <v>18152</v>
      </c>
      <c r="K109" s="45">
        <f t="shared" si="268"/>
        <v>17125</v>
      </c>
      <c r="L109" s="45">
        <f t="shared" si="268"/>
        <v>21558</v>
      </c>
      <c r="M109" s="45">
        <f t="shared" si="268"/>
        <v>19308</v>
      </c>
      <c r="N109" s="45">
        <f t="shared" si="45"/>
        <v>217720</v>
      </c>
      <c r="O109" s="45">
        <f>D109</f>
        <v>35728</v>
      </c>
      <c r="P109" s="45">
        <f t="shared" ref="P109:X111" si="269">E109</f>
        <v>17707</v>
      </c>
      <c r="Q109" s="45">
        <f t="shared" si="269"/>
        <v>16108</v>
      </c>
      <c r="R109" s="45">
        <f t="shared" si="269"/>
        <v>26462</v>
      </c>
      <c r="S109" s="45">
        <f t="shared" si="269"/>
        <v>25132</v>
      </c>
      <c r="T109" s="45">
        <f t="shared" si="269"/>
        <v>20440</v>
      </c>
      <c r="U109" s="45">
        <f t="shared" si="269"/>
        <v>18152</v>
      </c>
      <c r="V109" s="45">
        <f t="shared" si="269"/>
        <v>17125</v>
      </c>
      <c r="W109" s="45">
        <f t="shared" si="269"/>
        <v>21558</v>
      </c>
      <c r="X109" s="45">
        <f t="shared" si="269"/>
        <v>19308</v>
      </c>
      <c r="Y109" s="45">
        <f t="shared" ref="Y109:BC109" si="270">Y110+Y111</f>
        <v>181220</v>
      </c>
      <c r="Z109" s="45">
        <v>181220</v>
      </c>
      <c r="AA109" s="45"/>
      <c r="AB109" s="45">
        <f t="shared" si="270"/>
        <v>38747</v>
      </c>
      <c r="AC109" s="45"/>
      <c r="AD109" s="45"/>
      <c r="AE109" s="45">
        <f t="shared" si="270"/>
        <v>10578</v>
      </c>
      <c r="AF109" s="45"/>
      <c r="AG109" s="45"/>
      <c r="AH109" s="45">
        <f t="shared" si="270"/>
        <v>10376</v>
      </c>
      <c r="AI109" s="45"/>
      <c r="AJ109" s="45"/>
      <c r="AK109" s="45">
        <f t="shared" si="270"/>
        <v>20642</v>
      </c>
      <c r="AL109" s="45"/>
      <c r="AM109" s="45"/>
      <c r="AN109" s="45">
        <f t="shared" si="270"/>
        <v>23361</v>
      </c>
      <c r="AO109" s="45"/>
      <c r="AP109" s="45"/>
      <c r="AQ109" s="45">
        <f t="shared" si="270"/>
        <v>13937</v>
      </c>
      <c r="AR109" s="45"/>
      <c r="AS109" s="45"/>
      <c r="AT109" s="45">
        <f t="shared" si="270"/>
        <v>18777</v>
      </c>
      <c r="AU109" s="45"/>
      <c r="AV109" s="45"/>
      <c r="AW109" s="45">
        <f t="shared" si="270"/>
        <v>11866</v>
      </c>
      <c r="AX109" s="45"/>
      <c r="AY109" s="45"/>
      <c r="AZ109" s="45">
        <f t="shared" si="270"/>
        <v>16645</v>
      </c>
      <c r="BA109" s="45"/>
      <c r="BB109" s="45"/>
      <c r="BC109" s="45">
        <f t="shared" si="270"/>
        <v>16291</v>
      </c>
      <c r="BD109" s="45"/>
      <c r="BE109" s="45"/>
      <c r="BF109" s="45">
        <f t="shared" ref="BF109" si="271">BG109+BH109+BI109+BJ109+BK109+BL109+BM109+BN109+BO109+BP109</f>
        <v>181220</v>
      </c>
      <c r="BG109" s="45">
        <f>AB109</f>
        <v>38747</v>
      </c>
      <c r="BH109" s="45">
        <f>AE109</f>
        <v>10578</v>
      </c>
      <c r="BI109" s="45">
        <f>AH109</f>
        <v>10376</v>
      </c>
      <c r="BJ109" s="45">
        <f>AK109</f>
        <v>20642</v>
      </c>
      <c r="BK109" s="45">
        <f>AN109</f>
        <v>23361</v>
      </c>
      <c r="BL109" s="45">
        <f>AQ109</f>
        <v>13937</v>
      </c>
      <c r="BM109" s="45">
        <f>AT109</f>
        <v>18777</v>
      </c>
      <c r="BN109" s="45">
        <f>AW109</f>
        <v>11866</v>
      </c>
      <c r="BO109" s="45">
        <f>AZ109</f>
        <v>16645</v>
      </c>
      <c r="BP109" s="45">
        <f t="shared" ref="BP109:BP111" si="272">BC109</f>
        <v>16291</v>
      </c>
      <c r="BQ109" s="45">
        <f t="shared" si="32"/>
        <v>271084</v>
      </c>
      <c r="BR109" s="45">
        <f>BR110+BR111</f>
        <v>271084</v>
      </c>
      <c r="BS109" s="47">
        <f t="shared" si="198"/>
        <v>149.58834565721222</v>
      </c>
      <c r="BT109" s="45">
        <f>BT110+BT111</f>
        <v>0</v>
      </c>
      <c r="BU109" s="45"/>
      <c r="BV109" s="45">
        <f t="shared" si="35"/>
        <v>54905.440000000002</v>
      </c>
      <c r="BW109" s="45">
        <f>BW110+BW111</f>
        <v>54905.440000000002</v>
      </c>
      <c r="BX109" s="47">
        <f t="shared" si="199"/>
        <v>0</v>
      </c>
      <c r="BY109" s="45">
        <f>BY110+BY111</f>
        <v>0</v>
      </c>
      <c r="BZ109" s="45"/>
      <c r="CA109" s="45">
        <f t="shared" si="36"/>
        <v>16991.739999999998</v>
      </c>
      <c r="CB109" s="45">
        <f>CB110+CB111</f>
        <v>16991.739999999998</v>
      </c>
      <c r="CC109" s="47">
        <f t="shared" si="200"/>
        <v>0</v>
      </c>
      <c r="CD109" s="45">
        <f>CD110+CD111</f>
        <v>0</v>
      </c>
      <c r="CE109" s="45"/>
      <c r="CF109" s="45">
        <f t="shared" si="37"/>
        <v>22894.059999999998</v>
      </c>
      <c r="CG109" s="45">
        <f>CG110+CG111</f>
        <v>22894.059999999998</v>
      </c>
      <c r="CH109" s="47">
        <f t="shared" si="201"/>
        <v>0</v>
      </c>
      <c r="CI109" s="45">
        <f>CI110+CI111</f>
        <v>0</v>
      </c>
      <c r="CJ109" s="45"/>
      <c r="CK109" s="45">
        <f t="shared" si="38"/>
        <v>14909.720000000001</v>
      </c>
      <c r="CL109" s="45">
        <f>CL110+CL111</f>
        <v>14909.720000000001</v>
      </c>
      <c r="CM109" s="47">
        <f t="shared" si="202"/>
        <v>0</v>
      </c>
      <c r="CN109" s="45">
        <f>CN110+CN111</f>
        <v>0</v>
      </c>
      <c r="CO109" s="45"/>
      <c r="CP109" s="45">
        <f t="shared" si="39"/>
        <v>37097.68</v>
      </c>
      <c r="CQ109" s="45">
        <f>CQ110+CQ111</f>
        <v>37097.68</v>
      </c>
      <c r="CR109" s="47">
        <f t="shared" si="203"/>
        <v>0</v>
      </c>
      <c r="CS109" s="45">
        <f>CS110+CS111</f>
        <v>0</v>
      </c>
      <c r="CT109" s="45"/>
      <c r="CU109" s="45">
        <f t="shared" si="40"/>
        <v>30252.739999999998</v>
      </c>
      <c r="CV109" s="45">
        <f>CV110+CV111</f>
        <v>30252.739999999998</v>
      </c>
      <c r="CW109" s="47">
        <f t="shared" si="204"/>
        <v>0</v>
      </c>
      <c r="CX109" s="45">
        <f>CX110+CX111</f>
        <v>0</v>
      </c>
      <c r="CY109" s="45"/>
      <c r="CZ109" s="45">
        <f t="shared" si="41"/>
        <v>25006.02</v>
      </c>
      <c r="DA109" s="45">
        <f>DA110+DA111</f>
        <v>25006.02</v>
      </c>
      <c r="DB109" s="47">
        <f t="shared" si="205"/>
        <v>0</v>
      </c>
      <c r="DC109" s="45">
        <f>DC110+DC111</f>
        <v>0</v>
      </c>
      <c r="DD109" s="45"/>
      <c r="DE109" s="45">
        <f t="shared" si="42"/>
        <v>20401.38</v>
      </c>
      <c r="DF109" s="45">
        <f>DF110+DF111</f>
        <v>20401.38</v>
      </c>
      <c r="DG109" s="47">
        <f t="shared" si="206"/>
        <v>0</v>
      </c>
      <c r="DH109" s="45">
        <f>DH110+DH111</f>
        <v>0</v>
      </c>
      <c r="DI109" s="45"/>
      <c r="DJ109" s="45">
        <f t="shared" si="43"/>
        <v>28492.06</v>
      </c>
      <c r="DK109" s="45">
        <f>DK110+DK111</f>
        <v>28492.06</v>
      </c>
      <c r="DL109" s="47">
        <f t="shared" si="207"/>
        <v>0</v>
      </c>
      <c r="DM109" s="45">
        <f>DM110+DM111</f>
        <v>0</v>
      </c>
      <c r="DN109" s="45"/>
      <c r="DO109" s="45">
        <f t="shared" si="44"/>
        <v>20132.739999999998</v>
      </c>
      <c r="DP109" s="45">
        <f>DP110+DP111</f>
        <v>20132.739999999998</v>
      </c>
      <c r="DQ109" s="47">
        <f t="shared" si="208"/>
        <v>0</v>
      </c>
      <c r="DR109" s="45">
        <f>DR110+DR111</f>
        <v>0</v>
      </c>
      <c r="DS109" s="45"/>
    </row>
    <row r="110" spans="1:123" ht="20.25" customHeight="1">
      <c r="A110" s="40" t="s">
        <v>9</v>
      </c>
      <c r="B110" s="61" t="s">
        <v>167</v>
      </c>
      <c r="C110" s="115">
        <f t="shared" ref="C110:C112" si="273">D110+E110+F110+G110+H110+I110+J110+K110+L110+M110</f>
        <v>178867</v>
      </c>
      <c r="D110" s="115">
        <v>33889</v>
      </c>
      <c r="E110" s="115">
        <v>13699</v>
      </c>
      <c r="F110" s="115">
        <v>12999</v>
      </c>
      <c r="G110" s="115">
        <v>22939</v>
      </c>
      <c r="H110" s="115">
        <v>18059</v>
      </c>
      <c r="I110" s="115">
        <v>16639</v>
      </c>
      <c r="J110" s="115">
        <v>15599</v>
      </c>
      <c r="K110" s="115">
        <v>13277</v>
      </c>
      <c r="L110" s="115">
        <v>18438</v>
      </c>
      <c r="M110" s="115">
        <v>13329</v>
      </c>
      <c r="N110" s="115">
        <f>O110+P110+Q110+R110+S110+T110+U110+V110+W110+X110</f>
        <v>178867</v>
      </c>
      <c r="O110" s="115">
        <f>D110</f>
        <v>33889</v>
      </c>
      <c r="P110" s="115">
        <f t="shared" si="269"/>
        <v>13699</v>
      </c>
      <c r="Q110" s="115">
        <f t="shared" si="269"/>
        <v>12999</v>
      </c>
      <c r="R110" s="115">
        <f t="shared" si="269"/>
        <v>22939</v>
      </c>
      <c r="S110" s="115">
        <f t="shared" si="269"/>
        <v>18059</v>
      </c>
      <c r="T110" s="115">
        <f t="shared" si="269"/>
        <v>16639</v>
      </c>
      <c r="U110" s="115">
        <f t="shared" si="269"/>
        <v>15599</v>
      </c>
      <c r="V110" s="115">
        <f t="shared" si="269"/>
        <v>13277</v>
      </c>
      <c r="W110" s="115">
        <f t="shared" si="269"/>
        <v>18438</v>
      </c>
      <c r="X110" s="115">
        <f t="shared" si="269"/>
        <v>13329</v>
      </c>
      <c r="Y110" s="115">
        <f>AB110+AE110+AH110+AK110+AN110+AQ110+AT110+AW110+AZ110+BC110</f>
        <v>148429</v>
      </c>
      <c r="Z110" s="115">
        <v>148429</v>
      </c>
      <c r="AA110" s="115"/>
      <c r="AB110" s="115">
        <v>32674</v>
      </c>
      <c r="AC110" s="115"/>
      <c r="AD110" s="115"/>
      <c r="AE110" s="115">
        <v>8395</v>
      </c>
      <c r="AF110" s="115"/>
      <c r="AG110" s="115"/>
      <c r="AH110" s="115">
        <v>8581</v>
      </c>
      <c r="AI110" s="115"/>
      <c r="AJ110" s="115"/>
      <c r="AK110" s="115">
        <v>19662</v>
      </c>
      <c r="AL110" s="115"/>
      <c r="AM110" s="115"/>
      <c r="AN110" s="115">
        <v>17581</v>
      </c>
      <c r="AO110" s="115"/>
      <c r="AP110" s="115"/>
      <c r="AQ110" s="115">
        <v>11486</v>
      </c>
      <c r="AR110" s="115"/>
      <c r="AS110" s="115"/>
      <c r="AT110" s="115">
        <v>17093</v>
      </c>
      <c r="AU110" s="115"/>
      <c r="AV110" s="115"/>
      <c r="AW110" s="115">
        <v>8429</v>
      </c>
      <c r="AX110" s="115"/>
      <c r="AY110" s="115"/>
      <c r="AZ110" s="115">
        <v>14080</v>
      </c>
      <c r="BA110" s="115"/>
      <c r="BB110" s="115"/>
      <c r="BC110" s="115">
        <v>10448</v>
      </c>
      <c r="BD110" s="115"/>
      <c r="BE110" s="115"/>
      <c r="BF110" s="115">
        <f>BG110+BH110+BI110+BJ110+BK110+BL110+BM110+BN110+BO110+BP110</f>
        <v>148429</v>
      </c>
      <c r="BG110" s="115">
        <f>AB110</f>
        <v>32674</v>
      </c>
      <c r="BH110" s="115">
        <f>AE110</f>
        <v>8395</v>
      </c>
      <c r="BI110" s="115">
        <f>AH110</f>
        <v>8581</v>
      </c>
      <c r="BJ110" s="115">
        <f>AK110</f>
        <v>19662</v>
      </c>
      <c r="BK110" s="115">
        <f>AN110</f>
        <v>17581</v>
      </c>
      <c r="BL110" s="115">
        <f>AQ110</f>
        <v>11486</v>
      </c>
      <c r="BM110" s="115">
        <f>AT110</f>
        <v>17093</v>
      </c>
      <c r="BN110" s="115">
        <f>AW110</f>
        <v>8429</v>
      </c>
      <c r="BO110" s="115">
        <f>AZ110</f>
        <v>14080</v>
      </c>
      <c r="BP110" s="115">
        <f t="shared" si="272"/>
        <v>10448</v>
      </c>
      <c r="BQ110" s="115">
        <f t="shared" si="32"/>
        <v>189906</v>
      </c>
      <c r="BR110" s="115">
        <f>BW110+CB110+CG110+CL110+CQ110+CV110+DA110+DF110+DK110+DP110</f>
        <v>189906</v>
      </c>
      <c r="BS110" s="42">
        <f t="shared" si="198"/>
        <v>127.94400016169347</v>
      </c>
      <c r="BT110" s="115">
        <f t="shared" ref="BT110:BT112" si="274">BY110+CD110+CI110+CN110+CS110+CX110+DC110+DH110+DM110+DR110</f>
        <v>0</v>
      </c>
      <c r="BU110" s="115"/>
      <c r="BV110" s="115">
        <f t="shared" si="35"/>
        <v>41767</v>
      </c>
      <c r="BW110" s="115">
        <v>41767</v>
      </c>
      <c r="BX110" s="42">
        <f t="shared" si="199"/>
        <v>0</v>
      </c>
      <c r="BY110" s="115"/>
      <c r="BZ110" s="115"/>
      <c r="CA110" s="115">
        <f t="shared" si="36"/>
        <v>11191</v>
      </c>
      <c r="CB110" s="115">
        <v>11191</v>
      </c>
      <c r="CC110" s="42">
        <f t="shared" si="200"/>
        <v>0</v>
      </c>
      <c r="CD110" s="115"/>
      <c r="CE110" s="115"/>
      <c r="CF110" s="115">
        <f t="shared" si="37"/>
        <v>17894</v>
      </c>
      <c r="CG110" s="115">
        <v>17894</v>
      </c>
      <c r="CH110" s="42">
        <f t="shared" si="201"/>
        <v>0</v>
      </c>
      <c r="CI110" s="115"/>
      <c r="CJ110" s="115"/>
      <c r="CK110" s="115">
        <f t="shared" si="38"/>
        <v>16809</v>
      </c>
      <c r="CL110" s="115">
        <v>16809</v>
      </c>
      <c r="CM110" s="42">
        <f t="shared" si="202"/>
        <v>0</v>
      </c>
      <c r="CN110" s="115"/>
      <c r="CO110" s="115"/>
      <c r="CP110" s="115">
        <f t="shared" si="39"/>
        <v>24594</v>
      </c>
      <c r="CQ110" s="115">
        <v>24594</v>
      </c>
      <c r="CR110" s="42">
        <f t="shared" si="203"/>
        <v>0</v>
      </c>
      <c r="CS110" s="115"/>
      <c r="CT110" s="115"/>
      <c r="CU110" s="115">
        <f t="shared" si="40"/>
        <v>23127</v>
      </c>
      <c r="CV110" s="115">
        <v>23127</v>
      </c>
      <c r="CW110" s="42">
        <f t="shared" si="204"/>
        <v>0</v>
      </c>
      <c r="CX110" s="115"/>
      <c r="CY110" s="115"/>
      <c r="CZ110" s="115">
        <f t="shared" si="41"/>
        <v>19742</v>
      </c>
      <c r="DA110" s="115">
        <v>19742</v>
      </c>
      <c r="DB110" s="42">
        <f t="shared" si="205"/>
        <v>0</v>
      </c>
      <c r="DC110" s="115"/>
      <c r="DD110" s="115"/>
      <c r="DE110" s="115">
        <f t="shared" si="42"/>
        <v>12066</v>
      </c>
      <c r="DF110" s="115">
        <v>12066</v>
      </c>
      <c r="DG110" s="42">
        <f t="shared" si="206"/>
        <v>0</v>
      </c>
      <c r="DH110" s="115"/>
      <c r="DI110" s="115"/>
      <c r="DJ110" s="115">
        <f t="shared" si="43"/>
        <v>13285</v>
      </c>
      <c r="DK110" s="115">
        <v>13285</v>
      </c>
      <c r="DL110" s="42">
        <f t="shared" si="207"/>
        <v>0</v>
      </c>
      <c r="DM110" s="115"/>
      <c r="DN110" s="115"/>
      <c r="DO110" s="115">
        <f t="shared" si="44"/>
        <v>9431</v>
      </c>
      <c r="DP110" s="115">
        <v>9431</v>
      </c>
      <c r="DQ110" s="42">
        <f t="shared" si="208"/>
        <v>0</v>
      </c>
      <c r="DR110" s="115"/>
      <c r="DS110" s="115"/>
    </row>
    <row r="111" spans="1:123" ht="34.5" customHeight="1">
      <c r="A111" s="40" t="s">
        <v>25</v>
      </c>
      <c r="B111" s="61" t="s">
        <v>265</v>
      </c>
      <c r="C111" s="115">
        <f>D111+E111+F111+G111+H111+I111+J111+K111+L111+M111</f>
        <v>38853</v>
      </c>
      <c r="D111" s="51">
        <v>1839</v>
      </c>
      <c r="E111" s="51">
        <v>4008</v>
      </c>
      <c r="F111" s="51">
        <v>3109</v>
      </c>
      <c r="G111" s="51">
        <v>3523</v>
      </c>
      <c r="H111" s="51">
        <v>7073</v>
      </c>
      <c r="I111" s="51">
        <v>3801</v>
      </c>
      <c r="J111" s="51">
        <v>2553</v>
      </c>
      <c r="K111" s="51">
        <v>3848</v>
      </c>
      <c r="L111" s="51">
        <v>3120</v>
      </c>
      <c r="M111" s="51">
        <v>5979</v>
      </c>
      <c r="N111" s="115">
        <f t="shared" si="45"/>
        <v>38853</v>
      </c>
      <c r="O111" s="51">
        <f>D111</f>
        <v>1839</v>
      </c>
      <c r="P111" s="51">
        <f t="shared" si="269"/>
        <v>4008</v>
      </c>
      <c r="Q111" s="51">
        <f t="shared" si="269"/>
        <v>3109</v>
      </c>
      <c r="R111" s="51">
        <f t="shared" si="269"/>
        <v>3523</v>
      </c>
      <c r="S111" s="51">
        <f t="shared" si="269"/>
        <v>7073</v>
      </c>
      <c r="T111" s="51">
        <f t="shared" si="269"/>
        <v>3801</v>
      </c>
      <c r="U111" s="51">
        <f t="shared" si="269"/>
        <v>2553</v>
      </c>
      <c r="V111" s="51">
        <f t="shared" si="269"/>
        <v>3848</v>
      </c>
      <c r="W111" s="51">
        <f t="shared" si="269"/>
        <v>3120</v>
      </c>
      <c r="X111" s="51">
        <f t="shared" si="269"/>
        <v>5979</v>
      </c>
      <c r="Y111" s="115">
        <f>AB111+AE111+AH111+AK111+AN111+AQ111+AT111+AW111+AZ111+BC111</f>
        <v>32791</v>
      </c>
      <c r="Z111" s="115">
        <v>32791</v>
      </c>
      <c r="AA111" s="115"/>
      <c r="AB111" s="51">
        <v>6073</v>
      </c>
      <c r="AC111" s="51"/>
      <c r="AD111" s="51"/>
      <c r="AE111" s="51">
        <v>2183</v>
      </c>
      <c r="AF111" s="51"/>
      <c r="AG111" s="51"/>
      <c r="AH111" s="51">
        <v>1795</v>
      </c>
      <c r="AI111" s="51"/>
      <c r="AJ111" s="51"/>
      <c r="AK111" s="51">
        <v>980</v>
      </c>
      <c r="AL111" s="51"/>
      <c r="AM111" s="51"/>
      <c r="AN111" s="51">
        <v>5780</v>
      </c>
      <c r="AO111" s="51"/>
      <c r="AP111" s="51"/>
      <c r="AQ111" s="51">
        <v>2451</v>
      </c>
      <c r="AR111" s="51"/>
      <c r="AS111" s="51"/>
      <c r="AT111" s="51">
        <v>1684</v>
      </c>
      <c r="AU111" s="51"/>
      <c r="AV111" s="51"/>
      <c r="AW111" s="51">
        <v>3437</v>
      </c>
      <c r="AX111" s="51"/>
      <c r="AY111" s="51"/>
      <c r="AZ111" s="51">
        <v>2565</v>
      </c>
      <c r="BA111" s="51"/>
      <c r="BB111" s="51"/>
      <c r="BC111" s="51">
        <v>5843</v>
      </c>
      <c r="BD111" s="51"/>
      <c r="BE111" s="51"/>
      <c r="BF111" s="115">
        <f t="shared" ref="BF111:BF112" si="275">BG111+BH111+BI111+BJ111+BK111+BL111+BM111+BN111+BO111+BP111</f>
        <v>32791</v>
      </c>
      <c r="BG111" s="51">
        <f>AB111</f>
        <v>6073</v>
      </c>
      <c r="BH111" s="51">
        <f>AE111</f>
        <v>2183</v>
      </c>
      <c r="BI111" s="51">
        <f>AH111</f>
        <v>1795</v>
      </c>
      <c r="BJ111" s="51">
        <f>AK111</f>
        <v>980</v>
      </c>
      <c r="BK111" s="51">
        <f>AN111</f>
        <v>5780</v>
      </c>
      <c r="BL111" s="51">
        <f>AQ111</f>
        <v>2451</v>
      </c>
      <c r="BM111" s="51">
        <f>AT111</f>
        <v>1684</v>
      </c>
      <c r="BN111" s="51">
        <f>AW111</f>
        <v>3437</v>
      </c>
      <c r="BO111" s="51">
        <f>AZ111</f>
        <v>2565</v>
      </c>
      <c r="BP111" s="51">
        <f t="shared" si="272"/>
        <v>5843</v>
      </c>
      <c r="BQ111" s="115">
        <f t="shared" si="32"/>
        <v>81178</v>
      </c>
      <c r="BR111" s="115">
        <f>ROUND((BW111+CB111+CG111+CL111+CQ111+CV111+DA111+DF111+DK111+DP111),0)</f>
        <v>81178</v>
      </c>
      <c r="BS111" s="42">
        <f>IF(Z111=0,0,BR111/Z111*100)</f>
        <v>247.56183099021075</v>
      </c>
      <c r="BT111" s="115">
        <f t="shared" si="274"/>
        <v>0</v>
      </c>
      <c r="BU111" s="115"/>
      <c r="BV111" s="115">
        <f t="shared" si="35"/>
        <v>13138.44</v>
      </c>
      <c r="BW111" s="51">
        <f>12628.44+510</f>
        <v>13138.44</v>
      </c>
      <c r="BX111" s="42">
        <f t="shared" si="199"/>
        <v>0</v>
      </c>
      <c r="BY111" s="51"/>
      <c r="BZ111" s="51"/>
      <c r="CA111" s="115">
        <f t="shared" si="36"/>
        <v>5800.74</v>
      </c>
      <c r="CB111" s="51">
        <v>5800.74</v>
      </c>
      <c r="CC111" s="42">
        <f t="shared" si="200"/>
        <v>0</v>
      </c>
      <c r="CD111" s="51"/>
      <c r="CE111" s="51"/>
      <c r="CF111" s="115">
        <f t="shared" si="37"/>
        <v>5000.0599999999995</v>
      </c>
      <c r="CG111" s="51">
        <v>5000.0599999999995</v>
      </c>
      <c r="CH111" s="42">
        <f t="shared" si="201"/>
        <v>0</v>
      </c>
      <c r="CI111" s="51"/>
      <c r="CJ111" s="51"/>
      <c r="CK111" s="115">
        <f t="shared" si="38"/>
        <v>-1899.2799999999997</v>
      </c>
      <c r="CL111" s="51">
        <v>-1899.2799999999997</v>
      </c>
      <c r="CM111" s="42">
        <f t="shared" si="202"/>
        <v>0</v>
      </c>
      <c r="CN111" s="51"/>
      <c r="CO111" s="51"/>
      <c r="CP111" s="115">
        <f t="shared" si="39"/>
        <v>12503.68</v>
      </c>
      <c r="CQ111" s="51">
        <v>12503.68</v>
      </c>
      <c r="CR111" s="42">
        <f t="shared" si="203"/>
        <v>0</v>
      </c>
      <c r="CS111" s="51"/>
      <c r="CT111" s="51"/>
      <c r="CU111" s="115">
        <f t="shared" si="40"/>
        <v>7125.74</v>
      </c>
      <c r="CV111" s="51">
        <v>7125.74</v>
      </c>
      <c r="CW111" s="42">
        <f t="shared" si="204"/>
        <v>0</v>
      </c>
      <c r="CX111" s="51"/>
      <c r="CY111" s="51"/>
      <c r="CZ111" s="115">
        <f t="shared" si="41"/>
        <v>5264.02</v>
      </c>
      <c r="DA111" s="51">
        <v>5264.02</v>
      </c>
      <c r="DB111" s="42">
        <f t="shared" si="205"/>
        <v>0</v>
      </c>
      <c r="DC111" s="51"/>
      <c r="DD111" s="51"/>
      <c r="DE111" s="115">
        <f t="shared" si="42"/>
        <v>8335.380000000001</v>
      </c>
      <c r="DF111" s="51">
        <v>8335.380000000001</v>
      </c>
      <c r="DG111" s="42">
        <f t="shared" si="206"/>
        <v>0</v>
      </c>
      <c r="DH111" s="51"/>
      <c r="DI111" s="51"/>
      <c r="DJ111" s="115">
        <f t="shared" si="43"/>
        <v>15207.060000000001</v>
      </c>
      <c r="DK111" s="51">
        <v>15207.060000000001</v>
      </c>
      <c r="DL111" s="42">
        <f t="shared" si="207"/>
        <v>0</v>
      </c>
      <c r="DM111" s="51"/>
      <c r="DN111" s="51"/>
      <c r="DO111" s="115">
        <f t="shared" si="44"/>
        <v>10701.74</v>
      </c>
      <c r="DP111" s="51">
        <v>10701.74</v>
      </c>
      <c r="DQ111" s="42">
        <f t="shared" si="208"/>
        <v>0</v>
      </c>
      <c r="DR111" s="51"/>
      <c r="DS111" s="51"/>
    </row>
    <row r="112" spans="1:123" s="48" customFormat="1" ht="30" customHeight="1">
      <c r="A112" s="43" t="s">
        <v>88</v>
      </c>
      <c r="B112" s="20" t="s">
        <v>266</v>
      </c>
      <c r="C112" s="45">
        <f t="shared" si="273"/>
        <v>0</v>
      </c>
      <c r="D112" s="101"/>
      <c r="E112" s="101"/>
      <c r="F112" s="101"/>
      <c r="G112" s="101"/>
      <c r="H112" s="101"/>
      <c r="I112" s="101"/>
      <c r="J112" s="101"/>
      <c r="K112" s="101"/>
      <c r="L112" s="101"/>
      <c r="M112" s="101"/>
      <c r="N112" s="45">
        <f t="shared" si="45"/>
        <v>0</v>
      </c>
      <c r="O112" s="101"/>
      <c r="P112" s="101"/>
      <c r="Q112" s="101"/>
      <c r="R112" s="101"/>
      <c r="S112" s="101"/>
      <c r="T112" s="101"/>
      <c r="U112" s="101"/>
      <c r="V112" s="101"/>
      <c r="W112" s="101"/>
      <c r="X112" s="101"/>
      <c r="Y112" s="45">
        <f>AB112+AE112+AH112+AK112+AN112+AQ112+AT112+AW112+AZ112+BC112</f>
        <v>222497</v>
      </c>
      <c r="Z112" s="45">
        <v>222497</v>
      </c>
      <c r="AA112" s="45"/>
      <c r="AB112" s="101">
        <v>7421</v>
      </c>
      <c r="AC112" s="101"/>
      <c r="AD112" s="101"/>
      <c r="AE112" s="101">
        <v>16864</v>
      </c>
      <c r="AF112" s="101"/>
      <c r="AG112" s="101"/>
      <c r="AH112" s="101">
        <v>12238</v>
      </c>
      <c r="AI112" s="101"/>
      <c r="AJ112" s="101"/>
      <c r="AK112" s="101">
        <v>13634</v>
      </c>
      <c r="AL112" s="101"/>
      <c r="AM112" s="101"/>
      <c r="AN112" s="101">
        <v>52156</v>
      </c>
      <c r="AO112" s="101"/>
      <c r="AP112" s="101"/>
      <c r="AQ112" s="101">
        <v>28115</v>
      </c>
      <c r="AR112" s="101"/>
      <c r="AS112" s="101"/>
      <c r="AT112" s="101">
        <v>7968</v>
      </c>
      <c r="AU112" s="101"/>
      <c r="AV112" s="101"/>
      <c r="AW112" s="101">
        <v>13783</v>
      </c>
      <c r="AX112" s="101"/>
      <c r="AY112" s="101"/>
      <c r="AZ112" s="101">
        <v>30365</v>
      </c>
      <c r="BA112" s="101"/>
      <c r="BB112" s="101"/>
      <c r="BC112" s="101">
        <v>39953</v>
      </c>
      <c r="BD112" s="101"/>
      <c r="BE112" s="101"/>
      <c r="BF112" s="45">
        <f t="shared" si="275"/>
        <v>0</v>
      </c>
      <c r="BG112" s="101"/>
      <c r="BH112" s="101"/>
      <c r="BI112" s="101"/>
      <c r="BJ112" s="101"/>
      <c r="BK112" s="101"/>
      <c r="BL112" s="101"/>
      <c r="BM112" s="101"/>
      <c r="BN112" s="101"/>
      <c r="BO112" s="101"/>
      <c r="BP112" s="101"/>
      <c r="BQ112" s="45">
        <f t="shared" si="32"/>
        <v>0</v>
      </c>
      <c r="BR112" s="45">
        <f>BW112+CB112+CG112+CL112+CQ112+CV112+DA112+DF112+DK112+DP112</f>
        <v>0</v>
      </c>
      <c r="BS112" s="47">
        <f t="shared" si="198"/>
        <v>0</v>
      </c>
      <c r="BT112" s="45">
        <f t="shared" si="274"/>
        <v>0</v>
      </c>
      <c r="BU112" s="45"/>
      <c r="BV112" s="45">
        <f t="shared" si="35"/>
        <v>0</v>
      </c>
      <c r="BW112" s="101"/>
      <c r="BX112" s="47">
        <f t="shared" si="199"/>
        <v>0</v>
      </c>
      <c r="BY112" s="101"/>
      <c r="BZ112" s="101"/>
      <c r="CA112" s="45">
        <f t="shared" si="36"/>
        <v>0</v>
      </c>
      <c r="CB112" s="101"/>
      <c r="CC112" s="47">
        <f t="shared" si="200"/>
        <v>0</v>
      </c>
      <c r="CD112" s="101"/>
      <c r="CE112" s="101"/>
      <c r="CF112" s="45">
        <f t="shared" si="37"/>
        <v>0</v>
      </c>
      <c r="CG112" s="101"/>
      <c r="CH112" s="47">
        <f t="shared" si="201"/>
        <v>0</v>
      </c>
      <c r="CI112" s="101"/>
      <c r="CJ112" s="101"/>
      <c r="CK112" s="45">
        <f t="shared" si="38"/>
        <v>0</v>
      </c>
      <c r="CL112" s="101"/>
      <c r="CM112" s="47">
        <f t="shared" si="202"/>
        <v>0</v>
      </c>
      <c r="CN112" s="101"/>
      <c r="CO112" s="101"/>
      <c r="CP112" s="45">
        <f t="shared" si="39"/>
        <v>0</v>
      </c>
      <c r="CQ112" s="101"/>
      <c r="CR112" s="47">
        <f t="shared" si="203"/>
        <v>0</v>
      </c>
      <c r="CS112" s="101"/>
      <c r="CT112" s="101"/>
      <c r="CU112" s="45">
        <f t="shared" si="40"/>
        <v>0</v>
      </c>
      <c r="CV112" s="101"/>
      <c r="CW112" s="47">
        <f t="shared" si="204"/>
        <v>0</v>
      </c>
      <c r="CX112" s="101"/>
      <c r="CY112" s="101"/>
      <c r="CZ112" s="45">
        <f t="shared" si="41"/>
        <v>0</v>
      </c>
      <c r="DA112" s="101"/>
      <c r="DB112" s="47">
        <f t="shared" si="205"/>
        <v>0</v>
      </c>
      <c r="DC112" s="101"/>
      <c r="DD112" s="101"/>
      <c r="DE112" s="45">
        <f t="shared" si="42"/>
        <v>0</v>
      </c>
      <c r="DF112" s="101"/>
      <c r="DG112" s="47">
        <f t="shared" si="206"/>
        <v>0</v>
      </c>
      <c r="DH112" s="101"/>
      <c r="DI112" s="101"/>
      <c r="DJ112" s="45">
        <f t="shared" si="43"/>
        <v>0</v>
      </c>
      <c r="DK112" s="101"/>
      <c r="DL112" s="47">
        <f t="shared" si="207"/>
        <v>0</v>
      </c>
      <c r="DM112" s="101"/>
      <c r="DN112" s="101"/>
      <c r="DO112" s="45">
        <f t="shared" si="44"/>
        <v>0</v>
      </c>
      <c r="DP112" s="101"/>
      <c r="DQ112" s="47">
        <f t="shared" si="208"/>
        <v>0</v>
      </c>
      <c r="DR112" s="101"/>
      <c r="DS112" s="101"/>
    </row>
    <row r="113" spans="1:123" s="72" customFormat="1" ht="24" customHeight="1">
      <c r="A113" s="113"/>
      <c r="B113" s="153" t="s">
        <v>267</v>
      </c>
      <c r="C113" s="113">
        <f t="shared" ref="C113:Y113" si="276">C108+C70</f>
        <v>2717164.9019475272</v>
      </c>
      <c r="D113" s="113">
        <f t="shared" si="276"/>
        <v>565849.22666806809</v>
      </c>
      <c r="E113" s="113">
        <f t="shared" si="276"/>
        <v>303747.62628458976</v>
      </c>
      <c r="F113" s="113">
        <f t="shared" si="276"/>
        <v>239785.95691023162</v>
      </c>
      <c r="G113" s="113">
        <f t="shared" si="276"/>
        <v>278151.50841569912</v>
      </c>
      <c r="H113" s="113">
        <f t="shared" si="276"/>
        <v>288846.29961142491</v>
      </c>
      <c r="I113" s="113">
        <f t="shared" si="276"/>
        <v>258989.30038307764</v>
      </c>
      <c r="J113" s="113">
        <f t="shared" si="276"/>
        <v>88458.527499999997</v>
      </c>
      <c r="K113" s="113">
        <f t="shared" si="276"/>
        <v>189067.62651400847</v>
      </c>
      <c r="L113" s="113">
        <f t="shared" si="276"/>
        <v>248373.5951425643</v>
      </c>
      <c r="M113" s="113">
        <f t="shared" si="276"/>
        <v>255895.23451786366</v>
      </c>
      <c r="N113" s="113">
        <f t="shared" si="276"/>
        <v>2727750.1596988272</v>
      </c>
      <c r="O113" s="113">
        <f t="shared" si="276"/>
        <v>560331.94932506816</v>
      </c>
      <c r="P113" s="113">
        <f t="shared" si="276"/>
        <v>301268.99628458975</v>
      </c>
      <c r="Q113" s="113">
        <f t="shared" si="276"/>
        <v>241817.59691023163</v>
      </c>
      <c r="R113" s="113">
        <f t="shared" si="276"/>
        <v>280812.69841569912</v>
      </c>
      <c r="S113" s="113">
        <f t="shared" si="276"/>
        <v>289530.99961142492</v>
      </c>
      <c r="T113" s="113">
        <f t="shared" si="276"/>
        <v>260155.00038307765</v>
      </c>
      <c r="U113" s="113">
        <f t="shared" si="276"/>
        <v>90736.997499999998</v>
      </c>
      <c r="V113" s="113">
        <f t="shared" si="276"/>
        <v>185174.9965140085</v>
      </c>
      <c r="W113" s="113">
        <f t="shared" si="276"/>
        <v>260231.61933586429</v>
      </c>
      <c r="X113" s="113">
        <f t="shared" si="276"/>
        <v>257689.30541886366</v>
      </c>
      <c r="Y113" s="113">
        <f t="shared" si="276"/>
        <v>2981089</v>
      </c>
      <c r="Z113" s="113"/>
      <c r="AA113" s="113"/>
      <c r="AB113" s="113">
        <f>AB108+AB70</f>
        <v>594099</v>
      </c>
      <c r="AC113" s="113"/>
      <c r="AD113" s="113"/>
      <c r="AE113" s="113">
        <f>AE108+AE70</f>
        <v>327114</v>
      </c>
      <c r="AF113" s="113"/>
      <c r="AG113" s="113"/>
      <c r="AH113" s="113">
        <f>AH108+AH70</f>
        <v>255393</v>
      </c>
      <c r="AI113" s="113"/>
      <c r="AJ113" s="113"/>
      <c r="AK113" s="113">
        <f>AK108+AK70</f>
        <v>279139</v>
      </c>
      <c r="AL113" s="113"/>
      <c r="AM113" s="113"/>
      <c r="AN113" s="113">
        <f>AN108+AN70</f>
        <v>342094</v>
      </c>
      <c r="AO113" s="113"/>
      <c r="AP113" s="113"/>
      <c r="AQ113" s="113">
        <f>AQ108+AQ70</f>
        <v>293210</v>
      </c>
      <c r="AR113" s="113"/>
      <c r="AS113" s="113"/>
      <c r="AT113" s="113">
        <f>AT108+AT70</f>
        <v>100692</v>
      </c>
      <c r="AU113" s="113"/>
      <c r="AV113" s="113"/>
      <c r="AW113" s="113">
        <f>AW108+AW70</f>
        <v>203993</v>
      </c>
      <c r="AX113" s="113"/>
      <c r="AY113" s="113"/>
      <c r="AZ113" s="113">
        <f>AZ108+AZ70</f>
        <v>286108</v>
      </c>
      <c r="BA113" s="113"/>
      <c r="BB113" s="113"/>
      <c r="BC113" s="113">
        <f>BC108+BC70</f>
        <v>299247</v>
      </c>
      <c r="BD113" s="113"/>
      <c r="BE113" s="113"/>
      <c r="BF113" s="113">
        <f t="shared" ref="BF113:BR113" si="277">BF108+BF70</f>
        <v>2846131.3716825</v>
      </c>
      <c r="BG113" s="113">
        <f t="shared" si="277"/>
        <v>604159.88018400013</v>
      </c>
      <c r="BH113" s="113">
        <f t="shared" si="277"/>
        <v>308336.87</v>
      </c>
      <c r="BI113" s="113">
        <f t="shared" si="277"/>
        <v>241631.593425</v>
      </c>
      <c r="BJ113" s="113">
        <f t="shared" si="277"/>
        <v>276957.19</v>
      </c>
      <c r="BK113" s="113">
        <f t="shared" si="277"/>
        <v>291335.90000000002</v>
      </c>
      <c r="BL113" s="113">
        <f t="shared" si="277"/>
        <v>283883.11639099999</v>
      </c>
      <c r="BM113" s="113">
        <f t="shared" si="277"/>
        <v>111900.47</v>
      </c>
      <c r="BN113" s="113">
        <f t="shared" si="277"/>
        <v>187818.82</v>
      </c>
      <c r="BO113" s="113">
        <f t="shared" si="277"/>
        <v>283380.88</v>
      </c>
      <c r="BP113" s="113">
        <f t="shared" si="277"/>
        <v>256726.65168250003</v>
      </c>
      <c r="BQ113" s="113">
        <f>BQ108+BQ70</f>
        <v>2991469</v>
      </c>
      <c r="BR113" s="113">
        <f t="shared" si="277"/>
        <v>2891778</v>
      </c>
      <c r="BS113" s="114">
        <f t="shared" si="198"/>
        <v>0</v>
      </c>
      <c r="BT113" s="113">
        <f>BT108+BT70</f>
        <v>42717</v>
      </c>
      <c r="BU113" s="113"/>
      <c r="BV113" s="113">
        <f>BV108+BV70</f>
        <v>619988.43999999994</v>
      </c>
      <c r="BW113" s="113">
        <f>BW108+BW70</f>
        <v>588380.43999999994</v>
      </c>
      <c r="BX113" s="114">
        <f t="shared" si="199"/>
        <v>0</v>
      </c>
      <c r="BY113" s="113">
        <f>BY108+BY70</f>
        <v>20513</v>
      </c>
      <c r="BZ113" s="113"/>
      <c r="CA113" s="113">
        <f>CA108+CA70</f>
        <v>334191.74</v>
      </c>
      <c r="CB113" s="113">
        <f>CB108+CB70</f>
        <v>318624.74</v>
      </c>
      <c r="CC113" s="114">
        <f t="shared" si="200"/>
        <v>0</v>
      </c>
      <c r="CD113" s="113">
        <f>CD108+CD70</f>
        <v>11869</v>
      </c>
      <c r="CE113" s="113"/>
      <c r="CF113" s="113">
        <f>CF108+CF70</f>
        <v>268502.06</v>
      </c>
      <c r="CG113" s="113">
        <f>CG108+CG70</f>
        <v>255338.06</v>
      </c>
      <c r="CH113" s="114">
        <f t="shared" si="201"/>
        <v>0</v>
      </c>
      <c r="CI113" s="113">
        <f>CI108+CI70</f>
        <v>8113</v>
      </c>
      <c r="CJ113" s="113"/>
      <c r="CK113" s="113">
        <f>CK108+CK70</f>
        <v>275808.71999999997</v>
      </c>
      <c r="CL113" s="113">
        <f>CL108+CL70</f>
        <v>277997.71999999997</v>
      </c>
      <c r="CM113" s="114">
        <f t="shared" si="202"/>
        <v>0</v>
      </c>
      <c r="CN113" s="113">
        <f>CN108+CN70</f>
        <v>-6578</v>
      </c>
      <c r="CO113" s="113"/>
      <c r="CP113" s="113">
        <f>CP108+CP70</f>
        <v>314110.68</v>
      </c>
      <c r="CQ113" s="113">
        <f>CQ108+CQ70</f>
        <v>303586.68</v>
      </c>
      <c r="CR113" s="114">
        <f t="shared" si="203"/>
        <v>0</v>
      </c>
      <c r="CS113" s="113">
        <f>CS108+CS70</f>
        <v>1374</v>
      </c>
      <c r="CT113" s="113"/>
      <c r="CU113" s="113">
        <f>CU108+CU70</f>
        <v>303045.74</v>
      </c>
      <c r="CV113" s="113">
        <f>CV108+CV70</f>
        <v>299697.74</v>
      </c>
      <c r="CW113" s="114">
        <f t="shared" si="204"/>
        <v>0</v>
      </c>
      <c r="CX113" s="113">
        <f>CX108+CX70</f>
        <v>4387</v>
      </c>
      <c r="CY113" s="113"/>
      <c r="CZ113" s="113">
        <f>CZ108+CZ70</f>
        <v>106533.02</v>
      </c>
      <c r="DA113" s="113">
        <f>DA108+DA70</f>
        <v>103853.02</v>
      </c>
      <c r="DB113" s="114">
        <f t="shared" si="205"/>
        <v>0</v>
      </c>
      <c r="DC113" s="113">
        <f>DC108+DC70</f>
        <v>-4331</v>
      </c>
      <c r="DD113" s="113"/>
      <c r="DE113" s="113">
        <f>DE108+DE70</f>
        <v>210887.38</v>
      </c>
      <c r="DF113" s="113">
        <f>DF108+DF70</f>
        <v>204715.38</v>
      </c>
      <c r="DG113" s="114">
        <f t="shared" si="206"/>
        <v>0</v>
      </c>
      <c r="DH113" s="113">
        <f>DH108+DH70</f>
        <v>4585</v>
      </c>
      <c r="DI113" s="113"/>
      <c r="DJ113" s="113">
        <f>DJ108+DJ70</f>
        <v>285469.06</v>
      </c>
      <c r="DK113" s="113">
        <f>DK108+DK70</f>
        <v>280368.06</v>
      </c>
      <c r="DL113" s="114">
        <f t="shared" si="207"/>
        <v>0</v>
      </c>
      <c r="DM113" s="113">
        <f>DM108+DM70</f>
        <v>-3042</v>
      </c>
      <c r="DN113" s="113"/>
      <c r="DO113" s="113">
        <f>DO108+DO70</f>
        <v>272931.74</v>
      </c>
      <c r="DP113" s="113">
        <f>DP108+DP70</f>
        <v>259215.74</v>
      </c>
      <c r="DQ113" s="114">
        <f t="shared" si="208"/>
        <v>0</v>
      </c>
      <c r="DR113" s="113">
        <f>DR108+DR70</f>
        <v>5827</v>
      </c>
      <c r="DS113" s="113"/>
    </row>
    <row r="114" spans="1:123">
      <c r="A114" s="73"/>
      <c r="B114" s="21" t="s">
        <v>171</v>
      </c>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73"/>
      <c r="BS114" s="73"/>
      <c r="BT114" s="73"/>
      <c r="BU114" s="73"/>
      <c r="BV114" s="73"/>
      <c r="BW114" s="74"/>
      <c r="BX114" s="75"/>
      <c r="BY114" s="74"/>
      <c r="BZ114" s="74"/>
      <c r="CA114" s="74"/>
      <c r="CB114" s="74"/>
      <c r="CC114" s="75"/>
      <c r="CD114" s="74"/>
      <c r="CE114" s="74"/>
      <c r="CF114" s="74"/>
      <c r="CG114" s="74"/>
      <c r="CH114" s="75"/>
      <c r="CI114" s="74"/>
      <c r="CJ114" s="74"/>
      <c r="CK114" s="74"/>
      <c r="CL114" s="74"/>
      <c r="CM114" s="75"/>
      <c r="CN114" s="74"/>
      <c r="CO114" s="74"/>
      <c r="CP114" s="74"/>
      <c r="CQ114" s="74"/>
      <c r="CR114" s="75"/>
      <c r="CS114" s="74"/>
      <c r="CT114" s="74"/>
      <c r="CU114" s="74"/>
      <c r="CV114" s="74"/>
      <c r="CW114" s="75"/>
      <c r="CX114" s="74"/>
      <c r="CY114" s="74"/>
      <c r="CZ114" s="74"/>
      <c r="DA114" s="74"/>
      <c r="DB114" s="75"/>
      <c r="DC114" s="74"/>
      <c r="DD114" s="74"/>
      <c r="DE114" s="74"/>
      <c r="DF114" s="74"/>
      <c r="DG114" s="75"/>
      <c r="DH114" s="74"/>
      <c r="DI114" s="74"/>
      <c r="DJ114" s="74"/>
      <c r="DK114" s="74"/>
      <c r="DL114" s="75"/>
      <c r="DM114" s="74"/>
      <c r="DN114" s="74"/>
      <c r="DO114" s="74"/>
      <c r="DP114" s="74"/>
      <c r="DQ114" s="75"/>
    </row>
    <row r="115" spans="1:123">
      <c r="A115" s="73"/>
      <c r="B115" s="21" t="s">
        <v>172</v>
      </c>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73"/>
      <c r="BS115" s="73"/>
      <c r="BT115" s="73"/>
      <c r="BU115" s="73"/>
      <c r="BV115" s="73"/>
      <c r="BW115" s="74"/>
      <c r="BX115" s="75"/>
      <c r="BY115" s="74"/>
      <c r="BZ115" s="74"/>
      <c r="CA115" s="74"/>
      <c r="CB115" s="74"/>
      <c r="CC115" s="75"/>
      <c r="CD115" s="74"/>
      <c r="CE115" s="74"/>
      <c r="CF115" s="74"/>
      <c r="CG115" s="74"/>
      <c r="CH115" s="75"/>
      <c r="CI115" s="74"/>
      <c r="CJ115" s="74"/>
      <c r="CK115" s="74"/>
      <c r="CL115" s="74"/>
      <c r="CM115" s="75"/>
      <c r="CN115" s="74"/>
      <c r="CO115" s="74"/>
      <c r="CP115" s="74"/>
      <c r="CQ115" s="74"/>
      <c r="CR115" s="75"/>
      <c r="CS115" s="74"/>
      <c r="CT115" s="74"/>
      <c r="CU115" s="74"/>
      <c r="CV115" s="74"/>
      <c r="CW115" s="75"/>
      <c r="CX115" s="74"/>
      <c r="CY115" s="74"/>
      <c r="CZ115" s="74"/>
      <c r="DA115" s="74"/>
      <c r="DB115" s="75"/>
      <c r="DC115" s="74"/>
      <c r="DD115" s="74"/>
      <c r="DE115" s="74"/>
      <c r="DF115" s="74"/>
      <c r="DG115" s="75"/>
      <c r="DH115" s="74"/>
      <c r="DI115" s="74"/>
      <c r="DJ115" s="74"/>
      <c r="DK115" s="74"/>
      <c r="DL115" s="75"/>
      <c r="DM115" s="74"/>
      <c r="DN115" s="74"/>
      <c r="DO115" s="74"/>
      <c r="DP115" s="74"/>
      <c r="DQ115" s="75"/>
    </row>
    <row r="116" spans="1:123">
      <c r="A116" s="73"/>
      <c r="B116" s="21" t="s">
        <v>268</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73"/>
      <c r="BS116" s="73"/>
      <c r="BT116" s="73"/>
      <c r="BU116" s="73"/>
      <c r="BV116" s="73"/>
      <c r="BW116" s="74"/>
      <c r="BX116" s="75"/>
      <c r="BY116" s="74"/>
      <c r="BZ116" s="74"/>
      <c r="CA116" s="74"/>
      <c r="CB116" s="74"/>
      <c r="CC116" s="75"/>
      <c r="CD116" s="74"/>
      <c r="CE116" s="74"/>
      <c r="CF116" s="74"/>
      <c r="CG116" s="74"/>
      <c r="CH116" s="75"/>
      <c r="CI116" s="74"/>
      <c r="CJ116" s="74"/>
      <c r="CK116" s="74"/>
      <c r="CL116" s="74"/>
      <c r="CM116" s="75"/>
      <c r="CN116" s="74"/>
      <c r="CO116" s="74"/>
      <c r="CP116" s="74"/>
      <c r="CQ116" s="74"/>
      <c r="CR116" s="75"/>
      <c r="CS116" s="74"/>
      <c r="CT116" s="74"/>
      <c r="CU116" s="74"/>
      <c r="CV116" s="74"/>
      <c r="CW116" s="75"/>
      <c r="CX116" s="74"/>
      <c r="CY116" s="74"/>
      <c r="CZ116" s="74"/>
      <c r="DA116" s="74"/>
      <c r="DB116" s="75"/>
      <c r="DC116" s="74"/>
      <c r="DD116" s="74"/>
      <c r="DE116" s="74"/>
      <c r="DF116" s="74"/>
      <c r="DG116" s="75"/>
      <c r="DH116" s="74"/>
      <c r="DI116" s="74"/>
      <c r="DJ116" s="74"/>
      <c r="DK116" s="74"/>
      <c r="DL116" s="75"/>
      <c r="DM116" s="74"/>
      <c r="DN116" s="74"/>
      <c r="DO116" s="74"/>
      <c r="DP116" s="74"/>
      <c r="DQ116" s="75"/>
    </row>
    <row r="117" spans="1:123">
      <c r="A117" s="73"/>
      <c r="B117" s="21" t="s">
        <v>269</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73"/>
      <c r="BS117" s="73"/>
      <c r="BT117" s="73"/>
      <c r="BU117" s="73"/>
      <c r="BV117" s="73"/>
      <c r="BW117" s="74"/>
      <c r="BX117" s="75"/>
      <c r="BY117" s="74"/>
      <c r="BZ117" s="74"/>
      <c r="CA117" s="74"/>
      <c r="CB117" s="74"/>
      <c r="CC117" s="75"/>
      <c r="CD117" s="74"/>
      <c r="CE117" s="74"/>
      <c r="CF117" s="74"/>
      <c r="CG117" s="74"/>
      <c r="CH117" s="75"/>
      <c r="CI117" s="74"/>
      <c r="CJ117" s="74"/>
      <c r="CK117" s="74"/>
      <c r="CL117" s="74"/>
      <c r="CM117" s="75"/>
      <c r="CN117" s="74"/>
      <c r="CO117" s="74"/>
      <c r="CP117" s="74"/>
      <c r="CQ117" s="74"/>
      <c r="CR117" s="75"/>
      <c r="CS117" s="74"/>
      <c r="CT117" s="74"/>
      <c r="CU117" s="74"/>
      <c r="CV117" s="74"/>
      <c r="CW117" s="75"/>
      <c r="CX117" s="74"/>
      <c r="CY117" s="74"/>
      <c r="CZ117" s="74"/>
      <c r="DA117" s="74"/>
      <c r="DB117" s="75"/>
      <c r="DC117" s="74"/>
      <c r="DD117" s="74"/>
      <c r="DE117" s="74"/>
      <c r="DF117" s="74"/>
      <c r="DG117" s="75"/>
      <c r="DH117" s="74"/>
      <c r="DI117" s="74"/>
      <c r="DJ117" s="74"/>
      <c r="DK117" s="74"/>
      <c r="DL117" s="75"/>
      <c r="DM117" s="74"/>
      <c r="DN117" s="74"/>
      <c r="DO117" s="74"/>
      <c r="DP117" s="74"/>
      <c r="DQ117" s="75"/>
    </row>
    <row r="118" spans="1:123">
      <c r="BR118" s="73"/>
      <c r="BS118" s="73"/>
      <c r="BT118" s="73"/>
      <c r="BU118" s="73"/>
      <c r="BV118" s="73"/>
      <c r="BW118" s="73"/>
      <c r="BX118" s="77"/>
      <c r="BY118" s="73"/>
      <c r="BZ118" s="73"/>
      <c r="CA118" s="73"/>
      <c r="CB118" s="73"/>
      <c r="CC118" s="77"/>
      <c r="CD118" s="73"/>
      <c r="CE118" s="73"/>
      <c r="CF118" s="73"/>
      <c r="CG118" s="73"/>
      <c r="CH118" s="77"/>
      <c r="CI118" s="73"/>
      <c r="CJ118" s="73"/>
      <c r="CK118" s="73"/>
      <c r="CL118" s="73"/>
      <c r="CM118" s="77"/>
      <c r="CN118" s="73"/>
      <c r="CO118" s="73"/>
      <c r="CP118" s="73"/>
      <c r="CQ118" s="73"/>
      <c r="CR118" s="77"/>
      <c r="CS118" s="73"/>
      <c r="CT118" s="73"/>
      <c r="CU118" s="73"/>
      <c r="CV118" s="73"/>
      <c r="CW118" s="77"/>
      <c r="CX118" s="73"/>
      <c r="CY118" s="73"/>
      <c r="CZ118" s="73"/>
      <c r="DA118" s="73"/>
      <c r="DB118" s="77"/>
      <c r="DC118" s="73"/>
      <c r="DD118" s="73"/>
      <c r="DE118" s="73"/>
      <c r="DF118" s="73"/>
      <c r="DG118" s="77"/>
      <c r="DH118" s="73"/>
      <c r="DI118" s="73"/>
      <c r="DJ118" s="73"/>
      <c r="DK118" s="73"/>
      <c r="DL118" s="77"/>
      <c r="DM118" s="73"/>
      <c r="DN118" s="73"/>
      <c r="DO118" s="73"/>
      <c r="DP118" s="73"/>
      <c r="DQ118" s="77"/>
    </row>
    <row r="119" spans="1:123">
      <c r="BR119" s="73"/>
      <c r="BS119" s="73"/>
      <c r="BT119" s="73"/>
      <c r="BU119" s="73"/>
      <c r="BV119" s="73"/>
      <c r="BW119" s="74"/>
      <c r="BX119" s="75"/>
      <c r="BY119" s="74"/>
      <c r="BZ119" s="74"/>
      <c r="CA119" s="74"/>
      <c r="CB119" s="74"/>
      <c r="CC119" s="75"/>
      <c r="CD119" s="74"/>
      <c r="CE119" s="74"/>
      <c r="CF119" s="74"/>
      <c r="CG119" s="74"/>
      <c r="CH119" s="75"/>
      <c r="CI119" s="74"/>
      <c r="CJ119" s="74"/>
      <c r="CK119" s="74"/>
      <c r="CL119" s="74"/>
      <c r="CM119" s="75"/>
      <c r="CN119" s="74"/>
      <c r="CO119" s="74"/>
      <c r="CP119" s="74"/>
      <c r="CQ119" s="74"/>
      <c r="CR119" s="75"/>
      <c r="CS119" s="74"/>
      <c r="CT119" s="74"/>
      <c r="CU119" s="74"/>
      <c r="CV119" s="74"/>
      <c r="CW119" s="75"/>
      <c r="CX119" s="74"/>
      <c r="CY119" s="74"/>
      <c r="CZ119" s="74"/>
      <c r="DA119" s="74"/>
      <c r="DB119" s="75"/>
      <c r="DC119" s="74"/>
      <c r="DD119" s="74"/>
      <c r="DE119" s="74"/>
      <c r="DF119" s="74"/>
      <c r="DG119" s="75"/>
      <c r="DH119" s="74"/>
      <c r="DI119" s="74"/>
      <c r="DJ119" s="74"/>
      <c r="DK119" s="74"/>
      <c r="DL119" s="75"/>
      <c r="DM119" s="74"/>
      <c r="DN119" s="74"/>
      <c r="DO119" s="74"/>
      <c r="DP119" s="74"/>
      <c r="DQ119" s="75"/>
    </row>
    <row r="120" spans="1:123">
      <c r="BR120" s="73"/>
      <c r="BS120" s="73"/>
      <c r="BT120" s="73"/>
      <c r="BU120" s="73"/>
      <c r="BV120" s="73"/>
      <c r="BW120" s="74"/>
      <c r="BX120" s="75"/>
      <c r="BY120" s="74"/>
      <c r="BZ120" s="74"/>
      <c r="CA120" s="74"/>
      <c r="CB120" s="74"/>
      <c r="CC120" s="75"/>
      <c r="CD120" s="74"/>
      <c r="CE120" s="74"/>
      <c r="CF120" s="74"/>
      <c r="CG120" s="74"/>
      <c r="CH120" s="75"/>
      <c r="CI120" s="74"/>
      <c r="CJ120" s="74"/>
      <c r="CK120" s="74"/>
      <c r="CL120" s="74"/>
      <c r="CM120" s="75"/>
      <c r="CN120" s="74"/>
      <c r="CO120" s="74"/>
      <c r="CP120" s="74"/>
      <c r="CQ120" s="74"/>
      <c r="CR120" s="75"/>
      <c r="CS120" s="74"/>
      <c r="CT120" s="74"/>
      <c r="CU120" s="74"/>
      <c r="CV120" s="74"/>
      <c r="CW120" s="75"/>
      <c r="CX120" s="74"/>
      <c r="CY120" s="74"/>
      <c r="CZ120" s="74"/>
      <c r="DA120" s="74"/>
      <c r="DB120" s="75"/>
      <c r="DC120" s="74"/>
      <c r="DD120" s="74"/>
      <c r="DE120" s="74"/>
      <c r="DF120" s="74"/>
      <c r="DG120" s="75"/>
      <c r="DH120" s="74"/>
      <c r="DI120" s="74"/>
      <c r="DJ120" s="74"/>
      <c r="DK120" s="74"/>
      <c r="DL120" s="75"/>
      <c r="DM120" s="74"/>
      <c r="DN120" s="74"/>
      <c r="DO120" s="74"/>
      <c r="DP120" s="74"/>
      <c r="DQ120" s="75"/>
    </row>
    <row r="121" spans="1:123">
      <c r="BR121" s="73"/>
      <c r="BS121" s="73"/>
      <c r="BT121" s="73"/>
      <c r="BU121" s="73"/>
      <c r="BV121" s="73"/>
      <c r="BW121" s="74"/>
      <c r="BX121" s="75"/>
      <c r="BY121" s="74"/>
      <c r="BZ121" s="74"/>
      <c r="CA121" s="74"/>
      <c r="CB121" s="74"/>
      <c r="CC121" s="75"/>
      <c r="CD121" s="74"/>
      <c r="CE121" s="74"/>
      <c r="CF121" s="74"/>
      <c r="CG121" s="74"/>
      <c r="CH121" s="75"/>
      <c r="CI121" s="74"/>
      <c r="CJ121" s="74"/>
      <c r="CK121" s="74"/>
      <c r="CL121" s="74"/>
      <c r="CM121" s="75"/>
      <c r="CN121" s="74"/>
      <c r="CO121" s="74"/>
      <c r="CP121" s="74"/>
      <c r="CQ121" s="74"/>
      <c r="CR121" s="75"/>
      <c r="CS121" s="74"/>
      <c r="CT121" s="74"/>
      <c r="CU121" s="74"/>
      <c r="CV121" s="74"/>
      <c r="CW121" s="75"/>
      <c r="CX121" s="74"/>
      <c r="CY121" s="74"/>
      <c r="CZ121" s="74"/>
      <c r="DA121" s="74"/>
      <c r="DB121" s="75"/>
      <c r="DC121" s="74"/>
      <c r="DD121" s="74"/>
      <c r="DE121" s="74"/>
      <c r="DF121" s="74"/>
      <c r="DG121" s="75"/>
      <c r="DH121" s="74"/>
      <c r="DI121" s="74"/>
      <c r="DJ121" s="74"/>
      <c r="DK121" s="74"/>
      <c r="DL121" s="75"/>
      <c r="DM121" s="74"/>
      <c r="DN121" s="74"/>
      <c r="DO121" s="74"/>
      <c r="DP121" s="74"/>
      <c r="DQ121" s="75"/>
    </row>
    <row r="122" spans="1:123">
      <c r="BR122" s="73"/>
      <c r="BS122" s="73"/>
      <c r="BT122" s="73"/>
      <c r="BU122" s="73"/>
      <c r="BV122" s="73"/>
      <c r="BW122" s="73"/>
      <c r="BX122" s="77"/>
      <c r="BY122" s="73"/>
      <c r="BZ122" s="73"/>
      <c r="CA122" s="73"/>
      <c r="CB122" s="73"/>
      <c r="CC122" s="77"/>
      <c r="CD122" s="73"/>
      <c r="CE122" s="73"/>
      <c r="CF122" s="73"/>
      <c r="CG122" s="73"/>
      <c r="CH122" s="77"/>
      <c r="CI122" s="73"/>
      <c r="CJ122" s="73"/>
      <c r="CK122" s="73"/>
      <c r="CL122" s="73"/>
      <c r="CM122" s="77"/>
      <c r="CN122" s="73"/>
      <c r="CO122" s="73"/>
      <c r="CP122" s="73"/>
      <c r="CQ122" s="73"/>
      <c r="CR122" s="77"/>
      <c r="CS122" s="73"/>
      <c r="CT122" s="73"/>
      <c r="CU122" s="73"/>
      <c r="CV122" s="73"/>
      <c r="CW122" s="77"/>
      <c r="CX122" s="73"/>
      <c r="CY122" s="73"/>
      <c r="CZ122" s="73"/>
      <c r="DA122" s="73"/>
      <c r="DB122" s="77"/>
      <c r="DC122" s="73"/>
      <c r="DD122" s="73"/>
      <c r="DE122" s="73"/>
      <c r="DF122" s="73"/>
      <c r="DG122" s="77"/>
      <c r="DH122" s="73"/>
      <c r="DI122" s="73"/>
      <c r="DJ122" s="73"/>
      <c r="DK122" s="73"/>
      <c r="DL122" s="77"/>
      <c r="DM122" s="73"/>
      <c r="DN122" s="73"/>
      <c r="DO122" s="73"/>
      <c r="DP122" s="73"/>
      <c r="DQ122" s="77"/>
    </row>
    <row r="123" spans="1:123">
      <c r="BR123" s="73"/>
      <c r="BS123" s="73"/>
      <c r="BT123" s="73"/>
      <c r="BU123" s="73"/>
      <c r="BV123" s="73"/>
      <c r="BW123" s="73"/>
      <c r="BX123" s="77"/>
      <c r="BY123" s="73"/>
      <c r="BZ123" s="73"/>
      <c r="CA123" s="73"/>
      <c r="CB123" s="73"/>
      <c r="CC123" s="77"/>
      <c r="CD123" s="73"/>
      <c r="CE123" s="73"/>
      <c r="CF123" s="73"/>
      <c r="CG123" s="73"/>
      <c r="CH123" s="77"/>
      <c r="CI123" s="73"/>
      <c r="CJ123" s="73"/>
      <c r="CK123" s="73"/>
      <c r="CL123" s="73"/>
      <c r="CM123" s="77"/>
      <c r="CN123" s="73"/>
      <c r="CO123" s="73"/>
      <c r="CP123" s="73"/>
      <c r="CQ123" s="73"/>
      <c r="CR123" s="77"/>
      <c r="CS123" s="73"/>
      <c r="CT123" s="73"/>
      <c r="CU123" s="73"/>
      <c r="CV123" s="73"/>
      <c r="CW123" s="77"/>
      <c r="CX123" s="73"/>
      <c r="CY123" s="73"/>
      <c r="CZ123" s="73"/>
      <c r="DA123" s="73"/>
      <c r="DB123" s="77"/>
      <c r="DC123" s="73"/>
      <c r="DD123" s="73"/>
      <c r="DE123" s="73"/>
      <c r="DF123" s="73"/>
      <c r="DG123" s="77"/>
      <c r="DH123" s="73"/>
      <c r="DI123" s="73"/>
      <c r="DJ123" s="73"/>
      <c r="DK123" s="73"/>
      <c r="DL123" s="77"/>
      <c r="DM123" s="73"/>
      <c r="DN123" s="73"/>
      <c r="DO123" s="73"/>
      <c r="DP123" s="73"/>
      <c r="DQ123" s="77"/>
    </row>
    <row r="124" spans="1:123">
      <c r="BR124" s="73"/>
      <c r="BS124" s="73"/>
      <c r="BT124" s="73"/>
      <c r="BU124" s="73"/>
      <c r="BV124" s="73"/>
      <c r="BW124" s="74"/>
      <c r="BX124" s="75"/>
      <c r="BY124" s="74"/>
      <c r="BZ124" s="74"/>
      <c r="CA124" s="74"/>
      <c r="CB124" s="74"/>
      <c r="CC124" s="75"/>
      <c r="CD124" s="74"/>
      <c r="CE124" s="74"/>
      <c r="CF124" s="74"/>
      <c r="CG124" s="74"/>
      <c r="CH124" s="75"/>
      <c r="CI124" s="74"/>
      <c r="CJ124" s="74"/>
      <c r="CK124" s="74"/>
      <c r="CL124" s="74"/>
      <c r="CM124" s="75"/>
      <c r="CN124" s="74"/>
      <c r="CO124" s="74"/>
      <c r="CP124" s="74"/>
      <c r="CQ124" s="74"/>
      <c r="CR124" s="75"/>
      <c r="CS124" s="74"/>
      <c r="CT124" s="74"/>
      <c r="CU124" s="74"/>
      <c r="CV124" s="74"/>
      <c r="CW124" s="75"/>
      <c r="CX124" s="74"/>
      <c r="CY124" s="74"/>
      <c r="CZ124" s="74"/>
      <c r="DA124" s="74"/>
      <c r="DB124" s="75"/>
      <c r="DC124" s="74"/>
      <c r="DD124" s="74"/>
      <c r="DE124" s="74"/>
      <c r="DF124" s="74"/>
      <c r="DG124" s="75"/>
      <c r="DH124" s="74"/>
      <c r="DI124" s="74"/>
      <c r="DJ124" s="74"/>
      <c r="DK124" s="74"/>
      <c r="DL124" s="75"/>
      <c r="DM124" s="74"/>
      <c r="DN124" s="74"/>
      <c r="DO124" s="74"/>
      <c r="DP124" s="74"/>
      <c r="DQ124" s="75"/>
    </row>
    <row r="125" spans="1:123">
      <c r="BR125" s="74"/>
      <c r="BS125" s="74"/>
      <c r="BT125" s="74"/>
      <c r="BU125" s="74"/>
      <c r="BV125" s="74"/>
      <c r="BW125" s="74"/>
      <c r="BX125" s="75"/>
      <c r="BY125" s="74"/>
      <c r="BZ125" s="74"/>
      <c r="CA125" s="74"/>
      <c r="CB125" s="74"/>
      <c r="CC125" s="75"/>
      <c r="CD125" s="74"/>
      <c r="CE125" s="74"/>
      <c r="CF125" s="74"/>
      <c r="CG125" s="74"/>
      <c r="CH125" s="75"/>
      <c r="CI125" s="74"/>
      <c r="CJ125" s="74"/>
      <c r="CK125" s="74"/>
      <c r="CL125" s="74"/>
      <c r="CM125" s="75"/>
      <c r="CN125" s="74"/>
      <c r="CO125" s="74"/>
      <c r="CP125" s="74"/>
      <c r="CQ125" s="74"/>
      <c r="CR125" s="75"/>
      <c r="CS125" s="74"/>
      <c r="CT125" s="74"/>
      <c r="CU125" s="74"/>
      <c r="CV125" s="74"/>
      <c r="CW125" s="75"/>
      <c r="CX125" s="74"/>
      <c r="CY125" s="74"/>
      <c r="CZ125" s="74"/>
      <c r="DA125" s="74"/>
      <c r="DB125" s="75"/>
      <c r="DC125" s="74"/>
      <c r="DD125" s="74"/>
      <c r="DE125" s="74"/>
      <c r="DF125" s="74"/>
      <c r="DG125" s="75"/>
      <c r="DH125" s="74"/>
      <c r="DI125" s="74"/>
      <c r="DJ125" s="74"/>
      <c r="DK125" s="74"/>
      <c r="DL125" s="75"/>
      <c r="DM125" s="74"/>
      <c r="DN125" s="74"/>
      <c r="DO125" s="74"/>
      <c r="DP125" s="74"/>
      <c r="DQ125" s="75"/>
    </row>
    <row r="126" spans="1:123">
      <c r="BR126" s="73"/>
      <c r="BS126" s="73"/>
      <c r="BT126" s="73"/>
      <c r="BU126" s="73"/>
      <c r="BV126" s="73"/>
      <c r="BW126" s="74"/>
      <c r="BX126" s="75"/>
      <c r="BY126" s="74"/>
      <c r="BZ126" s="74"/>
      <c r="CA126" s="74"/>
      <c r="CB126" s="74"/>
      <c r="CC126" s="75"/>
      <c r="CD126" s="74"/>
      <c r="CE126" s="74"/>
      <c r="CF126" s="74"/>
      <c r="CG126" s="74"/>
      <c r="CH126" s="75"/>
      <c r="CI126" s="74"/>
      <c r="CJ126" s="74"/>
      <c r="CK126" s="74"/>
      <c r="CL126" s="74"/>
      <c r="CM126" s="75"/>
      <c r="CN126" s="74"/>
      <c r="CO126" s="74"/>
      <c r="CP126" s="74"/>
      <c r="CQ126" s="74"/>
      <c r="CR126" s="75"/>
      <c r="CS126" s="74"/>
      <c r="CT126" s="74"/>
      <c r="CU126" s="74"/>
      <c r="CV126" s="74"/>
      <c r="CW126" s="75"/>
      <c r="CX126" s="74"/>
      <c r="CY126" s="74"/>
      <c r="CZ126" s="74"/>
      <c r="DA126" s="74"/>
      <c r="DB126" s="75"/>
      <c r="DC126" s="74"/>
      <c r="DD126" s="74"/>
      <c r="DE126" s="74"/>
      <c r="DF126" s="74"/>
      <c r="DG126" s="75"/>
      <c r="DH126" s="74"/>
      <c r="DI126" s="74"/>
      <c r="DJ126" s="74"/>
      <c r="DK126" s="74"/>
      <c r="DL126" s="75"/>
      <c r="DM126" s="74"/>
      <c r="DN126" s="74"/>
      <c r="DO126" s="74"/>
      <c r="DP126" s="74"/>
      <c r="DQ126" s="75"/>
    </row>
    <row r="127" spans="1:123">
      <c r="BR127" s="73"/>
      <c r="BS127" s="73"/>
      <c r="BT127" s="73"/>
      <c r="BU127" s="73"/>
      <c r="BV127" s="73"/>
      <c r="BW127" s="74"/>
      <c r="BX127" s="75"/>
      <c r="BY127" s="74"/>
      <c r="BZ127" s="74"/>
      <c r="CA127" s="74"/>
      <c r="CB127" s="74"/>
      <c r="CC127" s="75"/>
      <c r="CD127" s="74"/>
      <c r="CE127" s="74"/>
      <c r="CF127" s="74"/>
      <c r="CG127" s="74"/>
      <c r="CH127" s="75"/>
      <c r="CI127" s="74"/>
      <c r="CJ127" s="74"/>
      <c r="CK127" s="74"/>
      <c r="CL127" s="74"/>
      <c r="CM127" s="75"/>
      <c r="CN127" s="74"/>
      <c r="CO127" s="74"/>
      <c r="CP127" s="74"/>
      <c r="CQ127" s="74"/>
      <c r="CR127" s="75"/>
      <c r="CS127" s="74"/>
      <c r="CT127" s="74"/>
      <c r="CU127" s="74"/>
      <c r="CV127" s="74"/>
      <c r="CW127" s="75"/>
      <c r="CX127" s="74"/>
      <c r="CY127" s="74"/>
      <c r="CZ127" s="74"/>
      <c r="DA127" s="74"/>
      <c r="DB127" s="75"/>
      <c r="DC127" s="74"/>
      <c r="DD127" s="74"/>
      <c r="DE127" s="74"/>
      <c r="DF127" s="74"/>
      <c r="DG127" s="75"/>
      <c r="DH127" s="74"/>
      <c r="DI127" s="74"/>
      <c r="DJ127" s="74"/>
      <c r="DK127" s="74"/>
      <c r="DL127" s="75"/>
      <c r="DM127" s="74"/>
      <c r="DN127" s="74"/>
      <c r="DO127" s="74"/>
      <c r="DP127" s="74"/>
      <c r="DQ127" s="75"/>
    </row>
    <row r="128" spans="1:123">
      <c r="A128" s="30"/>
      <c r="BR128" s="73"/>
      <c r="BS128" s="73"/>
      <c r="BT128" s="73"/>
      <c r="BU128" s="73"/>
      <c r="BV128" s="73"/>
      <c r="BW128" s="73"/>
      <c r="BX128" s="77"/>
      <c r="BY128" s="73"/>
      <c r="BZ128" s="73"/>
      <c r="CA128" s="73"/>
      <c r="CB128" s="73"/>
      <c r="CC128" s="77"/>
      <c r="CD128" s="73"/>
      <c r="CE128" s="73"/>
      <c r="CF128" s="73"/>
      <c r="CG128" s="73"/>
      <c r="CH128" s="77"/>
      <c r="CI128" s="73"/>
      <c r="CJ128" s="73"/>
      <c r="CK128" s="73"/>
      <c r="CL128" s="73"/>
      <c r="CM128" s="77"/>
      <c r="CN128" s="73"/>
      <c r="CO128" s="73"/>
      <c r="CP128" s="73"/>
      <c r="CQ128" s="73"/>
      <c r="CR128" s="77"/>
      <c r="CS128" s="73"/>
      <c r="CT128" s="73"/>
      <c r="CU128" s="73"/>
      <c r="CV128" s="73"/>
      <c r="CW128" s="77"/>
      <c r="CX128" s="73"/>
      <c r="CY128" s="73"/>
      <c r="CZ128" s="73"/>
      <c r="DA128" s="73"/>
      <c r="DB128" s="77"/>
      <c r="DC128" s="73"/>
      <c r="DD128" s="73"/>
      <c r="DE128" s="73"/>
      <c r="DF128" s="73"/>
      <c r="DG128" s="77"/>
      <c r="DH128" s="73"/>
      <c r="DI128" s="73"/>
      <c r="DJ128" s="73"/>
      <c r="DK128" s="73"/>
      <c r="DL128" s="77"/>
      <c r="DM128" s="73"/>
      <c r="DN128" s="73"/>
      <c r="DO128" s="73"/>
      <c r="DP128" s="73"/>
      <c r="DQ128" s="77"/>
    </row>
    <row r="129" spans="1:121">
      <c r="A129" s="30"/>
      <c r="BR129" s="73"/>
      <c r="BS129" s="73"/>
      <c r="BT129" s="73"/>
      <c r="BU129" s="73"/>
      <c r="BV129" s="73"/>
      <c r="BW129" s="74"/>
      <c r="BX129" s="75"/>
      <c r="BY129" s="74"/>
      <c r="BZ129" s="74"/>
      <c r="CA129" s="74"/>
      <c r="CB129" s="74"/>
      <c r="CC129" s="75"/>
      <c r="CD129" s="74"/>
      <c r="CE129" s="74"/>
      <c r="CF129" s="74"/>
      <c r="CG129" s="74"/>
      <c r="CH129" s="75"/>
      <c r="CI129" s="74"/>
      <c r="CJ129" s="74"/>
      <c r="CK129" s="74"/>
      <c r="CL129" s="74"/>
      <c r="CM129" s="75"/>
      <c r="CN129" s="74"/>
      <c r="CO129" s="74"/>
      <c r="CP129" s="74"/>
      <c r="CQ129" s="74"/>
      <c r="CR129" s="75"/>
      <c r="CS129" s="74"/>
      <c r="CT129" s="74"/>
      <c r="CU129" s="74"/>
      <c r="CV129" s="74"/>
      <c r="CW129" s="75"/>
      <c r="CX129" s="74"/>
      <c r="CY129" s="74"/>
      <c r="CZ129" s="74"/>
      <c r="DA129" s="74"/>
      <c r="DB129" s="75"/>
      <c r="DC129" s="74"/>
      <c r="DD129" s="74"/>
      <c r="DE129" s="74"/>
      <c r="DF129" s="74"/>
      <c r="DG129" s="75"/>
      <c r="DH129" s="74"/>
      <c r="DI129" s="74"/>
      <c r="DJ129" s="74"/>
      <c r="DK129" s="74"/>
      <c r="DL129" s="75"/>
      <c r="DM129" s="74"/>
      <c r="DN129" s="74"/>
      <c r="DO129" s="74"/>
      <c r="DP129" s="74"/>
      <c r="DQ129" s="75"/>
    </row>
    <row r="130" spans="1:121">
      <c r="A130" s="30"/>
      <c r="BR130" s="73"/>
      <c r="BS130" s="73"/>
      <c r="BT130" s="73"/>
      <c r="BU130" s="73"/>
      <c r="BV130" s="73"/>
      <c r="BW130" s="74"/>
      <c r="BX130" s="75"/>
      <c r="BY130" s="74"/>
      <c r="BZ130" s="74"/>
      <c r="CA130" s="74"/>
      <c r="CB130" s="74"/>
      <c r="CC130" s="75"/>
      <c r="CD130" s="74"/>
      <c r="CE130" s="74"/>
      <c r="CF130" s="74"/>
      <c r="CG130" s="74"/>
      <c r="CH130" s="75"/>
      <c r="CI130" s="74"/>
      <c r="CJ130" s="74"/>
      <c r="CK130" s="74"/>
      <c r="CL130" s="74"/>
      <c r="CM130" s="75"/>
      <c r="CN130" s="74"/>
      <c r="CO130" s="74"/>
      <c r="CP130" s="74"/>
      <c r="CQ130" s="74"/>
      <c r="CR130" s="75"/>
      <c r="CS130" s="74"/>
      <c r="CT130" s="74"/>
      <c r="CU130" s="74"/>
      <c r="CV130" s="74"/>
      <c r="CW130" s="75"/>
      <c r="CX130" s="74"/>
      <c r="CY130" s="74"/>
      <c r="CZ130" s="74"/>
      <c r="DA130" s="74"/>
      <c r="DB130" s="75"/>
      <c r="DC130" s="74"/>
      <c r="DD130" s="74"/>
      <c r="DE130" s="74"/>
      <c r="DF130" s="74"/>
      <c r="DG130" s="75"/>
      <c r="DH130" s="74"/>
      <c r="DI130" s="74"/>
      <c r="DJ130" s="74"/>
      <c r="DK130" s="74"/>
      <c r="DL130" s="75"/>
      <c r="DM130" s="74"/>
      <c r="DN130" s="74"/>
      <c r="DO130" s="74"/>
      <c r="DP130" s="74"/>
      <c r="DQ130" s="75"/>
    </row>
    <row r="131" spans="1:121">
      <c r="A131" s="30"/>
      <c r="BR131" s="73"/>
      <c r="BS131" s="73"/>
      <c r="BT131" s="73"/>
      <c r="BU131" s="73"/>
      <c r="BV131" s="73"/>
      <c r="BW131" s="74"/>
      <c r="BX131" s="75"/>
      <c r="BY131" s="74"/>
      <c r="BZ131" s="74"/>
      <c r="CA131" s="74"/>
      <c r="CB131" s="74"/>
      <c r="CC131" s="75"/>
      <c r="CD131" s="74"/>
      <c r="CE131" s="74"/>
      <c r="CF131" s="74"/>
      <c r="CG131" s="74"/>
      <c r="CH131" s="75"/>
      <c r="CI131" s="74"/>
      <c r="CJ131" s="74"/>
      <c r="CK131" s="74"/>
      <c r="CL131" s="74"/>
      <c r="CM131" s="75"/>
      <c r="CN131" s="74"/>
      <c r="CO131" s="74"/>
      <c r="CP131" s="74"/>
      <c r="CQ131" s="74"/>
      <c r="CR131" s="75"/>
      <c r="CS131" s="74"/>
      <c r="CT131" s="74"/>
      <c r="CU131" s="74"/>
      <c r="CV131" s="74"/>
      <c r="CW131" s="75"/>
      <c r="CX131" s="74"/>
      <c r="CY131" s="74"/>
      <c r="CZ131" s="74"/>
      <c r="DA131" s="74"/>
      <c r="DB131" s="75"/>
      <c r="DC131" s="74"/>
      <c r="DD131" s="74"/>
      <c r="DE131" s="74"/>
      <c r="DF131" s="74"/>
      <c r="DG131" s="75"/>
      <c r="DH131" s="74"/>
      <c r="DI131" s="74"/>
      <c r="DJ131" s="74"/>
      <c r="DK131" s="74"/>
      <c r="DL131" s="75"/>
      <c r="DM131" s="74"/>
      <c r="DN131" s="74"/>
      <c r="DO131" s="74"/>
      <c r="DP131" s="74"/>
      <c r="DQ131" s="75"/>
    </row>
    <row r="132" spans="1:121">
      <c r="A132" s="30"/>
      <c r="BR132" s="73"/>
      <c r="BS132" s="73"/>
      <c r="BT132" s="73"/>
      <c r="BU132" s="73"/>
      <c r="BV132" s="73"/>
      <c r="BW132" s="73"/>
      <c r="BX132" s="77"/>
      <c r="BY132" s="73"/>
      <c r="BZ132" s="73"/>
      <c r="CA132" s="73"/>
      <c r="CB132" s="73"/>
      <c r="CC132" s="77"/>
      <c r="CD132" s="73"/>
      <c r="CE132" s="73"/>
      <c r="CF132" s="73"/>
      <c r="CG132" s="73"/>
      <c r="CH132" s="77"/>
      <c r="CI132" s="73"/>
      <c r="CJ132" s="73"/>
      <c r="CK132" s="73"/>
      <c r="CL132" s="73"/>
      <c r="CM132" s="77"/>
      <c r="CN132" s="73"/>
      <c r="CO132" s="73"/>
      <c r="CP132" s="73"/>
      <c r="CQ132" s="73"/>
      <c r="CR132" s="77"/>
      <c r="CS132" s="73"/>
      <c r="CT132" s="73"/>
      <c r="CU132" s="73"/>
      <c r="CV132" s="73"/>
      <c r="CW132" s="77"/>
      <c r="CX132" s="73"/>
      <c r="CY132" s="73"/>
      <c r="CZ132" s="73"/>
      <c r="DA132" s="73"/>
      <c r="DB132" s="77"/>
      <c r="DC132" s="73"/>
      <c r="DD132" s="73"/>
      <c r="DE132" s="73"/>
      <c r="DF132" s="73"/>
      <c r="DG132" s="77"/>
      <c r="DH132" s="73"/>
      <c r="DI132" s="73"/>
      <c r="DJ132" s="73"/>
      <c r="DK132" s="73"/>
      <c r="DL132" s="77"/>
      <c r="DM132" s="73"/>
      <c r="DN132" s="73"/>
      <c r="DO132" s="73"/>
      <c r="DP132" s="73"/>
      <c r="DQ132" s="77"/>
    </row>
    <row r="133" spans="1:121">
      <c r="A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row>
    <row r="134" spans="1:121">
      <c r="A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row>
    <row r="135" spans="1:121">
      <c r="A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row>
    <row r="136" spans="1:121">
      <c r="A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row>
    <row r="137" spans="1:121">
      <c r="A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row>
  </sheetData>
  <mergeCells count="110">
    <mergeCell ref="I11:I12"/>
    <mergeCell ref="W11:W12"/>
    <mergeCell ref="X11:X12"/>
    <mergeCell ref="CB11:CB12"/>
    <mergeCell ref="CC11:CC12"/>
    <mergeCell ref="CD11:CE11"/>
    <mergeCell ref="A8:CE8"/>
    <mergeCell ref="CB9:CE9"/>
    <mergeCell ref="A10:A12"/>
    <mergeCell ref="B10:B12"/>
    <mergeCell ref="C10:C12"/>
    <mergeCell ref="D10:M10"/>
    <mergeCell ref="N10:N12"/>
    <mergeCell ref="O10:X10"/>
    <mergeCell ref="Y10:AA10"/>
    <mergeCell ref="AB10:BE10"/>
    <mergeCell ref="J11:J12"/>
    <mergeCell ref="K11:K12"/>
    <mergeCell ref="L11:L12"/>
    <mergeCell ref="M11:M12"/>
    <mergeCell ref="O11:O12"/>
    <mergeCell ref="P11:P12"/>
    <mergeCell ref="D11:D12"/>
    <mergeCell ref="E11:E12"/>
    <mergeCell ref="F11:F12"/>
    <mergeCell ref="G11:G12"/>
    <mergeCell ref="H11:H12"/>
    <mergeCell ref="BQ10:BQ12"/>
    <mergeCell ref="BR10:BU10"/>
    <mergeCell ref="BV10:BV12"/>
    <mergeCell ref="BW10:BZ10"/>
    <mergeCell ref="BJ11:BJ12"/>
    <mergeCell ref="BK11:BK12"/>
    <mergeCell ref="BL11:BL12"/>
    <mergeCell ref="BM11:BM12"/>
    <mergeCell ref="BW11:BW12"/>
    <mergeCell ref="BX11:BX12"/>
    <mergeCell ref="BY11:BZ11"/>
    <mergeCell ref="Y11:Y12"/>
    <mergeCell ref="Z11:Z12"/>
    <mergeCell ref="AA11:AA12"/>
    <mergeCell ref="AB11:AD11"/>
    <mergeCell ref="Q11:Q12"/>
    <mergeCell ref="R11:R12"/>
    <mergeCell ref="S11:S12"/>
    <mergeCell ref="T11:T12"/>
    <mergeCell ref="U11:U12"/>
    <mergeCell ref="V11:V12"/>
    <mergeCell ref="DO10:DO12"/>
    <mergeCell ref="DP10:DS10"/>
    <mergeCell ref="DM11:DN11"/>
    <mergeCell ref="DP11:DP12"/>
    <mergeCell ref="DQ11:DQ12"/>
    <mergeCell ref="DR11:DS11"/>
    <mergeCell ref="CP10:CP12"/>
    <mergeCell ref="CQ10:CT10"/>
    <mergeCell ref="CU10:CU12"/>
    <mergeCell ref="CV10:CY10"/>
    <mergeCell ref="CZ10:CZ12"/>
    <mergeCell ref="DA10:DD10"/>
    <mergeCell ref="CW11:CW12"/>
    <mergeCell ref="CX11:CY11"/>
    <mergeCell ref="DA11:DA12"/>
    <mergeCell ref="DB11:DB12"/>
    <mergeCell ref="DF11:DF12"/>
    <mergeCell ref="DG11:DG12"/>
    <mergeCell ref="DH11:DI11"/>
    <mergeCell ref="DK11:DK12"/>
    <mergeCell ref="DL11:DL12"/>
    <mergeCell ref="DE10:DE12"/>
    <mergeCell ref="DF10:DI10"/>
    <mergeCell ref="DJ10:DJ12"/>
    <mergeCell ref="AW11:AY11"/>
    <mergeCell ref="AZ11:BB11"/>
    <mergeCell ref="BC11:BE11"/>
    <mergeCell ref="BG11:BG12"/>
    <mergeCell ref="BH11:BH12"/>
    <mergeCell ref="BI11:BI12"/>
    <mergeCell ref="AE11:AG11"/>
    <mergeCell ref="AH11:AJ11"/>
    <mergeCell ref="AK11:AM11"/>
    <mergeCell ref="AN11:AP11"/>
    <mergeCell ref="AQ11:AS11"/>
    <mergeCell ref="AT11:AV11"/>
    <mergeCell ref="BF10:BF12"/>
    <mergeCell ref="BG10:BP10"/>
    <mergeCell ref="DK10:DN10"/>
    <mergeCell ref="BN11:BN12"/>
    <mergeCell ref="BO11:BO12"/>
    <mergeCell ref="BP11:BP12"/>
    <mergeCell ref="BR11:BR12"/>
    <mergeCell ref="BS11:BS12"/>
    <mergeCell ref="BT11:BU11"/>
    <mergeCell ref="CA10:CA12"/>
    <mergeCell ref="CB10:CE10"/>
    <mergeCell ref="DC11:DD11"/>
    <mergeCell ref="CM11:CM12"/>
    <mergeCell ref="CN11:CO11"/>
    <mergeCell ref="CQ11:CQ12"/>
    <mergeCell ref="CR11:CR12"/>
    <mergeCell ref="CS11:CT11"/>
    <mergeCell ref="CV11:CV12"/>
    <mergeCell ref="CF10:CF12"/>
    <mergeCell ref="CG10:CJ10"/>
    <mergeCell ref="CK10:CK12"/>
    <mergeCell ref="CL10:CO10"/>
    <mergeCell ref="CG11:CG12"/>
    <mergeCell ref="CH11:CH12"/>
    <mergeCell ref="CI11:CJ11"/>
    <mergeCell ref="CL11:CL12"/>
  </mergeCells>
  <pageMargins left="0.43307086614173229" right="0.19685039370078741" top="0.39370078740157483" bottom="0.42" header="0.19685039370078741" footer="0.19685039370078741"/>
  <pageSetup paperSize="9" scale="90" orientation="landscape" r:id="rId1"/>
  <headerFoot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PL 01_NQ_</vt:lpstr>
      <vt:lpstr>PL 02_NQ_</vt:lpstr>
      <vt:lpstr>PL 03_NQ _</vt:lpstr>
      <vt:lpstr>PL04NQ</vt:lpstr>
      <vt:lpstr>Bieu 4_TT</vt:lpstr>
      <vt:lpstr>'PL 03_NQ _'!Print_Area</vt:lpstr>
      <vt:lpstr>'Bieu 4_TT'!Print_Titles</vt:lpstr>
      <vt:lpstr>'PL 01_NQ_'!Print_Titles</vt:lpstr>
      <vt:lpstr>'PL 02_NQ_'!Print_Titles</vt:lpstr>
      <vt:lpstr>'PL 03_NQ _'!Print_Titles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 Ha</dc:creator>
  <cp:lastModifiedBy>Le V Trung</cp:lastModifiedBy>
  <cp:lastPrinted>2020-11-07T08:13:11Z</cp:lastPrinted>
  <dcterms:created xsi:type="dcterms:W3CDTF">2016-12-06T11:10:13Z</dcterms:created>
  <dcterms:modified xsi:type="dcterms:W3CDTF">2020-11-19T10:34:34Z</dcterms:modified>
</cp:coreProperties>
</file>