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525" windowWidth="9600" windowHeight="11145"/>
  </bookViews>
  <sheets>
    <sheet name="PL 01_NQ" sheetId="20" r:id="rId1"/>
    <sheet name="PL 02_NQ" sheetId="17" r:id="rId2"/>
    <sheet name="PL 03_NQ " sheetId="21" r:id="rId3"/>
    <sheet name="PL04NQ" sheetId="4" r:id="rId4"/>
    <sheet name="Bieu 4_TT" sheetId="19" state="hidden" r:id="rId5"/>
  </sheets>
  <definedNames>
    <definedName name="_________a1" localSheetId="4" hidden="1">{"'Sheet1'!$L$16"}</definedName>
    <definedName name="_________a1" localSheetId="0" hidden="1">{"'Sheet1'!$L$16"}</definedName>
    <definedName name="_________a1" localSheetId="1" hidden="1">{"'Sheet1'!$L$16"}</definedName>
    <definedName name="_________a1" localSheetId="2" hidden="1">{"'Sheet1'!$L$16"}</definedName>
    <definedName name="_________a1" hidden="1">{"'Sheet1'!$L$16"}</definedName>
    <definedName name="_________PA3" localSheetId="4" hidden="1">{"'Sheet1'!$L$16"}</definedName>
    <definedName name="_________PA3" localSheetId="0" hidden="1">{"'Sheet1'!$L$16"}</definedName>
    <definedName name="_________PA3" localSheetId="1" hidden="1">{"'Sheet1'!$L$16"}</definedName>
    <definedName name="_________PA3" localSheetId="2" hidden="1">{"'Sheet1'!$L$16"}</definedName>
    <definedName name="_________PA3" hidden="1">{"'Sheet1'!$L$16"}</definedName>
    <definedName name="_______a1" localSheetId="4" hidden="1">{"'Sheet1'!$L$16"}</definedName>
    <definedName name="_______a1" localSheetId="0" hidden="1">{"'Sheet1'!$L$16"}</definedName>
    <definedName name="_______a1" localSheetId="1" hidden="1">{"'Sheet1'!$L$16"}</definedName>
    <definedName name="_______a1" localSheetId="2" hidden="1">{"'Sheet1'!$L$16"}</definedName>
    <definedName name="_______a1" hidden="1">{"'Sheet1'!$L$16"}</definedName>
    <definedName name="_______PA3" localSheetId="4" hidden="1">{"'Sheet1'!$L$16"}</definedName>
    <definedName name="_______PA3" localSheetId="0" hidden="1">{"'Sheet1'!$L$16"}</definedName>
    <definedName name="_______PA3" localSheetId="1" hidden="1">{"'Sheet1'!$L$16"}</definedName>
    <definedName name="_______PA3" localSheetId="2" hidden="1">{"'Sheet1'!$L$16"}</definedName>
    <definedName name="_______PA3" hidden="1">{"'Sheet1'!$L$16"}</definedName>
    <definedName name="______a1" localSheetId="4" hidden="1">{"'Sheet1'!$L$16"}</definedName>
    <definedName name="______a1" localSheetId="0" hidden="1">{"'Sheet1'!$L$16"}</definedName>
    <definedName name="______a1" localSheetId="1" hidden="1">{"'Sheet1'!$L$16"}</definedName>
    <definedName name="______a1" localSheetId="2" hidden="1">{"'Sheet1'!$L$16"}</definedName>
    <definedName name="______a1" hidden="1">{"'Sheet1'!$L$16"}</definedName>
    <definedName name="______h1" localSheetId="4" hidden="1">{"'Sheet1'!$L$16"}</definedName>
    <definedName name="______h1" localSheetId="0" hidden="1">{"'Sheet1'!$L$16"}</definedName>
    <definedName name="______h1" localSheetId="1" hidden="1">{"'Sheet1'!$L$16"}</definedName>
    <definedName name="______h1" localSheetId="2" hidden="1">{"'Sheet1'!$L$16"}</definedName>
    <definedName name="______h1" hidden="1">{"'Sheet1'!$L$16"}</definedName>
    <definedName name="______h10" localSheetId="4" hidden="1">{#N/A,#N/A,FALSE,"Chi tiÆt"}</definedName>
    <definedName name="______h10" localSheetId="0" hidden="1">{#N/A,#N/A,FALSE,"Chi tiÆt"}</definedName>
    <definedName name="______h10" localSheetId="1" hidden="1">{#N/A,#N/A,FALSE,"Chi tiÆt"}</definedName>
    <definedName name="______h10" localSheetId="2" hidden="1">{#N/A,#N/A,FALSE,"Chi tiÆt"}</definedName>
    <definedName name="______h10" hidden="1">{#N/A,#N/A,FALSE,"Chi tiÆt"}</definedName>
    <definedName name="______h2" localSheetId="4" hidden="1">{"'Sheet1'!$L$16"}</definedName>
    <definedName name="______h2" localSheetId="0" hidden="1">{"'Sheet1'!$L$16"}</definedName>
    <definedName name="______h2" localSheetId="1" hidden="1">{"'Sheet1'!$L$16"}</definedName>
    <definedName name="______h2" localSheetId="2" hidden="1">{"'Sheet1'!$L$16"}</definedName>
    <definedName name="______h2" hidden="1">{"'Sheet1'!$L$16"}</definedName>
    <definedName name="______h3" localSheetId="4" hidden="1">{"'Sheet1'!$L$16"}</definedName>
    <definedName name="______h3" localSheetId="0" hidden="1">{"'Sheet1'!$L$16"}</definedName>
    <definedName name="______h3" localSheetId="1" hidden="1">{"'Sheet1'!$L$16"}</definedName>
    <definedName name="______h3" localSheetId="2" hidden="1">{"'Sheet1'!$L$16"}</definedName>
    <definedName name="______h3" hidden="1">{"'Sheet1'!$L$16"}</definedName>
    <definedName name="______h5" localSheetId="4" hidden="1">{"'Sheet1'!$L$16"}</definedName>
    <definedName name="______h5" localSheetId="0" hidden="1">{"'Sheet1'!$L$16"}</definedName>
    <definedName name="______h5" localSheetId="1" hidden="1">{"'Sheet1'!$L$16"}</definedName>
    <definedName name="______h5" localSheetId="2" hidden="1">{"'Sheet1'!$L$16"}</definedName>
    <definedName name="______h5" hidden="1">{"'Sheet1'!$L$16"}</definedName>
    <definedName name="______h6" localSheetId="4" hidden="1">{"'Sheet1'!$L$16"}</definedName>
    <definedName name="______h6" localSheetId="0" hidden="1">{"'Sheet1'!$L$16"}</definedName>
    <definedName name="______h6" localSheetId="1" hidden="1">{"'Sheet1'!$L$16"}</definedName>
    <definedName name="______h6" localSheetId="2" hidden="1">{"'Sheet1'!$L$16"}</definedName>
    <definedName name="______h6" hidden="1">{"'Sheet1'!$L$16"}</definedName>
    <definedName name="______h7" localSheetId="4" hidden="1">{"'Sheet1'!$L$16"}</definedName>
    <definedName name="______h7" localSheetId="0" hidden="1">{"'Sheet1'!$L$16"}</definedName>
    <definedName name="______h7" localSheetId="1" hidden="1">{"'Sheet1'!$L$16"}</definedName>
    <definedName name="______h7" localSheetId="2" hidden="1">{"'Sheet1'!$L$16"}</definedName>
    <definedName name="______h7" hidden="1">{"'Sheet1'!$L$16"}</definedName>
    <definedName name="______h8" localSheetId="4" hidden="1">{"'Sheet1'!$L$16"}</definedName>
    <definedName name="______h8" localSheetId="0" hidden="1">{"'Sheet1'!$L$16"}</definedName>
    <definedName name="______h8" localSheetId="1" hidden="1">{"'Sheet1'!$L$16"}</definedName>
    <definedName name="______h8" localSheetId="2" hidden="1">{"'Sheet1'!$L$16"}</definedName>
    <definedName name="______h8" hidden="1">{"'Sheet1'!$L$16"}</definedName>
    <definedName name="______h9" localSheetId="4" hidden="1">{"'Sheet1'!$L$16"}</definedName>
    <definedName name="______h9" localSheetId="0" hidden="1">{"'Sheet1'!$L$16"}</definedName>
    <definedName name="______h9" localSheetId="1" hidden="1">{"'Sheet1'!$L$16"}</definedName>
    <definedName name="______h9" localSheetId="2" hidden="1">{"'Sheet1'!$L$16"}</definedName>
    <definedName name="______h9" hidden="1">{"'Sheet1'!$L$16"}</definedName>
    <definedName name="______NSO2" localSheetId="4" hidden="1">{"'Sheet1'!$L$16"}</definedName>
    <definedName name="______NSO2" localSheetId="0" hidden="1">{"'Sheet1'!$L$16"}</definedName>
    <definedName name="______NSO2" localSheetId="1" hidden="1">{"'Sheet1'!$L$16"}</definedName>
    <definedName name="______NSO2" localSheetId="2" hidden="1">{"'Sheet1'!$L$16"}</definedName>
    <definedName name="______NSO2" hidden="1">{"'Sheet1'!$L$16"}</definedName>
    <definedName name="______PA3" localSheetId="4" hidden="1">{"'Sheet1'!$L$16"}</definedName>
    <definedName name="______PA3" localSheetId="0" hidden="1">{"'Sheet1'!$L$16"}</definedName>
    <definedName name="______PA3" localSheetId="1" hidden="1">{"'Sheet1'!$L$16"}</definedName>
    <definedName name="______PA3" localSheetId="2" hidden="1">{"'Sheet1'!$L$16"}</definedName>
    <definedName name="______PA3" hidden="1">{"'Sheet1'!$L$16"}</definedName>
    <definedName name="______vl2" localSheetId="4" hidden="1">{"'Sheet1'!$L$16"}</definedName>
    <definedName name="______vl2" localSheetId="0" hidden="1">{"'Sheet1'!$L$16"}</definedName>
    <definedName name="______vl2" localSheetId="1" hidden="1">{"'Sheet1'!$L$16"}</definedName>
    <definedName name="______vl2" localSheetId="2" hidden="1">{"'Sheet1'!$L$16"}</definedName>
    <definedName name="______vl2" hidden="1">{"'Sheet1'!$L$16"}</definedName>
    <definedName name="_____a1" localSheetId="4" hidden="1">{"'Sheet1'!$L$16"}</definedName>
    <definedName name="_____a1" localSheetId="0" hidden="1">{"'Sheet1'!$L$16"}</definedName>
    <definedName name="_____a1" localSheetId="1" hidden="1">{"'Sheet1'!$L$16"}</definedName>
    <definedName name="_____a1" localSheetId="2" hidden="1">{"'Sheet1'!$L$16"}</definedName>
    <definedName name="_____a1" hidden="1">{"'Sheet1'!$L$16"}</definedName>
    <definedName name="_____h1" localSheetId="4" hidden="1">{"'Sheet1'!$L$16"}</definedName>
    <definedName name="_____h1" localSheetId="0" hidden="1">{"'Sheet1'!$L$16"}</definedName>
    <definedName name="_____h1" localSheetId="1" hidden="1">{"'Sheet1'!$L$16"}</definedName>
    <definedName name="_____h1" localSheetId="2" hidden="1">{"'Sheet1'!$L$16"}</definedName>
    <definedName name="_____h1" hidden="1">{"'Sheet1'!$L$16"}</definedName>
    <definedName name="_____h10" localSheetId="4" hidden="1">{#N/A,#N/A,FALSE,"Chi tiÆt"}</definedName>
    <definedName name="_____h10" localSheetId="0" hidden="1">{#N/A,#N/A,FALSE,"Chi tiÆt"}</definedName>
    <definedName name="_____h10" localSheetId="1" hidden="1">{#N/A,#N/A,FALSE,"Chi tiÆt"}</definedName>
    <definedName name="_____h10" localSheetId="2" hidden="1">{#N/A,#N/A,FALSE,"Chi tiÆt"}</definedName>
    <definedName name="_____h10" hidden="1">{#N/A,#N/A,FALSE,"Chi tiÆt"}</definedName>
    <definedName name="_____h2" localSheetId="4" hidden="1">{"'Sheet1'!$L$16"}</definedName>
    <definedName name="_____h2" localSheetId="0" hidden="1">{"'Sheet1'!$L$16"}</definedName>
    <definedName name="_____h2" localSheetId="1" hidden="1">{"'Sheet1'!$L$16"}</definedName>
    <definedName name="_____h2" localSheetId="2" hidden="1">{"'Sheet1'!$L$16"}</definedName>
    <definedName name="_____h2" hidden="1">{"'Sheet1'!$L$16"}</definedName>
    <definedName name="_____h3" localSheetId="4" hidden="1">{"'Sheet1'!$L$16"}</definedName>
    <definedName name="_____h3" localSheetId="0" hidden="1">{"'Sheet1'!$L$16"}</definedName>
    <definedName name="_____h3" localSheetId="1" hidden="1">{"'Sheet1'!$L$16"}</definedName>
    <definedName name="_____h3" localSheetId="2" hidden="1">{"'Sheet1'!$L$16"}</definedName>
    <definedName name="_____h3" hidden="1">{"'Sheet1'!$L$16"}</definedName>
    <definedName name="_____h5" localSheetId="4" hidden="1">{"'Sheet1'!$L$16"}</definedName>
    <definedName name="_____h5" localSheetId="0" hidden="1">{"'Sheet1'!$L$16"}</definedName>
    <definedName name="_____h5" localSheetId="1" hidden="1">{"'Sheet1'!$L$16"}</definedName>
    <definedName name="_____h5" localSheetId="2" hidden="1">{"'Sheet1'!$L$16"}</definedName>
    <definedName name="_____h5" hidden="1">{"'Sheet1'!$L$16"}</definedName>
    <definedName name="_____h6" localSheetId="4" hidden="1">{"'Sheet1'!$L$16"}</definedName>
    <definedName name="_____h6" localSheetId="0" hidden="1">{"'Sheet1'!$L$16"}</definedName>
    <definedName name="_____h6" localSheetId="1" hidden="1">{"'Sheet1'!$L$16"}</definedName>
    <definedName name="_____h6" localSheetId="2" hidden="1">{"'Sheet1'!$L$16"}</definedName>
    <definedName name="_____h6" hidden="1">{"'Sheet1'!$L$16"}</definedName>
    <definedName name="_____h7" localSheetId="4" hidden="1">{"'Sheet1'!$L$16"}</definedName>
    <definedName name="_____h7" localSheetId="0" hidden="1">{"'Sheet1'!$L$16"}</definedName>
    <definedName name="_____h7" localSheetId="1" hidden="1">{"'Sheet1'!$L$16"}</definedName>
    <definedName name="_____h7" localSheetId="2" hidden="1">{"'Sheet1'!$L$16"}</definedName>
    <definedName name="_____h7" hidden="1">{"'Sheet1'!$L$16"}</definedName>
    <definedName name="_____h8" localSheetId="4" hidden="1">{"'Sheet1'!$L$16"}</definedName>
    <definedName name="_____h8" localSheetId="0" hidden="1">{"'Sheet1'!$L$16"}</definedName>
    <definedName name="_____h8" localSheetId="1" hidden="1">{"'Sheet1'!$L$16"}</definedName>
    <definedName name="_____h8" localSheetId="2" hidden="1">{"'Sheet1'!$L$16"}</definedName>
    <definedName name="_____h8" hidden="1">{"'Sheet1'!$L$16"}</definedName>
    <definedName name="_____h9" localSheetId="4" hidden="1">{"'Sheet1'!$L$16"}</definedName>
    <definedName name="_____h9" localSheetId="0" hidden="1">{"'Sheet1'!$L$16"}</definedName>
    <definedName name="_____h9" localSheetId="1" hidden="1">{"'Sheet1'!$L$16"}</definedName>
    <definedName name="_____h9" localSheetId="2" hidden="1">{"'Sheet1'!$L$16"}</definedName>
    <definedName name="_____h9" hidden="1">{"'Sheet1'!$L$16"}</definedName>
    <definedName name="_____NSO2" localSheetId="4" hidden="1">{"'Sheet1'!$L$16"}</definedName>
    <definedName name="_____NSO2" localSheetId="0" hidden="1">{"'Sheet1'!$L$16"}</definedName>
    <definedName name="_____NSO2" localSheetId="1" hidden="1">{"'Sheet1'!$L$16"}</definedName>
    <definedName name="_____NSO2" localSheetId="2" hidden="1">{"'Sheet1'!$L$16"}</definedName>
    <definedName name="_____NSO2" hidden="1">{"'Sheet1'!$L$16"}</definedName>
    <definedName name="_____PA3" localSheetId="4" hidden="1">{"'Sheet1'!$L$16"}</definedName>
    <definedName name="_____PA3" localSheetId="0" hidden="1">{"'Sheet1'!$L$16"}</definedName>
    <definedName name="_____PA3" localSheetId="1" hidden="1">{"'Sheet1'!$L$16"}</definedName>
    <definedName name="_____PA3" localSheetId="2" hidden="1">{"'Sheet1'!$L$16"}</definedName>
    <definedName name="_____PA3" hidden="1">{"'Sheet1'!$L$16"}</definedName>
    <definedName name="_____vl2" localSheetId="4" hidden="1">{"'Sheet1'!$L$16"}</definedName>
    <definedName name="_____vl2" localSheetId="0" hidden="1">{"'Sheet1'!$L$16"}</definedName>
    <definedName name="_____vl2" localSheetId="1" hidden="1">{"'Sheet1'!$L$16"}</definedName>
    <definedName name="_____vl2" localSheetId="2" hidden="1">{"'Sheet1'!$L$16"}</definedName>
    <definedName name="_____vl2" hidden="1">{"'Sheet1'!$L$16"}</definedName>
    <definedName name="____ban2" localSheetId="4" hidden="1">{"'Sheet1'!$L$16"}</definedName>
    <definedName name="____ban2" localSheetId="0" hidden="1">{"'Sheet1'!$L$16"}</definedName>
    <definedName name="____ban2" localSheetId="1" hidden="1">{"'Sheet1'!$L$16"}</definedName>
    <definedName name="____ban2" localSheetId="2" hidden="1">{"'Sheet1'!$L$16"}</definedName>
    <definedName name="____ban2" hidden="1">{"'Sheet1'!$L$16"}</definedName>
    <definedName name="____cep1" localSheetId="4" hidden="1">{"'Sheet1'!$L$16"}</definedName>
    <definedName name="____cep1" localSheetId="0" hidden="1">{"'Sheet1'!$L$16"}</definedName>
    <definedName name="____cep1" localSheetId="1" hidden="1">{"'Sheet1'!$L$16"}</definedName>
    <definedName name="____cep1" localSheetId="2" hidden="1">{"'Sheet1'!$L$16"}</definedName>
    <definedName name="____cep1" hidden="1">{"'Sheet1'!$L$16"}</definedName>
    <definedName name="____Coc39" localSheetId="4" hidden="1">{"'Sheet1'!$L$16"}</definedName>
    <definedName name="____Coc39" localSheetId="0" hidden="1">{"'Sheet1'!$L$16"}</definedName>
    <definedName name="____Coc39" localSheetId="1" hidden="1">{"'Sheet1'!$L$16"}</definedName>
    <definedName name="____Coc39" localSheetId="2" hidden="1">{"'Sheet1'!$L$16"}</definedName>
    <definedName name="____Coc39" hidden="1">{"'Sheet1'!$L$16"}</definedName>
    <definedName name="____Goi8" localSheetId="4" hidden="1">{"'Sheet1'!$L$16"}</definedName>
    <definedName name="____Goi8" localSheetId="0" hidden="1">{"'Sheet1'!$L$16"}</definedName>
    <definedName name="____Goi8" localSheetId="1" hidden="1">{"'Sheet1'!$L$16"}</definedName>
    <definedName name="____Goi8" localSheetId="2" hidden="1">{"'Sheet1'!$L$16"}</definedName>
    <definedName name="____Goi8" hidden="1">{"'Sheet1'!$L$16"}</definedName>
    <definedName name="____h1" localSheetId="4" hidden="1">{"'Sheet1'!$L$16"}</definedName>
    <definedName name="____h1" localSheetId="0" hidden="1">{"'Sheet1'!$L$16"}</definedName>
    <definedName name="____h1" localSheetId="1" hidden="1">{"'Sheet1'!$L$16"}</definedName>
    <definedName name="____h1" localSheetId="2" hidden="1">{"'Sheet1'!$L$16"}</definedName>
    <definedName name="____h1" hidden="1">{"'Sheet1'!$L$16"}</definedName>
    <definedName name="____h10" localSheetId="4" hidden="1">{#N/A,#N/A,FALSE,"Chi tiÆt"}</definedName>
    <definedName name="____h10" localSheetId="0" hidden="1">{#N/A,#N/A,FALSE,"Chi tiÆt"}</definedName>
    <definedName name="____h10" localSheetId="1" hidden="1">{#N/A,#N/A,FALSE,"Chi tiÆt"}</definedName>
    <definedName name="____h10" localSheetId="2" hidden="1">{#N/A,#N/A,FALSE,"Chi tiÆt"}</definedName>
    <definedName name="____h10" hidden="1">{#N/A,#N/A,FALSE,"Chi tiÆt"}</definedName>
    <definedName name="____h2" localSheetId="4" hidden="1">{"'Sheet1'!$L$16"}</definedName>
    <definedName name="____h2" localSheetId="0" hidden="1">{"'Sheet1'!$L$16"}</definedName>
    <definedName name="____h2" localSheetId="1" hidden="1">{"'Sheet1'!$L$16"}</definedName>
    <definedName name="____h2" localSheetId="2" hidden="1">{"'Sheet1'!$L$16"}</definedName>
    <definedName name="____h2" hidden="1">{"'Sheet1'!$L$16"}</definedName>
    <definedName name="____h3" localSheetId="4" hidden="1">{"'Sheet1'!$L$16"}</definedName>
    <definedName name="____h3" localSheetId="0" hidden="1">{"'Sheet1'!$L$16"}</definedName>
    <definedName name="____h3" localSheetId="1" hidden="1">{"'Sheet1'!$L$16"}</definedName>
    <definedName name="____h3" localSheetId="2" hidden="1">{"'Sheet1'!$L$16"}</definedName>
    <definedName name="____h3" hidden="1">{"'Sheet1'!$L$16"}</definedName>
    <definedName name="____h5" localSheetId="4" hidden="1">{"'Sheet1'!$L$16"}</definedName>
    <definedName name="____h5" localSheetId="0" hidden="1">{"'Sheet1'!$L$16"}</definedName>
    <definedName name="____h5" localSheetId="1" hidden="1">{"'Sheet1'!$L$16"}</definedName>
    <definedName name="____h5" localSheetId="2" hidden="1">{"'Sheet1'!$L$16"}</definedName>
    <definedName name="____h5" hidden="1">{"'Sheet1'!$L$16"}</definedName>
    <definedName name="____h6" localSheetId="4" hidden="1">{"'Sheet1'!$L$16"}</definedName>
    <definedName name="____h6" localSheetId="0" hidden="1">{"'Sheet1'!$L$16"}</definedName>
    <definedName name="____h6" localSheetId="1" hidden="1">{"'Sheet1'!$L$16"}</definedName>
    <definedName name="____h6" localSheetId="2" hidden="1">{"'Sheet1'!$L$16"}</definedName>
    <definedName name="____h6" hidden="1">{"'Sheet1'!$L$16"}</definedName>
    <definedName name="____h7" localSheetId="4" hidden="1">{"'Sheet1'!$L$16"}</definedName>
    <definedName name="____h7" localSheetId="0" hidden="1">{"'Sheet1'!$L$16"}</definedName>
    <definedName name="____h7" localSheetId="1" hidden="1">{"'Sheet1'!$L$16"}</definedName>
    <definedName name="____h7" localSheetId="2" hidden="1">{"'Sheet1'!$L$16"}</definedName>
    <definedName name="____h7" hidden="1">{"'Sheet1'!$L$16"}</definedName>
    <definedName name="____h8" localSheetId="4" hidden="1">{"'Sheet1'!$L$16"}</definedName>
    <definedName name="____h8" localSheetId="0" hidden="1">{"'Sheet1'!$L$16"}</definedName>
    <definedName name="____h8" localSheetId="1" hidden="1">{"'Sheet1'!$L$16"}</definedName>
    <definedName name="____h8" localSheetId="2" hidden="1">{"'Sheet1'!$L$16"}</definedName>
    <definedName name="____h8" hidden="1">{"'Sheet1'!$L$16"}</definedName>
    <definedName name="____h9" localSheetId="4" hidden="1">{"'Sheet1'!$L$16"}</definedName>
    <definedName name="____h9" localSheetId="0" hidden="1">{"'Sheet1'!$L$16"}</definedName>
    <definedName name="____h9" localSheetId="1" hidden="1">{"'Sheet1'!$L$16"}</definedName>
    <definedName name="____h9" localSheetId="2" hidden="1">{"'Sheet1'!$L$16"}</definedName>
    <definedName name="____h9" hidden="1">{"'Sheet1'!$L$16"}</definedName>
    <definedName name="____HUY1" localSheetId="4" hidden="1">{"'Sheet1'!$L$16"}</definedName>
    <definedName name="____HUY1" localSheetId="0" hidden="1">{"'Sheet1'!$L$16"}</definedName>
    <definedName name="____HUY1" localSheetId="1" hidden="1">{"'Sheet1'!$L$16"}</definedName>
    <definedName name="____HUY1" localSheetId="2" hidden="1">{"'Sheet1'!$L$16"}</definedName>
    <definedName name="____HUY1" hidden="1">{"'Sheet1'!$L$16"}</definedName>
    <definedName name="____HUY2" localSheetId="4" hidden="1">{"'Sheet1'!$L$16"}</definedName>
    <definedName name="____HUY2" localSheetId="0" hidden="1">{"'Sheet1'!$L$16"}</definedName>
    <definedName name="____HUY2" localSheetId="1" hidden="1">{"'Sheet1'!$L$16"}</definedName>
    <definedName name="____HUY2" localSheetId="2" hidden="1">{"'Sheet1'!$L$16"}</definedName>
    <definedName name="____HUY2" hidden="1">{"'Sheet1'!$L$16"}</definedName>
    <definedName name="____Lan1" localSheetId="4" hidden="1">{"'Sheet1'!$L$16"}</definedName>
    <definedName name="____Lan1" localSheetId="0" hidden="1">{"'Sheet1'!$L$16"}</definedName>
    <definedName name="____Lan1" localSheetId="1" hidden="1">{"'Sheet1'!$L$16"}</definedName>
    <definedName name="____Lan1" localSheetId="2" hidden="1">{"'Sheet1'!$L$16"}</definedName>
    <definedName name="____Lan1" hidden="1">{"'Sheet1'!$L$16"}</definedName>
    <definedName name="____LAN3" localSheetId="4" hidden="1">{"'Sheet1'!$L$16"}</definedName>
    <definedName name="____LAN3" localSheetId="0" hidden="1">{"'Sheet1'!$L$16"}</definedName>
    <definedName name="____LAN3" localSheetId="1" hidden="1">{"'Sheet1'!$L$16"}</definedName>
    <definedName name="____LAN3" localSheetId="2" hidden="1">{"'Sheet1'!$L$16"}</definedName>
    <definedName name="____LAN3" hidden="1">{"'Sheet1'!$L$16"}</definedName>
    <definedName name="____lk2" localSheetId="4" hidden="1">{"'Sheet1'!$L$16"}</definedName>
    <definedName name="____lk2" localSheetId="0" hidden="1">{"'Sheet1'!$L$16"}</definedName>
    <definedName name="____lk2" localSheetId="1" hidden="1">{"'Sheet1'!$L$16"}</definedName>
    <definedName name="____lk2" localSheetId="2" hidden="1">{"'Sheet1'!$L$16"}</definedName>
    <definedName name="____lk2" hidden="1">{"'Sheet1'!$L$16"}</definedName>
    <definedName name="____NSO2" localSheetId="4" hidden="1">{"'Sheet1'!$L$16"}</definedName>
    <definedName name="____NSO2" localSheetId="0" hidden="1">{"'Sheet1'!$L$16"}</definedName>
    <definedName name="____NSO2" localSheetId="1" hidden="1">{"'Sheet1'!$L$16"}</definedName>
    <definedName name="____NSO2" localSheetId="2" hidden="1">{"'Sheet1'!$L$16"}</definedName>
    <definedName name="____NSO2" hidden="1">{"'Sheet1'!$L$16"}</definedName>
    <definedName name="____PA3" localSheetId="4" hidden="1">{"'Sheet1'!$L$16"}</definedName>
    <definedName name="____PA3" localSheetId="0" hidden="1">{"'Sheet1'!$L$16"}</definedName>
    <definedName name="____PA3" localSheetId="1" hidden="1">{"'Sheet1'!$L$16"}</definedName>
    <definedName name="____PA3" localSheetId="2" hidden="1">{"'Sheet1'!$L$16"}</definedName>
    <definedName name="____PA3" hidden="1">{"'Sheet1'!$L$16"}</definedName>
    <definedName name="____Pl2" localSheetId="4" hidden="1">{"'Sheet1'!$L$16"}</definedName>
    <definedName name="____Pl2" localSheetId="0" hidden="1">{"'Sheet1'!$L$16"}</definedName>
    <definedName name="____Pl2" localSheetId="1" hidden="1">{"'Sheet1'!$L$16"}</definedName>
    <definedName name="____Pl2" localSheetId="2" hidden="1">{"'Sheet1'!$L$16"}</definedName>
    <definedName name="____Pl2" hidden="1">{"'Sheet1'!$L$16"}</definedName>
    <definedName name="____Tru21" localSheetId="4" hidden="1">{"'Sheet1'!$L$16"}</definedName>
    <definedName name="____Tru21" localSheetId="0" hidden="1">{"'Sheet1'!$L$16"}</definedName>
    <definedName name="____Tru21" localSheetId="1" hidden="1">{"'Sheet1'!$L$16"}</definedName>
    <definedName name="____Tru21" localSheetId="2" hidden="1">{"'Sheet1'!$L$16"}</definedName>
    <definedName name="____Tru21" hidden="1">{"'Sheet1'!$L$16"}</definedName>
    <definedName name="____tt3" localSheetId="4" hidden="1">{"'Sheet1'!$L$16"}</definedName>
    <definedName name="____tt3" localSheetId="0" hidden="1">{"'Sheet1'!$L$16"}</definedName>
    <definedName name="____tt3" localSheetId="1" hidden="1">{"'Sheet1'!$L$16"}</definedName>
    <definedName name="____tt3" localSheetId="2" hidden="1">{"'Sheet1'!$L$16"}</definedName>
    <definedName name="____tt3" hidden="1">{"'Sheet1'!$L$16"}</definedName>
    <definedName name="____TT31" localSheetId="4" hidden="1">{"'Sheet1'!$L$16"}</definedName>
    <definedName name="____TT31" localSheetId="0" hidden="1">{"'Sheet1'!$L$16"}</definedName>
    <definedName name="____TT31" localSheetId="1" hidden="1">{"'Sheet1'!$L$16"}</definedName>
    <definedName name="____TT31" localSheetId="2" hidden="1">{"'Sheet1'!$L$16"}</definedName>
    <definedName name="____TT31" hidden="1">{"'Sheet1'!$L$16"}</definedName>
    <definedName name="____vl2" localSheetId="4" hidden="1">{"'Sheet1'!$L$16"}</definedName>
    <definedName name="____vl2" localSheetId="0" hidden="1">{"'Sheet1'!$L$16"}</definedName>
    <definedName name="____vl2" localSheetId="1" hidden="1">{"'Sheet1'!$L$16"}</definedName>
    <definedName name="____vl2" localSheetId="2" hidden="1">{"'Sheet1'!$L$16"}</definedName>
    <definedName name="____vl2" hidden="1">{"'Sheet1'!$L$16"}</definedName>
    <definedName name="____VM2" localSheetId="4" hidden="1">{"'Sheet1'!$L$16"}</definedName>
    <definedName name="____VM2" localSheetId="0" hidden="1">{"'Sheet1'!$L$16"}</definedName>
    <definedName name="____VM2" localSheetId="1" hidden="1">{"'Sheet1'!$L$16"}</definedName>
    <definedName name="____VM2" localSheetId="2" hidden="1">{"'Sheet1'!$L$16"}</definedName>
    <definedName name="____VM2" hidden="1">{"'Sheet1'!$L$16"}</definedName>
    <definedName name="___a1" localSheetId="4" hidden="1">{"'Sheet1'!$L$16"}</definedName>
    <definedName name="___a1" localSheetId="0" hidden="1">{"'Sheet1'!$L$16"}</definedName>
    <definedName name="___a1" localSheetId="1" hidden="1">{"'Sheet1'!$L$16"}</definedName>
    <definedName name="___a1" localSheetId="2" hidden="1">{"'Sheet1'!$L$16"}</definedName>
    <definedName name="___a1" hidden="1">{"'Sheet1'!$L$16"}</definedName>
    <definedName name="___ban2" localSheetId="4" hidden="1">{"'Sheet1'!$L$16"}</definedName>
    <definedName name="___ban2" localSheetId="0" hidden="1">{"'Sheet1'!$L$16"}</definedName>
    <definedName name="___ban2" localSheetId="1" hidden="1">{"'Sheet1'!$L$16"}</definedName>
    <definedName name="___ban2" localSheetId="2" hidden="1">{"'Sheet1'!$L$16"}</definedName>
    <definedName name="___ban2" hidden="1">{"'Sheet1'!$L$16"}</definedName>
    <definedName name="___cep1" localSheetId="4" hidden="1">{"'Sheet1'!$L$16"}</definedName>
    <definedName name="___cep1" localSheetId="0" hidden="1">{"'Sheet1'!$L$16"}</definedName>
    <definedName name="___cep1" localSheetId="1" hidden="1">{"'Sheet1'!$L$16"}</definedName>
    <definedName name="___cep1" localSheetId="2" hidden="1">{"'Sheet1'!$L$16"}</definedName>
    <definedName name="___cep1" hidden="1">{"'Sheet1'!$L$16"}</definedName>
    <definedName name="___Coc39" localSheetId="4" hidden="1">{"'Sheet1'!$L$16"}</definedName>
    <definedName name="___Coc39" localSheetId="0" hidden="1">{"'Sheet1'!$L$16"}</definedName>
    <definedName name="___Coc39" localSheetId="1" hidden="1">{"'Sheet1'!$L$16"}</definedName>
    <definedName name="___Coc39" localSheetId="2" hidden="1">{"'Sheet1'!$L$16"}</definedName>
    <definedName name="___Coc39" hidden="1">{"'Sheet1'!$L$16"}</definedName>
    <definedName name="___Goi8" localSheetId="4" hidden="1">{"'Sheet1'!$L$16"}</definedName>
    <definedName name="___Goi8" localSheetId="0" hidden="1">{"'Sheet1'!$L$16"}</definedName>
    <definedName name="___Goi8" localSheetId="1" hidden="1">{"'Sheet1'!$L$16"}</definedName>
    <definedName name="___Goi8" localSheetId="2" hidden="1">{"'Sheet1'!$L$16"}</definedName>
    <definedName name="___Goi8" hidden="1">{"'Sheet1'!$L$16"}</definedName>
    <definedName name="___h1" localSheetId="4" hidden="1">{"'Sheet1'!$L$16"}</definedName>
    <definedName name="___h1" localSheetId="0" hidden="1">{"'Sheet1'!$L$16"}</definedName>
    <definedName name="___h1" localSheetId="1" hidden="1">{"'Sheet1'!$L$16"}</definedName>
    <definedName name="___h1" localSheetId="2" hidden="1">{"'Sheet1'!$L$16"}</definedName>
    <definedName name="___h1" hidden="1">{"'Sheet1'!$L$16"}</definedName>
    <definedName name="___h10" localSheetId="4" hidden="1">{#N/A,#N/A,FALSE,"Chi tiÆt"}</definedName>
    <definedName name="___h10" localSheetId="0" hidden="1">{#N/A,#N/A,FALSE,"Chi tiÆt"}</definedName>
    <definedName name="___h10" localSheetId="1" hidden="1">{#N/A,#N/A,FALSE,"Chi tiÆt"}</definedName>
    <definedName name="___h10" localSheetId="2" hidden="1">{#N/A,#N/A,FALSE,"Chi tiÆt"}</definedName>
    <definedName name="___h10" hidden="1">{#N/A,#N/A,FALSE,"Chi tiÆt"}</definedName>
    <definedName name="___h2" localSheetId="4" hidden="1">{"'Sheet1'!$L$16"}</definedName>
    <definedName name="___h2" localSheetId="0" hidden="1">{"'Sheet1'!$L$16"}</definedName>
    <definedName name="___h2" localSheetId="1" hidden="1">{"'Sheet1'!$L$16"}</definedName>
    <definedName name="___h2" localSheetId="2" hidden="1">{"'Sheet1'!$L$16"}</definedName>
    <definedName name="___h2" hidden="1">{"'Sheet1'!$L$16"}</definedName>
    <definedName name="___h3" localSheetId="4" hidden="1">{"'Sheet1'!$L$16"}</definedName>
    <definedName name="___h3" localSheetId="0" hidden="1">{"'Sheet1'!$L$16"}</definedName>
    <definedName name="___h3" localSheetId="1" hidden="1">{"'Sheet1'!$L$16"}</definedName>
    <definedName name="___h3" localSheetId="2" hidden="1">{"'Sheet1'!$L$16"}</definedName>
    <definedName name="___h3" hidden="1">{"'Sheet1'!$L$16"}</definedName>
    <definedName name="___h5" localSheetId="4" hidden="1">{"'Sheet1'!$L$16"}</definedName>
    <definedName name="___h5" localSheetId="0" hidden="1">{"'Sheet1'!$L$16"}</definedName>
    <definedName name="___h5" localSheetId="1" hidden="1">{"'Sheet1'!$L$16"}</definedName>
    <definedName name="___h5" localSheetId="2" hidden="1">{"'Sheet1'!$L$16"}</definedName>
    <definedName name="___h5" hidden="1">{"'Sheet1'!$L$16"}</definedName>
    <definedName name="___h6" localSheetId="4" hidden="1">{"'Sheet1'!$L$16"}</definedName>
    <definedName name="___h6" localSheetId="0" hidden="1">{"'Sheet1'!$L$16"}</definedName>
    <definedName name="___h6" localSheetId="1" hidden="1">{"'Sheet1'!$L$16"}</definedName>
    <definedName name="___h6" localSheetId="2" hidden="1">{"'Sheet1'!$L$16"}</definedName>
    <definedName name="___h6" hidden="1">{"'Sheet1'!$L$16"}</definedName>
    <definedName name="___h7" localSheetId="4" hidden="1">{"'Sheet1'!$L$16"}</definedName>
    <definedName name="___h7" localSheetId="0" hidden="1">{"'Sheet1'!$L$16"}</definedName>
    <definedName name="___h7" localSheetId="1" hidden="1">{"'Sheet1'!$L$16"}</definedName>
    <definedName name="___h7" localSheetId="2" hidden="1">{"'Sheet1'!$L$16"}</definedName>
    <definedName name="___h7" hidden="1">{"'Sheet1'!$L$16"}</definedName>
    <definedName name="___h8" localSheetId="4" hidden="1">{"'Sheet1'!$L$16"}</definedName>
    <definedName name="___h8" localSheetId="0" hidden="1">{"'Sheet1'!$L$16"}</definedName>
    <definedName name="___h8" localSheetId="1" hidden="1">{"'Sheet1'!$L$16"}</definedName>
    <definedName name="___h8" localSheetId="2" hidden="1">{"'Sheet1'!$L$16"}</definedName>
    <definedName name="___h8" hidden="1">{"'Sheet1'!$L$16"}</definedName>
    <definedName name="___h9" localSheetId="4" hidden="1">{"'Sheet1'!$L$16"}</definedName>
    <definedName name="___h9" localSheetId="0" hidden="1">{"'Sheet1'!$L$16"}</definedName>
    <definedName name="___h9" localSheetId="1" hidden="1">{"'Sheet1'!$L$16"}</definedName>
    <definedName name="___h9" localSheetId="2" hidden="1">{"'Sheet1'!$L$16"}</definedName>
    <definedName name="___h9" hidden="1">{"'Sheet1'!$L$16"}</definedName>
    <definedName name="___HUY1" localSheetId="4" hidden="1">{"'Sheet1'!$L$16"}</definedName>
    <definedName name="___HUY1" localSheetId="0" hidden="1">{"'Sheet1'!$L$16"}</definedName>
    <definedName name="___HUY1" localSheetId="1" hidden="1">{"'Sheet1'!$L$16"}</definedName>
    <definedName name="___HUY1" localSheetId="2" hidden="1">{"'Sheet1'!$L$16"}</definedName>
    <definedName name="___HUY1" hidden="1">{"'Sheet1'!$L$16"}</definedName>
    <definedName name="___HUY2" localSheetId="4" hidden="1">{"'Sheet1'!$L$16"}</definedName>
    <definedName name="___HUY2" localSheetId="0" hidden="1">{"'Sheet1'!$L$16"}</definedName>
    <definedName name="___HUY2" localSheetId="1" hidden="1">{"'Sheet1'!$L$16"}</definedName>
    <definedName name="___HUY2" localSheetId="2" hidden="1">{"'Sheet1'!$L$16"}</definedName>
    <definedName name="___HUY2" hidden="1">{"'Sheet1'!$L$16"}</definedName>
    <definedName name="___Lan1" localSheetId="4" hidden="1">{"'Sheet1'!$L$16"}</definedName>
    <definedName name="___Lan1" localSheetId="0" hidden="1">{"'Sheet1'!$L$16"}</definedName>
    <definedName name="___Lan1" localSheetId="1" hidden="1">{"'Sheet1'!$L$16"}</definedName>
    <definedName name="___Lan1" localSheetId="2" hidden="1">{"'Sheet1'!$L$16"}</definedName>
    <definedName name="___Lan1" hidden="1">{"'Sheet1'!$L$16"}</definedName>
    <definedName name="___LAN3" localSheetId="4" hidden="1">{"'Sheet1'!$L$16"}</definedName>
    <definedName name="___LAN3" localSheetId="0" hidden="1">{"'Sheet1'!$L$16"}</definedName>
    <definedName name="___LAN3" localSheetId="1" hidden="1">{"'Sheet1'!$L$16"}</definedName>
    <definedName name="___LAN3" localSheetId="2" hidden="1">{"'Sheet1'!$L$16"}</definedName>
    <definedName name="___LAN3" hidden="1">{"'Sheet1'!$L$16"}</definedName>
    <definedName name="___lk2" localSheetId="4" hidden="1">{"'Sheet1'!$L$16"}</definedName>
    <definedName name="___lk2" localSheetId="0" hidden="1">{"'Sheet1'!$L$16"}</definedName>
    <definedName name="___lk2" localSheetId="1" hidden="1">{"'Sheet1'!$L$16"}</definedName>
    <definedName name="___lk2" localSheetId="2" hidden="1">{"'Sheet1'!$L$16"}</definedName>
    <definedName name="___lk2" hidden="1">{"'Sheet1'!$L$16"}</definedName>
    <definedName name="___NSO2" localSheetId="4" hidden="1">{"'Sheet1'!$L$16"}</definedName>
    <definedName name="___NSO2" localSheetId="0" hidden="1">{"'Sheet1'!$L$16"}</definedName>
    <definedName name="___NSO2" localSheetId="1" hidden="1">{"'Sheet1'!$L$16"}</definedName>
    <definedName name="___NSO2" localSheetId="2" hidden="1">{"'Sheet1'!$L$16"}</definedName>
    <definedName name="___NSO2" hidden="1">{"'Sheet1'!$L$16"}</definedName>
    <definedName name="___PA3" localSheetId="4" hidden="1">{"'Sheet1'!$L$16"}</definedName>
    <definedName name="___PA3" localSheetId="0" hidden="1">{"'Sheet1'!$L$16"}</definedName>
    <definedName name="___PA3" localSheetId="1" hidden="1">{"'Sheet1'!$L$16"}</definedName>
    <definedName name="___PA3" localSheetId="2" hidden="1">{"'Sheet1'!$L$16"}</definedName>
    <definedName name="___PA3" hidden="1">{"'Sheet1'!$L$16"}</definedName>
    <definedName name="___Pl2" localSheetId="4" hidden="1">{"'Sheet1'!$L$16"}</definedName>
    <definedName name="___Pl2" localSheetId="0" hidden="1">{"'Sheet1'!$L$16"}</definedName>
    <definedName name="___Pl2" localSheetId="1" hidden="1">{"'Sheet1'!$L$16"}</definedName>
    <definedName name="___Pl2" localSheetId="2" hidden="1">{"'Sheet1'!$L$16"}</definedName>
    <definedName name="___Pl2" hidden="1">{"'Sheet1'!$L$16"}</definedName>
    <definedName name="___Tru21" localSheetId="4" hidden="1">{"'Sheet1'!$L$16"}</definedName>
    <definedName name="___Tru21" localSheetId="0" hidden="1">{"'Sheet1'!$L$16"}</definedName>
    <definedName name="___Tru21" localSheetId="1" hidden="1">{"'Sheet1'!$L$16"}</definedName>
    <definedName name="___Tru21" localSheetId="2" hidden="1">{"'Sheet1'!$L$16"}</definedName>
    <definedName name="___Tru21" hidden="1">{"'Sheet1'!$L$16"}</definedName>
    <definedName name="___tt3" localSheetId="4" hidden="1">{"'Sheet1'!$L$16"}</definedName>
    <definedName name="___tt3" localSheetId="0" hidden="1">{"'Sheet1'!$L$16"}</definedName>
    <definedName name="___tt3" localSheetId="1" hidden="1">{"'Sheet1'!$L$16"}</definedName>
    <definedName name="___tt3" localSheetId="2" hidden="1">{"'Sheet1'!$L$16"}</definedName>
    <definedName name="___tt3" hidden="1">{"'Sheet1'!$L$16"}</definedName>
    <definedName name="___TT31" localSheetId="4" hidden="1">{"'Sheet1'!$L$16"}</definedName>
    <definedName name="___TT31" localSheetId="0" hidden="1">{"'Sheet1'!$L$16"}</definedName>
    <definedName name="___TT31" localSheetId="1" hidden="1">{"'Sheet1'!$L$16"}</definedName>
    <definedName name="___TT31" localSheetId="2" hidden="1">{"'Sheet1'!$L$16"}</definedName>
    <definedName name="___TT31" hidden="1">{"'Sheet1'!$L$16"}</definedName>
    <definedName name="___vl2" localSheetId="4" hidden="1">{"'Sheet1'!$L$16"}</definedName>
    <definedName name="___vl2" localSheetId="0" hidden="1">{"'Sheet1'!$L$16"}</definedName>
    <definedName name="___vl2" localSheetId="1" hidden="1">{"'Sheet1'!$L$16"}</definedName>
    <definedName name="___vl2" localSheetId="2" hidden="1">{"'Sheet1'!$L$16"}</definedName>
    <definedName name="___vl2" hidden="1">{"'Sheet1'!$L$16"}</definedName>
    <definedName name="___VM2" localSheetId="4" hidden="1">{"'Sheet1'!$L$16"}</definedName>
    <definedName name="___VM2" localSheetId="0" hidden="1">{"'Sheet1'!$L$16"}</definedName>
    <definedName name="___VM2" localSheetId="1" hidden="1">{"'Sheet1'!$L$16"}</definedName>
    <definedName name="___VM2" localSheetId="2" hidden="1">{"'Sheet1'!$L$16"}</definedName>
    <definedName name="___VM2" hidden="1">{"'Sheet1'!$L$16"}</definedName>
    <definedName name="__a1" localSheetId="4" hidden="1">{"'Sheet1'!$L$16"}</definedName>
    <definedName name="__a1" localSheetId="0" hidden="1">{"'Sheet1'!$L$16"}</definedName>
    <definedName name="__a1" localSheetId="1" hidden="1">{"'Sheet1'!$L$16"}</definedName>
    <definedName name="__a1" localSheetId="2" hidden="1">{"'Sheet1'!$L$16"}</definedName>
    <definedName name="__a1" hidden="1">{"'Sheet1'!$L$16"}</definedName>
    <definedName name="__ban2" localSheetId="4" hidden="1">{"'Sheet1'!$L$16"}</definedName>
    <definedName name="__ban2" localSheetId="0" hidden="1">{"'Sheet1'!$L$16"}</definedName>
    <definedName name="__ban2" localSheetId="1" hidden="1">{"'Sheet1'!$L$16"}</definedName>
    <definedName name="__ban2" localSheetId="2" hidden="1">{"'Sheet1'!$L$16"}</definedName>
    <definedName name="__ban2" hidden="1">{"'Sheet1'!$L$16"}</definedName>
    <definedName name="__cep1" localSheetId="4" hidden="1">{"'Sheet1'!$L$16"}</definedName>
    <definedName name="__cep1" localSheetId="0" hidden="1">{"'Sheet1'!$L$16"}</definedName>
    <definedName name="__cep1" localSheetId="1" hidden="1">{"'Sheet1'!$L$16"}</definedName>
    <definedName name="__cep1" localSheetId="2" hidden="1">{"'Sheet1'!$L$16"}</definedName>
    <definedName name="__cep1" hidden="1">{"'Sheet1'!$L$16"}</definedName>
    <definedName name="__Coc39" localSheetId="4" hidden="1">{"'Sheet1'!$L$16"}</definedName>
    <definedName name="__Coc39" localSheetId="0" hidden="1">{"'Sheet1'!$L$16"}</definedName>
    <definedName name="__Coc39" localSheetId="1" hidden="1">{"'Sheet1'!$L$16"}</definedName>
    <definedName name="__Coc39" localSheetId="2" hidden="1">{"'Sheet1'!$L$16"}</definedName>
    <definedName name="__Coc39" hidden="1">{"'Sheet1'!$L$16"}</definedName>
    <definedName name="__Goi8" localSheetId="4" hidden="1">{"'Sheet1'!$L$16"}</definedName>
    <definedName name="__Goi8" localSheetId="0" hidden="1">{"'Sheet1'!$L$16"}</definedName>
    <definedName name="__Goi8" localSheetId="1" hidden="1">{"'Sheet1'!$L$16"}</definedName>
    <definedName name="__Goi8" localSheetId="2" hidden="1">{"'Sheet1'!$L$16"}</definedName>
    <definedName name="__Goi8" hidden="1">{"'Sheet1'!$L$16"}</definedName>
    <definedName name="__h1" localSheetId="4" hidden="1">{"'Sheet1'!$L$16"}</definedName>
    <definedName name="__h1" localSheetId="0" hidden="1">{"'Sheet1'!$L$16"}</definedName>
    <definedName name="__h1" localSheetId="1" hidden="1">{"'Sheet1'!$L$16"}</definedName>
    <definedName name="__h1" localSheetId="2" hidden="1">{"'Sheet1'!$L$16"}</definedName>
    <definedName name="__h1" hidden="1">{"'Sheet1'!$L$16"}</definedName>
    <definedName name="__h10" localSheetId="4" hidden="1">{#N/A,#N/A,FALSE,"Chi tiÆt"}</definedName>
    <definedName name="__h10" localSheetId="0" hidden="1">{#N/A,#N/A,FALSE,"Chi tiÆt"}</definedName>
    <definedName name="__h10" localSheetId="1" hidden="1">{#N/A,#N/A,FALSE,"Chi tiÆt"}</definedName>
    <definedName name="__h10" localSheetId="2" hidden="1">{#N/A,#N/A,FALSE,"Chi tiÆt"}</definedName>
    <definedName name="__h10" hidden="1">{#N/A,#N/A,FALSE,"Chi tiÆt"}</definedName>
    <definedName name="__h2" localSheetId="4" hidden="1">{"'Sheet1'!$L$16"}</definedName>
    <definedName name="__h2" localSheetId="0" hidden="1">{"'Sheet1'!$L$16"}</definedName>
    <definedName name="__h2" localSheetId="1" hidden="1">{"'Sheet1'!$L$16"}</definedName>
    <definedName name="__h2" localSheetId="2" hidden="1">{"'Sheet1'!$L$16"}</definedName>
    <definedName name="__h2" hidden="1">{"'Sheet1'!$L$16"}</definedName>
    <definedName name="__h3" localSheetId="4" hidden="1">{"'Sheet1'!$L$16"}</definedName>
    <definedName name="__h3" localSheetId="0" hidden="1">{"'Sheet1'!$L$16"}</definedName>
    <definedName name="__h3" localSheetId="1" hidden="1">{"'Sheet1'!$L$16"}</definedName>
    <definedName name="__h3" localSheetId="2" hidden="1">{"'Sheet1'!$L$16"}</definedName>
    <definedName name="__h3" hidden="1">{"'Sheet1'!$L$16"}</definedName>
    <definedName name="__h5" localSheetId="4" hidden="1">{"'Sheet1'!$L$16"}</definedName>
    <definedName name="__h5" localSheetId="0" hidden="1">{"'Sheet1'!$L$16"}</definedName>
    <definedName name="__h5" localSheetId="1" hidden="1">{"'Sheet1'!$L$16"}</definedName>
    <definedName name="__h5" localSheetId="2" hidden="1">{"'Sheet1'!$L$16"}</definedName>
    <definedName name="__h5" hidden="1">{"'Sheet1'!$L$16"}</definedName>
    <definedName name="__h6" localSheetId="4" hidden="1">{"'Sheet1'!$L$16"}</definedName>
    <definedName name="__h6" localSheetId="0" hidden="1">{"'Sheet1'!$L$16"}</definedName>
    <definedName name="__h6" localSheetId="1" hidden="1">{"'Sheet1'!$L$16"}</definedName>
    <definedName name="__h6" localSheetId="2" hidden="1">{"'Sheet1'!$L$16"}</definedName>
    <definedName name="__h6" hidden="1">{"'Sheet1'!$L$16"}</definedName>
    <definedName name="__h7" localSheetId="4" hidden="1">{"'Sheet1'!$L$16"}</definedName>
    <definedName name="__h7" localSheetId="0" hidden="1">{"'Sheet1'!$L$16"}</definedName>
    <definedName name="__h7" localSheetId="1" hidden="1">{"'Sheet1'!$L$16"}</definedName>
    <definedName name="__h7" localSheetId="2" hidden="1">{"'Sheet1'!$L$16"}</definedName>
    <definedName name="__h7" hidden="1">{"'Sheet1'!$L$16"}</definedName>
    <definedName name="__h8" localSheetId="4" hidden="1">{"'Sheet1'!$L$16"}</definedName>
    <definedName name="__h8" localSheetId="0" hidden="1">{"'Sheet1'!$L$16"}</definedName>
    <definedName name="__h8" localSheetId="1" hidden="1">{"'Sheet1'!$L$16"}</definedName>
    <definedName name="__h8" localSheetId="2" hidden="1">{"'Sheet1'!$L$16"}</definedName>
    <definedName name="__h8" hidden="1">{"'Sheet1'!$L$16"}</definedName>
    <definedName name="__h9" localSheetId="4" hidden="1">{"'Sheet1'!$L$16"}</definedName>
    <definedName name="__h9" localSheetId="0" hidden="1">{"'Sheet1'!$L$16"}</definedName>
    <definedName name="__h9" localSheetId="1" hidden="1">{"'Sheet1'!$L$16"}</definedName>
    <definedName name="__h9" localSheetId="2" hidden="1">{"'Sheet1'!$L$16"}</definedName>
    <definedName name="__h9" hidden="1">{"'Sheet1'!$L$16"}</definedName>
    <definedName name="__HUY1" localSheetId="4" hidden="1">{"'Sheet1'!$L$16"}</definedName>
    <definedName name="__HUY1" localSheetId="0" hidden="1">{"'Sheet1'!$L$16"}</definedName>
    <definedName name="__HUY1" localSheetId="1" hidden="1">{"'Sheet1'!$L$16"}</definedName>
    <definedName name="__HUY1" localSheetId="2" hidden="1">{"'Sheet1'!$L$16"}</definedName>
    <definedName name="__HUY1" hidden="1">{"'Sheet1'!$L$16"}</definedName>
    <definedName name="__HUY2" localSheetId="4" hidden="1">{"'Sheet1'!$L$16"}</definedName>
    <definedName name="__HUY2" localSheetId="0" hidden="1">{"'Sheet1'!$L$16"}</definedName>
    <definedName name="__HUY2" localSheetId="1" hidden="1">{"'Sheet1'!$L$16"}</definedName>
    <definedName name="__HUY2" localSheetId="2" hidden="1">{"'Sheet1'!$L$16"}</definedName>
    <definedName name="__HUY2" hidden="1">{"'Sheet1'!$L$16"}</definedName>
    <definedName name="__Lan1" localSheetId="4" hidden="1">{"'Sheet1'!$L$16"}</definedName>
    <definedName name="__Lan1" localSheetId="0" hidden="1">{"'Sheet1'!$L$16"}</definedName>
    <definedName name="__Lan1" localSheetId="1" hidden="1">{"'Sheet1'!$L$16"}</definedName>
    <definedName name="__Lan1" localSheetId="2" hidden="1">{"'Sheet1'!$L$16"}</definedName>
    <definedName name="__Lan1" hidden="1">{"'Sheet1'!$L$16"}</definedName>
    <definedName name="__LAN3" localSheetId="4" hidden="1">{"'Sheet1'!$L$16"}</definedName>
    <definedName name="__LAN3" localSheetId="0" hidden="1">{"'Sheet1'!$L$16"}</definedName>
    <definedName name="__LAN3" localSheetId="1" hidden="1">{"'Sheet1'!$L$16"}</definedName>
    <definedName name="__LAN3" localSheetId="2" hidden="1">{"'Sheet1'!$L$16"}</definedName>
    <definedName name="__LAN3" hidden="1">{"'Sheet1'!$L$16"}</definedName>
    <definedName name="__lk2" localSheetId="4" hidden="1">{"'Sheet1'!$L$16"}</definedName>
    <definedName name="__lk2" localSheetId="0" hidden="1">{"'Sheet1'!$L$16"}</definedName>
    <definedName name="__lk2" localSheetId="1" hidden="1">{"'Sheet1'!$L$16"}</definedName>
    <definedName name="__lk2" localSheetId="2" hidden="1">{"'Sheet1'!$L$16"}</definedName>
    <definedName name="__lk2" hidden="1">{"'Sheet1'!$L$16"}</definedName>
    <definedName name="__NSO2" localSheetId="4" hidden="1">{"'Sheet1'!$L$16"}</definedName>
    <definedName name="__NSO2" localSheetId="0" hidden="1">{"'Sheet1'!$L$16"}</definedName>
    <definedName name="__NSO2" localSheetId="1" hidden="1">{"'Sheet1'!$L$16"}</definedName>
    <definedName name="__NSO2" localSheetId="2" hidden="1">{"'Sheet1'!$L$16"}</definedName>
    <definedName name="__NSO2" hidden="1">{"'Sheet1'!$L$16"}</definedName>
    <definedName name="__PA3" localSheetId="4" hidden="1">{"'Sheet1'!$L$16"}</definedName>
    <definedName name="__PA3" localSheetId="0" hidden="1">{"'Sheet1'!$L$16"}</definedName>
    <definedName name="__PA3" localSheetId="1" hidden="1">{"'Sheet1'!$L$16"}</definedName>
    <definedName name="__PA3" localSheetId="2" hidden="1">{"'Sheet1'!$L$16"}</definedName>
    <definedName name="__PA3" hidden="1">{"'Sheet1'!$L$16"}</definedName>
    <definedName name="__Pl2" localSheetId="4" hidden="1">{"'Sheet1'!$L$16"}</definedName>
    <definedName name="__Pl2" localSheetId="0" hidden="1">{"'Sheet1'!$L$16"}</definedName>
    <definedName name="__Pl2" localSheetId="1" hidden="1">{"'Sheet1'!$L$16"}</definedName>
    <definedName name="__Pl2" localSheetId="2" hidden="1">{"'Sheet1'!$L$16"}</definedName>
    <definedName name="__Pl2" hidden="1">{"'Sheet1'!$L$16"}</definedName>
    <definedName name="__Tru21" localSheetId="4" hidden="1">{"'Sheet1'!$L$16"}</definedName>
    <definedName name="__Tru21" localSheetId="0" hidden="1">{"'Sheet1'!$L$16"}</definedName>
    <definedName name="__Tru21" localSheetId="1" hidden="1">{"'Sheet1'!$L$16"}</definedName>
    <definedName name="__Tru21" localSheetId="2" hidden="1">{"'Sheet1'!$L$16"}</definedName>
    <definedName name="__Tru21" hidden="1">{"'Sheet1'!$L$16"}</definedName>
    <definedName name="__tt3" localSheetId="4" hidden="1">{"'Sheet1'!$L$16"}</definedName>
    <definedName name="__tt3" localSheetId="0" hidden="1">{"'Sheet1'!$L$16"}</definedName>
    <definedName name="__tt3" localSheetId="1" hidden="1">{"'Sheet1'!$L$16"}</definedName>
    <definedName name="__tt3" localSheetId="2" hidden="1">{"'Sheet1'!$L$16"}</definedName>
    <definedName name="__tt3" hidden="1">{"'Sheet1'!$L$16"}</definedName>
    <definedName name="__TT31" localSheetId="4" hidden="1">{"'Sheet1'!$L$16"}</definedName>
    <definedName name="__TT31" localSheetId="0" hidden="1">{"'Sheet1'!$L$16"}</definedName>
    <definedName name="__TT31" localSheetId="1" hidden="1">{"'Sheet1'!$L$16"}</definedName>
    <definedName name="__TT31" localSheetId="2" hidden="1">{"'Sheet1'!$L$16"}</definedName>
    <definedName name="__TT31" hidden="1">{"'Sheet1'!$L$16"}</definedName>
    <definedName name="__vl2" localSheetId="4" hidden="1">{"'Sheet1'!$L$16"}</definedName>
    <definedName name="__vl2" localSheetId="0" hidden="1">{"'Sheet1'!$L$16"}</definedName>
    <definedName name="__vl2" localSheetId="1" hidden="1">{"'Sheet1'!$L$16"}</definedName>
    <definedName name="__vl2" localSheetId="2" hidden="1">{"'Sheet1'!$L$16"}</definedName>
    <definedName name="__vl2" hidden="1">{"'Sheet1'!$L$16"}</definedName>
    <definedName name="__VM2" localSheetId="4" hidden="1">{"'Sheet1'!$L$16"}</definedName>
    <definedName name="__VM2" localSheetId="0" hidden="1">{"'Sheet1'!$L$16"}</definedName>
    <definedName name="__VM2" localSheetId="1" hidden="1">{"'Sheet1'!$L$16"}</definedName>
    <definedName name="__VM2" localSheetId="2" hidden="1">{"'Sheet1'!$L$16"}</definedName>
    <definedName name="__VM2" hidden="1">{"'Sheet1'!$L$16"}</definedName>
    <definedName name="_ban2" localSheetId="4" hidden="1">{"'Sheet1'!$L$16"}</definedName>
    <definedName name="_ban2" localSheetId="0" hidden="1">{"'Sheet1'!$L$16"}</definedName>
    <definedName name="_ban2" localSheetId="1" hidden="1">{"'Sheet1'!$L$16"}</definedName>
    <definedName name="_ban2" localSheetId="2" hidden="1">{"'Sheet1'!$L$16"}</definedName>
    <definedName name="_ban2" hidden="1">{"'Sheet1'!$L$16"}</definedName>
    <definedName name="_cep1" localSheetId="4" hidden="1">{"'Sheet1'!$L$16"}</definedName>
    <definedName name="_cep1" localSheetId="0" hidden="1">{"'Sheet1'!$L$16"}</definedName>
    <definedName name="_cep1" localSheetId="1" hidden="1">{"'Sheet1'!$L$16"}</definedName>
    <definedName name="_cep1" localSheetId="2" hidden="1">{"'Sheet1'!$L$16"}</definedName>
    <definedName name="_cep1" hidden="1">{"'Sheet1'!$L$16"}</definedName>
    <definedName name="_Coc39" localSheetId="4" hidden="1">{"'Sheet1'!$L$16"}</definedName>
    <definedName name="_Coc39" localSheetId="0" hidden="1">{"'Sheet1'!$L$16"}</definedName>
    <definedName name="_Coc39" localSheetId="1" hidden="1">{"'Sheet1'!$L$16"}</definedName>
    <definedName name="_Coc39" localSheetId="2" hidden="1">{"'Sheet1'!$L$16"}</definedName>
    <definedName name="_Coc39" hidden="1">{"'Sheet1'!$L$16"}</definedName>
    <definedName name="_xlnm._FilterDatabase" localSheetId="0" hidden="1">'PL 01_NQ'!$A$93:$H$124</definedName>
    <definedName name="_Goi8" localSheetId="4" hidden="1">{"'Sheet1'!$L$16"}</definedName>
    <definedName name="_Goi8" localSheetId="0" hidden="1">{"'Sheet1'!$L$16"}</definedName>
    <definedName name="_Goi8" localSheetId="1" hidden="1">{"'Sheet1'!$L$16"}</definedName>
    <definedName name="_Goi8" localSheetId="2" hidden="1">{"'Sheet1'!$L$16"}</definedName>
    <definedName name="_Goi8" hidden="1">{"'Sheet1'!$L$16"}</definedName>
    <definedName name="_h1" localSheetId="4" hidden="1">{"'Sheet1'!$L$16"}</definedName>
    <definedName name="_h1" localSheetId="0" hidden="1">{"'Sheet1'!$L$16"}</definedName>
    <definedName name="_h1" localSheetId="1" hidden="1">{"'Sheet1'!$L$16"}</definedName>
    <definedName name="_h1" localSheetId="2" hidden="1">{"'Sheet1'!$L$16"}</definedName>
    <definedName name="_h1" hidden="1">{"'Sheet1'!$L$16"}</definedName>
    <definedName name="_h10" localSheetId="4" hidden="1">{#N/A,#N/A,FALSE,"Chi tiÆt"}</definedName>
    <definedName name="_h10" localSheetId="0" hidden="1">{#N/A,#N/A,FALSE,"Chi tiÆt"}</definedName>
    <definedName name="_h10" localSheetId="1" hidden="1">{#N/A,#N/A,FALSE,"Chi tiÆt"}</definedName>
    <definedName name="_h10" localSheetId="2" hidden="1">{#N/A,#N/A,FALSE,"Chi tiÆt"}</definedName>
    <definedName name="_h10" hidden="1">{#N/A,#N/A,FALSE,"Chi tiÆt"}</definedName>
    <definedName name="_h2" localSheetId="4" hidden="1">{"'Sheet1'!$L$16"}</definedName>
    <definedName name="_h2" localSheetId="0" hidden="1">{"'Sheet1'!$L$16"}</definedName>
    <definedName name="_h2" localSheetId="1" hidden="1">{"'Sheet1'!$L$16"}</definedName>
    <definedName name="_h2" localSheetId="2" hidden="1">{"'Sheet1'!$L$16"}</definedName>
    <definedName name="_h2" hidden="1">{"'Sheet1'!$L$16"}</definedName>
    <definedName name="_h3" localSheetId="4" hidden="1">{"'Sheet1'!$L$16"}</definedName>
    <definedName name="_h3" localSheetId="0" hidden="1">{"'Sheet1'!$L$16"}</definedName>
    <definedName name="_h3" localSheetId="1" hidden="1">{"'Sheet1'!$L$16"}</definedName>
    <definedName name="_h3" localSheetId="2" hidden="1">{"'Sheet1'!$L$16"}</definedName>
    <definedName name="_h3" hidden="1">{"'Sheet1'!$L$16"}</definedName>
    <definedName name="_h5" localSheetId="4" hidden="1">{"'Sheet1'!$L$16"}</definedName>
    <definedName name="_h5" localSheetId="0" hidden="1">{"'Sheet1'!$L$16"}</definedName>
    <definedName name="_h5" localSheetId="1" hidden="1">{"'Sheet1'!$L$16"}</definedName>
    <definedName name="_h5" localSheetId="2" hidden="1">{"'Sheet1'!$L$16"}</definedName>
    <definedName name="_h5" hidden="1">{"'Sheet1'!$L$16"}</definedName>
    <definedName name="_h6" localSheetId="4" hidden="1">{"'Sheet1'!$L$16"}</definedName>
    <definedName name="_h6" localSheetId="0" hidden="1">{"'Sheet1'!$L$16"}</definedName>
    <definedName name="_h6" localSheetId="1" hidden="1">{"'Sheet1'!$L$16"}</definedName>
    <definedName name="_h6" localSheetId="2" hidden="1">{"'Sheet1'!$L$16"}</definedName>
    <definedName name="_h6" hidden="1">{"'Sheet1'!$L$16"}</definedName>
    <definedName name="_h7" localSheetId="4" hidden="1">{"'Sheet1'!$L$16"}</definedName>
    <definedName name="_h7" localSheetId="0" hidden="1">{"'Sheet1'!$L$16"}</definedName>
    <definedName name="_h7" localSheetId="1" hidden="1">{"'Sheet1'!$L$16"}</definedName>
    <definedName name="_h7" localSheetId="2" hidden="1">{"'Sheet1'!$L$16"}</definedName>
    <definedName name="_h7" hidden="1">{"'Sheet1'!$L$16"}</definedName>
    <definedName name="_h8" localSheetId="4" hidden="1">{"'Sheet1'!$L$16"}</definedName>
    <definedName name="_h8" localSheetId="0" hidden="1">{"'Sheet1'!$L$16"}</definedName>
    <definedName name="_h8" localSheetId="1" hidden="1">{"'Sheet1'!$L$16"}</definedName>
    <definedName name="_h8" localSheetId="2" hidden="1">{"'Sheet1'!$L$16"}</definedName>
    <definedName name="_h8" hidden="1">{"'Sheet1'!$L$16"}</definedName>
    <definedName name="_h9" localSheetId="4" hidden="1">{"'Sheet1'!$L$16"}</definedName>
    <definedName name="_h9" localSheetId="0" hidden="1">{"'Sheet1'!$L$16"}</definedName>
    <definedName name="_h9" localSheetId="1" hidden="1">{"'Sheet1'!$L$16"}</definedName>
    <definedName name="_h9" localSheetId="2" hidden="1">{"'Sheet1'!$L$16"}</definedName>
    <definedName name="_h9" hidden="1">{"'Sheet1'!$L$16"}</definedName>
    <definedName name="_HUY1" localSheetId="4" hidden="1">{"'Sheet1'!$L$16"}</definedName>
    <definedName name="_HUY1" localSheetId="0" hidden="1">{"'Sheet1'!$L$16"}</definedName>
    <definedName name="_HUY1" localSheetId="1" hidden="1">{"'Sheet1'!$L$16"}</definedName>
    <definedName name="_HUY1" localSheetId="2" hidden="1">{"'Sheet1'!$L$16"}</definedName>
    <definedName name="_HUY1" hidden="1">{"'Sheet1'!$L$16"}</definedName>
    <definedName name="_HUY2" localSheetId="4" hidden="1">{"'Sheet1'!$L$16"}</definedName>
    <definedName name="_HUY2" localSheetId="0" hidden="1">{"'Sheet1'!$L$16"}</definedName>
    <definedName name="_HUY2" localSheetId="1" hidden="1">{"'Sheet1'!$L$16"}</definedName>
    <definedName name="_HUY2" localSheetId="2" hidden="1">{"'Sheet1'!$L$16"}</definedName>
    <definedName name="_HUY2" hidden="1">{"'Sheet1'!$L$16"}</definedName>
    <definedName name="_Key1" localSheetId="4" hidden="1">#REF!</definedName>
    <definedName name="_Key1" localSheetId="0" hidden="1">#REF!</definedName>
    <definedName name="_Key1" localSheetId="2" hidden="1">#REF!</definedName>
    <definedName name="_Key1" hidden="1">#REF!</definedName>
    <definedName name="_Key2" localSheetId="4" hidden="1">#REF!</definedName>
    <definedName name="_Key2" localSheetId="1" hidden="1">#REF!</definedName>
    <definedName name="_Key2" localSheetId="2" hidden="1">#REF!</definedName>
    <definedName name="_Key2" hidden="1">#REF!</definedName>
    <definedName name="_Lan1" localSheetId="4" hidden="1">{"'Sheet1'!$L$16"}</definedName>
    <definedName name="_Lan1" localSheetId="0" hidden="1">{"'Sheet1'!$L$16"}</definedName>
    <definedName name="_Lan1" localSheetId="1" hidden="1">{"'Sheet1'!$L$16"}</definedName>
    <definedName name="_Lan1" localSheetId="2" hidden="1">{"'Sheet1'!$L$16"}</definedName>
    <definedName name="_Lan1" hidden="1">{"'Sheet1'!$L$16"}</definedName>
    <definedName name="_LAN3" localSheetId="4" hidden="1">{"'Sheet1'!$L$16"}</definedName>
    <definedName name="_LAN3" localSheetId="0" hidden="1">{"'Sheet1'!$L$16"}</definedName>
    <definedName name="_LAN3" localSheetId="1" hidden="1">{"'Sheet1'!$L$16"}</definedName>
    <definedName name="_LAN3" localSheetId="2" hidden="1">{"'Sheet1'!$L$16"}</definedName>
    <definedName name="_LAN3" hidden="1">{"'Sheet1'!$L$16"}</definedName>
    <definedName name="_lk2" localSheetId="4" hidden="1">{"'Sheet1'!$L$16"}</definedName>
    <definedName name="_lk2" localSheetId="0" hidden="1">{"'Sheet1'!$L$16"}</definedName>
    <definedName name="_lk2" localSheetId="1" hidden="1">{"'Sheet1'!$L$16"}</definedName>
    <definedName name="_lk2" localSheetId="2" hidden="1">{"'Sheet1'!$L$16"}</definedName>
    <definedName name="_lk2" hidden="1">{"'Sheet1'!$L$16"}</definedName>
    <definedName name="_NSO2" localSheetId="4" hidden="1">{"'Sheet1'!$L$16"}</definedName>
    <definedName name="_NSO2" localSheetId="0" hidden="1">{"'Sheet1'!$L$16"}</definedName>
    <definedName name="_NSO2" localSheetId="1" hidden="1">{"'Sheet1'!$L$16"}</definedName>
    <definedName name="_NSO2" localSheetId="2" hidden="1">{"'Sheet1'!$L$16"}</definedName>
    <definedName name="_NSO2" hidden="1">{"'Sheet1'!$L$16"}</definedName>
    <definedName name="_Order1" hidden="1">255</definedName>
    <definedName name="_Order2" hidden="1">255</definedName>
    <definedName name="_PA3" localSheetId="4" hidden="1">{"'Sheet1'!$L$16"}</definedName>
    <definedName name="_PA3" localSheetId="0" hidden="1">{"'Sheet1'!$L$16"}</definedName>
    <definedName name="_PA3" localSheetId="1" hidden="1">{"'Sheet1'!$L$16"}</definedName>
    <definedName name="_PA3" localSheetId="2" hidden="1">{"'Sheet1'!$L$16"}</definedName>
    <definedName name="_PA3" hidden="1">{"'Sheet1'!$L$16"}</definedName>
    <definedName name="_Pl2" localSheetId="4" hidden="1">{"'Sheet1'!$L$16"}</definedName>
    <definedName name="_Pl2" localSheetId="0" hidden="1">{"'Sheet1'!$L$16"}</definedName>
    <definedName name="_Pl2" localSheetId="1" hidden="1">{"'Sheet1'!$L$16"}</definedName>
    <definedName name="_Pl2" localSheetId="2" hidden="1">{"'Sheet1'!$L$16"}</definedName>
    <definedName name="_Pl2" hidden="1">{"'Sheet1'!$L$16"}</definedName>
    <definedName name="_Sort" localSheetId="4" hidden="1">#REF!</definedName>
    <definedName name="_Sort" localSheetId="0" hidden="1">#REF!</definedName>
    <definedName name="_Sort" localSheetId="2" hidden="1">#REF!</definedName>
    <definedName name="_Sort" hidden="1">#REF!</definedName>
    <definedName name="_Tru21" localSheetId="4" hidden="1">{"'Sheet1'!$L$16"}</definedName>
    <definedName name="_Tru21" localSheetId="0" hidden="1">{"'Sheet1'!$L$16"}</definedName>
    <definedName name="_Tru21" localSheetId="1" hidden="1">{"'Sheet1'!$L$16"}</definedName>
    <definedName name="_Tru21" localSheetId="2" hidden="1">{"'Sheet1'!$L$16"}</definedName>
    <definedName name="_Tru21" hidden="1">{"'Sheet1'!$L$16"}</definedName>
    <definedName name="_tt3" localSheetId="4" hidden="1">{"'Sheet1'!$L$16"}</definedName>
    <definedName name="_tt3" localSheetId="0" hidden="1">{"'Sheet1'!$L$16"}</definedName>
    <definedName name="_tt3" localSheetId="1" hidden="1">{"'Sheet1'!$L$16"}</definedName>
    <definedName name="_tt3" localSheetId="2" hidden="1">{"'Sheet1'!$L$16"}</definedName>
    <definedName name="_tt3" hidden="1">{"'Sheet1'!$L$16"}</definedName>
    <definedName name="_TT31" localSheetId="4" hidden="1">{"'Sheet1'!$L$16"}</definedName>
    <definedName name="_TT31" localSheetId="0" hidden="1">{"'Sheet1'!$L$16"}</definedName>
    <definedName name="_TT31" localSheetId="1" hidden="1">{"'Sheet1'!$L$16"}</definedName>
    <definedName name="_TT31" localSheetId="2" hidden="1">{"'Sheet1'!$L$16"}</definedName>
    <definedName name="_TT31" hidden="1">{"'Sheet1'!$L$16"}</definedName>
    <definedName name="_vl2" localSheetId="4" hidden="1">{"'Sheet1'!$L$16"}</definedName>
    <definedName name="_vl2" localSheetId="0" hidden="1">{"'Sheet1'!$L$16"}</definedName>
    <definedName name="_vl2" localSheetId="1" hidden="1">{"'Sheet1'!$L$16"}</definedName>
    <definedName name="_vl2" localSheetId="2" hidden="1">{"'Sheet1'!$L$16"}</definedName>
    <definedName name="_vl2" hidden="1">{"'Sheet1'!$L$16"}</definedName>
    <definedName name="_VM2" localSheetId="4" hidden="1">{"'Sheet1'!$L$16"}</definedName>
    <definedName name="_VM2" localSheetId="0" hidden="1">{"'Sheet1'!$L$16"}</definedName>
    <definedName name="_VM2" localSheetId="1" hidden="1">{"'Sheet1'!$L$16"}</definedName>
    <definedName name="_VM2" localSheetId="2" hidden="1">{"'Sheet1'!$L$16"}</definedName>
    <definedName name="_VM2" hidden="1">{"'Sheet1'!$L$16"}</definedName>
    <definedName name="â" localSheetId="4" hidden="1">{"'Sheet1'!$L$16"}</definedName>
    <definedName name="â" localSheetId="0" hidden="1">{"'Sheet1'!$L$16"}</definedName>
    <definedName name="â" localSheetId="1" hidden="1">{"'Sheet1'!$L$16"}</definedName>
    <definedName name="â" localSheetId="2" hidden="1">{"'Sheet1'!$L$16"}</definedName>
    <definedName name="â" hidden="1">{"'Sheet1'!$L$16"}</definedName>
    <definedName name="AccessDatabase" hidden="1">"C:\My Documents\LeBinh\Xls\VP Cong ty\FORM.mdb"</definedName>
    <definedName name="ADADADD" localSheetId="4" hidden="1">{"'Sheet1'!$L$16"}</definedName>
    <definedName name="ADADADD" localSheetId="0" hidden="1">{"'Sheet1'!$L$16"}</definedName>
    <definedName name="ADADADD" localSheetId="1" hidden="1">{"'Sheet1'!$L$16"}</definedName>
    <definedName name="ADADADD" localSheetId="2" hidden="1">{"'Sheet1'!$L$16"}</definedName>
    <definedName name="ADADADD" hidden="1">{"'Sheet1'!$L$16"}</definedName>
    <definedName name="anscount" hidden="1">6</definedName>
    <definedName name="ATGT" localSheetId="4" hidden="1">{"'Sheet1'!$L$16"}</definedName>
    <definedName name="ATGT" localSheetId="0" hidden="1">{"'Sheet1'!$L$16"}</definedName>
    <definedName name="ATGT" localSheetId="1" hidden="1">{"'Sheet1'!$L$16"}</definedName>
    <definedName name="ATGT" localSheetId="2" hidden="1">{"'Sheet1'!$L$16"}</definedName>
    <definedName name="ATGT" hidden="1">{"'Sheet1'!$L$16"}</definedName>
    <definedName name="b" localSheetId="4" hidden="1">{"'Sheet1'!$L$16"}</definedName>
    <definedName name="b" localSheetId="0" hidden="1">{"'Sheet1'!$L$16"}</definedName>
    <definedName name="b" localSheetId="1" hidden="1">{"'Sheet1'!$L$16"}</definedName>
    <definedName name="b" localSheetId="2" hidden="1">{"'Sheet1'!$L$16"}</definedName>
    <definedName name="b" hidden="1">{"'Sheet1'!$L$16"}</definedName>
    <definedName name="BCBo" localSheetId="4" hidden="1">{"'Sheet1'!$L$16"}</definedName>
    <definedName name="BCBo" localSheetId="0" hidden="1">{"'Sheet1'!$L$16"}</definedName>
    <definedName name="BCBo" localSheetId="1" hidden="1">{"'Sheet1'!$L$16"}</definedName>
    <definedName name="BCBo" localSheetId="2" hidden="1">{"'Sheet1'!$L$16"}</definedName>
    <definedName name="BCBo" hidden="1">{"'Sheet1'!$L$16"}</definedName>
    <definedName name="btnm3" localSheetId="4" hidden="1">{"'Sheet1'!$L$16"}</definedName>
    <definedName name="btnm3" localSheetId="0" hidden="1">{"'Sheet1'!$L$16"}</definedName>
    <definedName name="btnm3" localSheetId="1" hidden="1">{"'Sheet1'!$L$16"}</definedName>
    <definedName name="btnm3" localSheetId="2" hidden="1">{"'Sheet1'!$L$16"}</definedName>
    <definedName name="btnm3" hidden="1">{"'Sheet1'!$L$16"}</definedName>
    <definedName name="chitietbgiang2" localSheetId="4" hidden="1">{"'Sheet1'!$L$16"}</definedName>
    <definedName name="chitietbgiang2" localSheetId="0" hidden="1">{"'Sheet1'!$L$16"}</definedName>
    <definedName name="chitietbgiang2" localSheetId="1" hidden="1">{"'Sheet1'!$L$16"}</definedName>
    <definedName name="chitietbgiang2" localSheetId="2" hidden="1">{"'Sheet1'!$L$16"}</definedName>
    <definedName name="chitietbgiang2" hidden="1">{"'Sheet1'!$L$16"}</definedName>
    <definedName name="Coc_60" localSheetId="4" hidden="1">{"'Sheet1'!$L$16"}</definedName>
    <definedName name="Coc_60" localSheetId="0" hidden="1">{"'Sheet1'!$L$16"}</definedName>
    <definedName name="Coc_60" localSheetId="1" hidden="1">{"'Sheet1'!$L$16"}</definedName>
    <definedName name="Coc_60" localSheetId="2" hidden="1">{"'Sheet1'!$L$16"}</definedName>
    <definedName name="Coc_60" hidden="1">{"'Sheet1'!$L$16"}</definedName>
    <definedName name="Code" localSheetId="4" hidden="1">#REF!</definedName>
    <definedName name="Code" localSheetId="0" hidden="1">#REF!</definedName>
    <definedName name="Code" localSheetId="2" hidden="1">#REF!</definedName>
    <definedName name="Code" hidden="1">#REF!</definedName>
    <definedName name="CTCT1" localSheetId="4" hidden="1">{"'Sheet1'!$L$16"}</definedName>
    <definedName name="CTCT1" localSheetId="0" hidden="1">{"'Sheet1'!$L$16"}</definedName>
    <definedName name="CTCT1" localSheetId="1" hidden="1">{"'Sheet1'!$L$16"}</definedName>
    <definedName name="CTCT1" localSheetId="2" hidden="1">{"'Sheet1'!$L$16"}</definedName>
    <definedName name="CTCT1" hidden="1">{"'Sheet1'!$L$16"}</definedName>
    <definedName name="d" localSheetId="4" hidden="1">{"'Sheet1'!$L$16"}</definedName>
    <definedName name="d" localSheetId="0" hidden="1">{"'Sheet1'!$L$16"}</definedName>
    <definedName name="d" localSheetId="1" hidden="1">{"'Sheet1'!$L$16"}</definedName>
    <definedName name="d" localSheetId="2" hidden="1">{"'Sheet1'!$L$16"}</definedName>
    <definedName name="d" hidden="1">{"'Sheet1'!$L$16"}</definedName>
    <definedName name="data1" localSheetId="4" hidden="1">#REF!</definedName>
    <definedName name="data1" localSheetId="0" hidden="1">#REF!</definedName>
    <definedName name="data1" localSheetId="2" hidden="1">#REF!</definedName>
    <definedName name="data1" hidden="1">#REF!</definedName>
    <definedName name="data2" localSheetId="4" hidden="1">#REF!</definedName>
    <definedName name="data2" localSheetId="1" hidden="1">#REF!</definedName>
    <definedName name="data2" localSheetId="2" hidden="1">#REF!</definedName>
    <definedName name="data2" hidden="1">#REF!</definedName>
    <definedName name="data3" localSheetId="4" hidden="1">#REF!</definedName>
    <definedName name="data3" localSheetId="1" hidden="1">#REF!</definedName>
    <definedName name="data3" localSheetId="2" hidden="1">#REF!</definedName>
    <definedName name="data3" hidden="1">#REF!</definedName>
    <definedName name="DenDK" localSheetId="4" hidden="1">{"'Sheet1'!$L$16"}</definedName>
    <definedName name="DenDK" localSheetId="0" hidden="1">{"'Sheet1'!$L$16"}</definedName>
    <definedName name="DenDK" localSheetId="1" hidden="1">{"'Sheet1'!$L$16"}</definedName>
    <definedName name="DenDK" localSheetId="2" hidden="1">{"'Sheet1'!$L$16"}</definedName>
    <definedName name="DenDK" hidden="1">{"'Sheet1'!$L$16"}</definedName>
    <definedName name="dfg" localSheetId="4" hidden="1">{"'Sheet1'!$L$16"}</definedName>
    <definedName name="dfg" localSheetId="0" hidden="1">{"'Sheet1'!$L$16"}</definedName>
    <definedName name="dfg" localSheetId="1" hidden="1">{"'Sheet1'!$L$16"}</definedName>
    <definedName name="dfg" localSheetId="2" hidden="1">{"'Sheet1'!$L$16"}</definedName>
    <definedName name="dfg" hidden="1">{"'Sheet1'!$L$16"}</definedName>
    <definedName name="dgctp2" localSheetId="4" hidden="1">{"'Sheet1'!$L$16"}</definedName>
    <definedName name="dgctp2" localSheetId="0" hidden="1">{"'Sheet1'!$L$16"}</definedName>
    <definedName name="dgctp2" localSheetId="1" hidden="1">{"'Sheet1'!$L$16"}</definedName>
    <definedName name="dgctp2" localSheetId="2" hidden="1">{"'Sheet1'!$L$16"}</definedName>
    <definedName name="dgctp2" hidden="1">{"'Sheet1'!$L$16"}</definedName>
    <definedName name="Discount" localSheetId="4" hidden="1">#REF!</definedName>
    <definedName name="Discount" localSheetId="0" hidden="1">#REF!</definedName>
    <definedName name="Discount" localSheetId="2" hidden="1">#REF!</definedName>
    <definedName name="Discount" hidden="1">#REF!</definedName>
    <definedName name="display_area_2" localSheetId="4" hidden="1">#REF!</definedName>
    <definedName name="display_area_2" localSheetId="1" hidden="1">#REF!</definedName>
    <definedName name="display_area_2" localSheetId="2" hidden="1">#REF!</definedName>
    <definedName name="display_area_2" hidden="1">#REF!</definedName>
    <definedName name="dsh" localSheetId="4" hidden="1">#REF!</definedName>
    <definedName name="dsh" localSheetId="1" hidden="1">#REF!</definedName>
    <definedName name="dsh" localSheetId="2" hidden="1">#REF!</definedName>
    <definedName name="dsh" hidden="1">#REF!</definedName>
    <definedName name="DUCANH" localSheetId="4" hidden="1">{"'Sheet1'!$L$16"}</definedName>
    <definedName name="DUCANH" localSheetId="0" hidden="1">{"'Sheet1'!$L$16"}</definedName>
    <definedName name="DUCANH" localSheetId="1" hidden="1">{"'Sheet1'!$L$16"}</definedName>
    <definedName name="DUCANH" localSheetId="2" hidden="1">{"'Sheet1'!$L$16"}</definedName>
    <definedName name="DUCANH" hidden="1">{"'Sheet1'!$L$16"}</definedName>
    <definedName name="E" localSheetId="4" hidden="1">{#N/A,#N/A,FALSE,"BN (2)"}</definedName>
    <definedName name="E" localSheetId="0" hidden="1">{#N/A,#N/A,FALSE,"BN (2)"}</definedName>
    <definedName name="E" localSheetId="1" hidden="1">{#N/A,#N/A,FALSE,"BN (2)"}</definedName>
    <definedName name="E" localSheetId="2" hidden="1">{#N/A,#N/A,FALSE,"BN (2)"}</definedName>
    <definedName name="E" hidden="1">{#N/A,#N/A,FALSE,"BN (2)"}</definedName>
    <definedName name="f" localSheetId="4" hidden="1">{"'Sheet1'!$L$16"}</definedName>
    <definedName name="f" localSheetId="0" hidden="1">{"'Sheet1'!$L$16"}</definedName>
    <definedName name="f" localSheetId="1" hidden="1">{"'Sheet1'!$L$16"}</definedName>
    <definedName name="f" localSheetId="2" hidden="1">{"'Sheet1'!$L$16"}</definedName>
    <definedName name="f" hidden="1">{"'Sheet1'!$L$16"}</definedName>
    <definedName name="FCode" localSheetId="4" hidden="1">#REF!</definedName>
    <definedName name="FCode" localSheetId="0" hidden="1">#REF!</definedName>
    <definedName name="FCode" localSheetId="2" hidden="1">#REF!</definedName>
    <definedName name="FCode" hidden="1">#REF!</definedName>
    <definedName name="fsdfdsf" localSheetId="4" hidden="1">{"'Sheet1'!$L$16"}</definedName>
    <definedName name="fsdfdsf" localSheetId="0" hidden="1">{"'Sheet1'!$L$16"}</definedName>
    <definedName name="fsdfdsf" localSheetId="1" hidden="1">{"'Sheet1'!$L$16"}</definedName>
    <definedName name="fsdfdsf" localSheetId="2" hidden="1">{"'Sheet1'!$L$16"}</definedName>
    <definedName name="fsdfdsf" hidden="1">{"'Sheet1'!$L$16"}</definedName>
    <definedName name="g" localSheetId="4" hidden="1">{"'Sheet1'!$L$16"}</definedName>
    <definedName name="g" localSheetId="0" hidden="1">{"'Sheet1'!$L$16"}</definedName>
    <definedName name="g" localSheetId="1" hidden="1">{"'Sheet1'!$L$16"}</definedName>
    <definedName name="g" localSheetId="2" hidden="1">{"'Sheet1'!$L$16"}</definedName>
    <definedName name="g" hidden="1">{"'Sheet1'!$L$16"}</definedName>
    <definedName name="h" localSheetId="4" hidden="1">{"'Sheet1'!$L$16"}</definedName>
    <definedName name="h" localSheetId="0" hidden="1">{"'Sheet1'!$L$16"}</definedName>
    <definedName name="h" localSheetId="1" hidden="1">{"'Sheet1'!$L$16"}</definedName>
    <definedName name="h" localSheetId="2" hidden="1">{"'Sheet1'!$L$16"}</definedName>
    <definedName name="h" hidden="1">{"'Sheet1'!$L$16"}</definedName>
    <definedName name="HANG" localSheetId="4" hidden="1">{#N/A,#N/A,FALSE,"Chi tiÆt"}</definedName>
    <definedName name="HANG" localSheetId="0" hidden="1">{#N/A,#N/A,FALSE,"Chi tiÆt"}</definedName>
    <definedName name="HANG" localSheetId="1" hidden="1">{#N/A,#N/A,FALSE,"Chi tiÆt"}</definedName>
    <definedName name="HANG" localSheetId="2" hidden="1">{#N/A,#N/A,FALSE,"Chi tiÆt"}</definedName>
    <definedName name="HANG" hidden="1">{#N/A,#N/A,FALSE,"Chi tiÆt"}</definedName>
    <definedName name="hhh" localSheetId="4" hidden="1">{"'Sheet1'!$L$16"}</definedName>
    <definedName name="hhh" localSheetId="0" hidden="1">{"'Sheet1'!$L$16"}</definedName>
    <definedName name="hhh" localSheetId="1" hidden="1">{"'Sheet1'!$L$16"}</definedName>
    <definedName name="hhh" localSheetId="2" hidden="1">{"'Sheet1'!$L$16"}</definedName>
    <definedName name="hhh" hidden="1">{"'Sheet1'!$L$16"}</definedName>
    <definedName name="HiddenRows" localSheetId="4" hidden="1">#REF!</definedName>
    <definedName name="HiddenRows" localSheetId="0" hidden="1">#REF!</definedName>
    <definedName name="HiddenRows" localSheetId="2" hidden="1">#REF!</definedName>
    <definedName name="HiddenRows" hidden="1">#REF!</definedName>
    <definedName name="HIHIHIHOI" localSheetId="4" hidden="1">{"'Sheet1'!$L$16"}</definedName>
    <definedName name="HIHIHIHOI" localSheetId="0" hidden="1">{"'Sheet1'!$L$16"}</definedName>
    <definedName name="HIHIHIHOI" localSheetId="1" hidden="1">{"'Sheet1'!$L$16"}</definedName>
    <definedName name="HIHIHIHOI" localSheetId="2" hidden="1">{"'Sheet1'!$L$16"}</definedName>
    <definedName name="HIHIHIHOI" hidden="1">{"'Sheet1'!$L$16"}</definedName>
    <definedName name="hj" localSheetId="4" hidden="1">{"'Sheet1'!$L$16"}</definedName>
    <definedName name="hj" localSheetId="0" hidden="1">{"'Sheet1'!$L$16"}</definedName>
    <definedName name="hj" localSheetId="1" hidden="1">{"'Sheet1'!$L$16"}</definedName>
    <definedName name="hj" localSheetId="2" hidden="1">{"'Sheet1'!$L$16"}</definedName>
    <definedName name="hj" hidden="1">{"'Sheet1'!$L$16"}</definedName>
    <definedName name="HJKL" localSheetId="4" hidden="1">{"'Sheet1'!$L$16"}</definedName>
    <definedName name="HJKL" localSheetId="0" hidden="1">{"'Sheet1'!$L$16"}</definedName>
    <definedName name="HJKL" localSheetId="1" hidden="1">{"'Sheet1'!$L$16"}</definedName>
    <definedName name="HJKL" localSheetId="2" hidden="1">{"'Sheet1'!$L$16"}</definedName>
    <definedName name="HJKL" hidden="1">{"'Sheet1'!$L$16"}</definedName>
    <definedName name="htlm" localSheetId="4" hidden="1">{"'Sheet1'!$L$16"}</definedName>
    <definedName name="htlm" localSheetId="0" hidden="1">{"'Sheet1'!$L$16"}</definedName>
    <definedName name="htlm" localSheetId="1" hidden="1">{"'Sheet1'!$L$16"}</definedName>
    <definedName name="htlm" localSheetId="2" hidden="1">{"'Sheet1'!$L$16"}</definedName>
    <definedName name="htlm" hidden="1">{"'Sheet1'!$L$16"}</definedName>
    <definedName name="HTML_CodePage" hidden="1">950</definedName>
    <definedName name="HTML_Control" localSheetId="4" hidden="1">{"'Sheet1'!$L$16"}</definedName>
    <definedName name="HTML_Control" localSheetId="0" hidden="1">{"'Sheet1'!$L$16"}</definedName>
    <definedName name="HTML_Control" localSheetId="1" hidden="1">{"'Sheet1'!$L$16"}</definedName>
    <definedName name="HTML_Control" localSheetId="2"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rhrt" localSheetId="4" hidden="1">{"'Sheet1'!$L$16"}</definedName>
    <definedName name="htrhrt" localSheetId="0" hidden="1">{"'Sheet1'!$L$16"}</definedName>
    <definedName name="htrhrt" localSheetId="1" hidden="1">{"'Sheet1'!$L$16"}</definedName>
    <definedName name="htrhrt" localSheetId="2" hidden="1">{"'Sheet1'!$L$16"}</definedName>
    <definedName name="htrhrt" hidden="1">{"'Sheet1'!$L$16"}</definedName>
    <definedName name="hu" localSheetId="4" hidden="1">{"'Sheet1'!$L$16"}</definedName>
    <definedName name="hu" localSheetId="0" hidden="1">{"'Sheet1'!$L$16"}</definedName>
    <definedName name="hu" localSheetId="1" hidden="1">{"'Sheet1'!$L$16"}</definedName>
    <definedName name="hu" localSheetId="2" hidden="1">{"'Sheet1'!$L$16"}</definedName>
    <definedName name="hu" hidden="1">{"'Sheet1'!$L$16"}</definedName>
    <definedName name="huy" localSheetId="4" hidden="1">{"'Sheet1'!$L$16"}</definedName>
    <definedName name="huy" localSheetId="0" hidden="1">{"'Sheet1'!$L$16"}</definedName>
    <definedName name="huy" localSheetId="1" hidden="1">{"'Sheet1'!$L$16"}</definedName>
    <definedName name="huy" localSheetId="2" hidden="1">{"'Sheet1'!$L$16"}</definedName>
    <definedName name="huy" hidden="1">{"'Sheet1'!$L$16"}</definedName>
    <definedName name="KHANHKHUNG" localSheetId="4" hidden="1">{"'Sheet1'!$L$16"}</definedName>
    <definedName name="KHANHKHUNG" localSheetId="0" hidden="1">{"'Sheet1'!$L$16"}</definedName>
    <definedName name="KHANHKHUNG" localSheetId="1" hidden="1">{"'Sheet1'!$L$16"}</definedName>
    <definedName name="KHANHKHUNG" localSheetId="2" hidden="1">{"'Sheet1'!$L$16"}</definedName>
    <definedName name="KHANHKHUNG" hidden="1">{"'Sheet1'!$L$16"}</definedName>
    <definedName name="khla09" localSheetId="4" hidden="1">{"'Sheet1'!$L$16"}</definedName>
    <definedName name="khla09" localSheetId="0" hidden="1">{"'Sheet1'!$L$16"}</definedName>
    <definedName name="khla09" localSheetId="1" hidden="1">{"'Sheet1'!$L$16"}</definedName>
    <definedName name="khla09" localSheetId="2" hidden="1">{"'Sheet1'!$L$16"}</definedName>
    <definedName name="khla09" hidden="1">{"'Sheet1'!$L$16"}</definedName>
    <definedName name="khongtruotgia" localSheetId="4" hidden="1">{"'Sheet1'!$L$16"}</definedName>
    <definedName name="khongtruotgia" localSheetId="0" hidden="1">{"'Sheet1'!$L$16"}</definedName>
    <definedName name="khongtruotgia" localSheetId="1" hidden="1">{"'Sheet1'!$L$16"}</definedName>
    <definedName name="khongtruotgia" localSheetId="2" hidden="1">{"'Sheet1'!$L$16"}</definedName>
    <definedName name="khongtruotgia" hidden="1">{"'Sheet1'!$L$16"}</definedName>
    <definedName name="khvh09" localSheetId="4" hidden="1">{"'Sheet1'!$L$16"}</definedName>
    <definedName name="khvh09" localSheetId="0" hidden="1">{"'Sheet1'!$L$16"}</definedName>
    <definedName name="khvh09" localSheetId="1" hidden="1">{"'Sheet1'!$L$16"}</definedName>
    <definedName name="khvh09" localSheetId="2" hidden="1">{"'Sheet1'!$L$16"}</definedName>
    <definedName name="khvh09" hidden="1">{"'Sheet1'!$L$16"}</definedName>
    <definedName name="KHYt09" localSheetId="4" hidden="1">{"'Sheet1'!$L$16"}</definedName>
    <definedName name="KHYt09" localSheetId="0" hidden="1">{"'Sheet1'!$L$16"}</definedName>
    <definedName name="KHYt09" localSheetId="1" hidden="1">{"'Sheet1'!$L$16"}</definedName>
    <definedName name="KHYt09" localSheetId="2" hidden="1">{"'Sheet1'!$L$16"}</definedName>
    <definedName name="KHYt09" hidden="1">{"'Sheet1'!$L$16"}</definedName>
    <definedName name="KLduonggiaods" localSheetId="4" hidden="1">{"'Sheet1'!$L$16"}</definedName>
    <definedName name="KLduonggiaods" localSheetId="0" hidden="1">{"'Sheet1'!$L$16"}</definedName>
    <definedName name="KLduonggiaods" localSheetId="1" hidden="1">{"'Sheet1'!$L$16"}</definedName>
    <definedName name="KLduonggiaods" localSheetId="2" hidden="1">{"'Sheet1'!$L$16"}</definedName>
    <definedName name="KLduonggiaods" hidden="1">{"'Sheet1'!$L$16"}</definedName>
    <definedName name="komtun" localSheetId="4" hidden="1">{"'Sheet1'!$L$16"}</definedName>
    <definedName name="komtun" localSheetId="0" hidden="1">{"'Sheet1'!$L$16"}</definedName>
    <definedName name="komtun" localSheetId="1" hidden="1">{"'Sheet1'!$L$16"}</definedName>
    <definedName name="komtun" localSheetId="2" hidden="1">{"'Sheet1'!$L$16"}</definedName>
    <definedName name="komtun" hidden="1">{"'Sheet1'!$L$16"}</definedName>
    <definedName name="kontum" localSheetId="4" hidden="1">{#N/A,#N/A,TRUE,"BT M200 da 10x20"}</definedName>
    <definedName name="kontum" localSheetId="0" hidden="1">{#N/A,#N/A,TRUE,"BT M200 da 10x20"}</definedName>
    <definedName name="kontum" localSheetId="1" hidden="1">{#N/A,#N/A,TRUE,"BT M200 da 10x20"}</definedName>
    <definedName name="kontum" localSheetId="2" hidden="1">{#N/A,#N/A,TRUE,"BT M200 da 10x20"}</definedName>
    <definedName name="kontum" hidden="1">{#N/A,#N/A,TRUE,"BT M200 da 10x20"}</definedName>
    <definedName name="ksbn" localSheetId="4" hidden="1">{"'Sheet1'!$L$16"}</definedName>
    <definedName name="ksbn" localSheetId="0" hidden="1">{"'Sheet1'!$L$16"}</definedName>
    <definedName name="ksbn" localSheetId="1" hidden="1">{"'Sheet1'!$L$16"}</definedName>
    <definedName name="ksbn" localSheetId="2" hidden="1">{"'Sheet1'!$L$16"}</definedName>
    <definedName name="ksbn" hidden="1">{"'Sheet1'!$L$16"}</definedName>
    <definedName name="kshn" localSheetId="4" hidden="1">{"'Sheet1'!$L$16"}</definedName>
    <definedName name="kshn" localSheetId="0" hidden="1">{"'Sheet1'!$L$16"}</definedName>
    <definedName name="kshn" localSheetId="1" hidden="1">{"'Sheet1'!$L$16"}</definedName>
    <definedName name="kshn" localSheetId="2" hidden="1">{"'Sheet1'!$L$16"}</definedName>
    <definedName name="kshn" hidden="1">{"'Sheet1'!$L$16"}</definedName>
    <definedName name="ksls" localSheetId="4" hidden="1">{"'Sheet1'!$L$16"}</definedName>
    <definedName name="ksls" localSheetId="0" hidden="1">{"'Sheet1'!$L$16"}</definedName>
    <definedName name="ksls" localSheetId="1" hidden="1">{"'Sheet1'!$L$16"}</definedName>
    <definedName name="ksls" localSheetId="2" hidden="1">{"'Sheet1'!$L$16"}</definedName>
    <definedName name="ksls" hidden="1">{"'Sheet1'!$L$16"}</definedName>
    <definedName name="lan" localSheetId="4" hidden="1">{#N/A,#N/A,TRUE,"BT M200 da 10x20"}</definedName>
    <definedName name="lan" localSheetId="0" hidden="1">{#N/A,#N/A,TRUE,"BT M200 da 10x20"}</definedName>
    <definedName name="lan" localSheetId="1" hidden="1">{#N/A,#N/A,TRUE,"BT M200 da 10x20"}</definedName>
    <definedName name="lan" localSheetId="2" hidden="1">{#N/A,#N/A,TRUE,"BT M200 da 10x20"}</definedName>
    <definedName name="lan" hidden="1">{#N/A,#N/A,TRUE,"BT M200 da 10x20"}</definedName>
    <definedName name="langson" localSheetId="4" hidden="1">{"'Sheet1'!$L$16"}</definedName>
    <definedName name="langson" localSheetId="0" hidden="1">{"'Sheet1'!$L$16"}</definedName>
    <definedName name="langson" localSheetId="1" hidden="1">{"'Sheet1'!$L$16"}</definedName>
    <definedName name="langson" localSheetId="2" hidden="1">{"'Sheet1'!$L$16"}</definedName>
    <definedName name="langson" hidden="1">{"'Sheet1'!$L$16"}</definedName>
    <definedName name="mo" localSheetId="4" hidden="1">{"'Sheet1'!$L$16"}</definedName>
    <definedName name="mo" localSheetId="0" hidden="1">{"'Sheet1'!$L$16"}</definedName>
    <definedName name="mo" localSheetId="1" hidden="1">{"'Sheet1'!$L$16"}</definedName>
    <definedName name="mo" localSheetId="2" hidden="1">{"'Sheet1'!$L$16"}</definedName>
    <definedName name="mo" hidden="1">{"'Sheet1'!$L$16"}</definedName>
    <definedName name="NHANH2_CG4" localSheetId="4" hidden="1">{"'Sheet1'!$L$16"}</definedName>
    <definedName name="NHANH2_CG4" localSheetId="0" hidden="1">{"'Sheet1'!$L$16"}</definedName>
    <definedName name="NHANH2_CG4" localSheetId="1" hidden="1">{"'Sheet1'!$L$16"}</definedName>
    <definedName name="NHANH2_CG4" localSheetId="2" hidden="1">{"'Sheet1'!$L$16"}</definedName>
    <definedName name="NHANH2_CG4" hidden="1">{"'Sheet1'!$L$16"}</definedName>
    <definedName name="OrderTable" localSheetId="4" hidden="1">#REF!</definedName>
    <definedName name="OrderTable" localSheetId="0" hidden="1">#REF!</definedName>
    <definedName name="OrderTable" localSheetId="2" hidden="1">#REF!</definedName>
    <definedName name="OrderTable" hidden="1">#REF!</definedName>
    <definedName name="PAIII_" localSheetId="4" hidden="1">{"'Sheet1'!$L$16"}</definedName>
    <definedName name="PAIII_" localSheetId="0" hidden="1">{"'Sheet1'!$L$16"}</definedName>
    <definedName name="PAIII_" localSheetId="1" hidden="1">{"'Sheet1'!$L$16"}</definedName>
    <definedName name="PAIII_" localSheetId="2" hidden="1">{"'Sheet1'!$L$16"}</definedName>
    <definedName name="PAIII_" hidden="1">{"'Sheet1'!$L$16"}</definedName>
    <definedName name="PMS" localSheetId="4" hidden="1">{"'Sheet1'!$L$16"}</definedName>
    <definedName name="PMS" localSheetId="0" hidden="1">{"'Sheet1'!$L$16"}</definedName>
    <definedName name="PMS" localSheetId="1" hidden="1">{"'Sheet1'!$L$16"}</definedName>
    <definedName name="PMS" localSheetId="2" hidden="1">{"'Sheet1'!$L$16"}</definedName>
    <definedName name="PMS" hidden="1">{"'Sheet1'!$L$16"}</definedName>
    <definedName name="_xlnm.Print_Titles" localSheetId="4">'Bieu 4_TT'!$A:$B,'Bieu 4_TT'!$10:$12</definedName>
    <definedName name="ProdForm" localSheetId="4" hidden="1">#REF!</definedName>
    <definedName name="ProdForm" localSheetId="1" hidden="1">#REF!</definedName>
    <definedName name="ProdForm" localSheetId="2" hidden="1">#REF!</definedName>
    <definedName name="ProdForm" hidden="1">#REF!</definedName>
    <definedName name="Product" localSheetId="4" hidden="1">#REF!</definedName>
    <definedName name="Product" localSheetId="1" hidden="1">#REF!</definedName>
    <definedName name="Product" localSheetId="2" hidden="1">#REF!</definedName>
    <definedName name="Product" hidden="1">#REF!</definedName>
    <definedName name="RCArea" localSheetId="4" hidden="1">#REF!</definedName>
    <definedName name="RCArea" localSheetId="1" hidden="1">#REF!</definedName>
    <definedName name="RCArea" localSheetId="2" hidden="1">#REF!</definedName>
    <definedName name="RCArea" hidden="1">#REF!</definedName>
    <definedName name="re" localSheetId="4" hidden="1">{"'Sheet1'!$L$16"}</definedName>
    <definedName name="re" localSheetId="0" hidden="1">{"'Sheet1'!$L$16"}</definedName>
    <definedName name="re" localSheetId="1" hidden="1">{"'Sheet1'!$L$16"}</definedName>
    <definedName name="re" localSheetId="2" hidden="1">{"'Sheet1'!$L$16"}</definedName>
    <definedName name="re" hidden="1">{"'Sheet1'!$L$16"}</definedName>
    <definedName name="RGHGSD" localSheetId="4" hidden="1">{"'Sheet1'!$L$16"}</definedName>
    <definedName name="RGHGSD" localSheetId="0" hidden="1">{"'Sheet1'!$L$16"}</definedName>
    <definedName name="RGHGSD" localSheetId="1" hidden="1">{"'Sheet1'!$L$16"}</definedName>
    <definedName name="RGHGSD" localSheetId="2" hidden="1">{"'Sheet1'!$L$16"}</definedName>
    <definedName name="RGHGSD" hidden="1">{"'Sheet1'!$L$16"}</definedName>
    <definedName name="rr" localSheetId="4" hidden="1">{"'Sheet1'!$L$16"}</definedName>
    <definedName name="rr" localSheetId="0" hidden="1">{"'Sheet1'!$L$16"}</definedName>
    <definedName name="rr" localSheetId="1" hidden="1">{"'Sheet1'!$L$16"}</definedName>
    <definedName name="rr" localSheetId="2" hidden="1">{"'Sheet1'!$L$16"}</definedName>
    <definedName name="rr" hidden="1">{"'Sheet1'!$L$16"}</definedName>
    <definedName name="sdbv" localSheetId="4" hidden="1">{"'Sheet1'!$L$16"}</definedName>
    <definedName name="sdbv" localSheetId="0" hidden="1">{"'Sheet1'!$L$16"}</definedName>
    <definedName name="sdbv" localSheetId="1" hidden="1">{"'Sheet1'!$L$16"}</definedName>
    <definedName name="sdbv" localSheetId="2" hidden="1">{"'Sheet1'!$L$16"}</definedName>
    <definedName name="sdbv" hidden="1">{"'Sheet1'!$L$16"}</definedName>
    <definedName name="Sosanh2" localSheetId="4" hidden="1">{"'Sheet1'!$L$16"}</definedName>
    <definedName name="Sosanh2" localSheetId="0" hidden="1">{"'Sheet1'!$L$16"}</definedName>
    <definedName name="Sosanh2" localSheetId="1" hidden="1">{"'Sheet1'!$L$16"}</definedName>
    <definedName name="Sosanh2" localSheetId="2" hidden="1">{"'Sheet1'!$L$16"}</definedName>
    <definedName name="Sosanh2" hidden="1">{"'Sheet1'!$L$16"}</definedName>
    <definedName name="SpecialPrice" localSheetId="4" hidden="1">#REF!</definedName>
    <definedName name="SpecialPrice" localSheetId="0" hidden="1">#REF!</definedName>
    <definedName name="SpecialPrice" localSheetId="2" hidden="1">#REF!</definedName>
    <definedName name="SpecialPrice" hidden="1">#REF!</definedName>
    <definedName name="T.3" localSheetId="4" hidden="1">{"'Sheet1'!$L$16"}</definedName>
    <definedName name="T.3" localSheetId="0" hidden="1">{"'Sheet1'!$L$16"}</definedName>
    <definedName name="T.3" localSheetId="1" hidden="1">{"'Sheet1'!$L$16"}</definedName>
    <definedName name="T.3" localSheetId="2" hidden="1">{"'Sheet1'!$L$16"}</definedName>
    <definedName name="T.3" hidden="1">{"'Sheet1'!$L$16"}</definedName>
    <definedName name="tbl_ProdInfo" localSheetId="4" hidden="1">#REF!</definedName>
    <definedName name="tbl_ProdInfo" localSheetId="0" hidden="1">#REF!</definedName>
    <definedName name="tbl_ProdInfo" localSheetId="2" hidden="1">#REF!</definedName>
    <definedName name="tbl_ProdInfo" hidden="1">#REF!</definedName>
    <definedName name="tha" localSheetId="4" hidden="1">{"'Sheet1'!$L$16"}</definedName>
    <definedName name="tha" localSheetId="0" hidden="1">{"'Sheet1'!$L$16"}</definedName>
    <definedName name="tha" localSheetId="1" hidden="1">{"'Sheet1'!$L$16"}</definedName>
    <definedName name="tha" localSheetId="2" hidden="1">{"'Sheet1'!$L$16"}</definedName>
    <definedName name="tha" hidden="1">{"'Sheet1'!$L$16"}</definedName>
    <definedName name="trong" localSheetId="4" hidden="1">{"'Sheet1'!$L$16"}</definedName>
    <definedName name="trong" localSheetId="0" hidden="1">{"'Sheet1'!$L$16"}</definedName>
    <definedName name="trong" localSheetId="1" hidden="1">{"'Sheet1'!$L$16"}</definedName>
    <definedName name="trong" localSheetId="2" hidden="1">{"'Sheet1'!$L$16"}</definedName>
    <definedName name="trong" hidden="1">{"'Sheet1'!$L$16"}</definedName>
    <definedName name="ttttt" localSheetId="4" hidden="1">{"'Sheet1'!$L$16"}</definedName>
    <definedName name="ttttt" localSheetId="0" hidden="1">{"'Sheet1'!$L$16"}</definedName>
    <definedName name="ttttt" localSheetId="1" hidden="1">{"'Sheet1'!$L$16"}</definedName>
    <definedName name="ttttt" localSheetId="2" hidden="1">{"'Sheet1'!$L$16"}</definedName>
    <definedName name="ttttt" hidden="1">{"'Sheet1'!$L$16"}</definedName>
    <definedName name="ttttttttttt" localSheetId="4" hidden="1">{"'Sheet1'!$L$16"}</definedName>
    <definedName name="ttttttttttt" localSheetId="0" hidden="1">{"'Sheet1'!$L$16"}</definedName>
    <definedName name="ttttttttttt" localSheetId="1" hidden="1">{"'Sheet1'!$L$16"}</definedName>
    <definedName name="ttttttttttt" localSheetId="2" hidden="1">{"'Sheet1'!$L$16"}</definedName>
    <definedName name="ttttttttttt" hidden="1">{"'Sheet1'!$L$16"}</definedName>
    <definedName name="tuyennhanh" localSheetId="4" hidden="1">{"'Sheet1'!$L$16"}</definedName>
    <definedName name="tuyennhanh" localSheetId="0" hidden="1">{"'Sheet1'!$L$16"}</definedName>
    <definedName name="tuyennhanh" localSheetId="1" hidden="1">{"'Sheet1'!$L$16"}</definedName>
    <definedName name="tuyennhanh" localSheetId="2" hidden="1">{"'Sheet1'!$L$16"}</definedName>
    <definedName name="tuyennhanh" hidden="1">{"'Sheet1'!$L$16"}</definedName>
    <definedName name="uu" localSheetId="4" hidden="1">{"'Sheet1'!$L$16"}</definedName>
    <definedName name="uu" localSheetId="0" hidden="1">{"'Sheet1'!$L$16"}</definedName>
    <definedName name="uu" localSheetId="1" hidden="1">{"'Sheet1'!$L$16"}</definedName>
    <definedName name="uu" localSheetId="2" hidden="1">{"'Sheet1'!$L$16"}</definedName>
    <definedName name="uu" hidden="1">{"'Sheet1'!$L$16"}</definedName>
    <definedName name="VATM" localSheetId="4" hidden="1">{"'Sheet1'!$L$16"}</definedName>
    <definedName name="VATM" localSheetId="0" hidden="1">{"'Sheet1'!$L$16"}</definedName>
    <definedName name="VATM" localSheetId="1" hidden="1">{"'Sheet1'!$L$16"}</definedName>
    <definedName name="VATM" localSheetId="2" hidden="1">{"'Sheet1'!$L$16"}</definedName>
    <definedName name="VATM" hidden="1">{"'Sheet1'!$L$16"}</definedName>
    <definedName name="vcoto" localSheetId="4" hidden="1">{"'Sheet1'!$L$16"}</definedName>
    <definedName name="vcoto" localSheetId="0" hidden="1">{"'Sheet1'!$L$16"}</definedName>
    <definedName name="vcoto" localSheetId="1" hidden="1">{"'Sheet1'!$L$16"}</definedName>
    <definedName name="vcoto" localSheetId="2" hidden="1">{"'Sheet1'!$L$16"}</definedName>
    <definedName name="vcoto" hidden="1">{"'Sheet1'!$L$16"}</definedName>
    <definedName name="VH" localSheetId="4" hidden="1">{"'Sheet1'!$L$16"}</definedName>
    <definedName name="VH" localSheetId="0" hidden="1">{"'Sheet1'!$L$16"}</definedName>
    <definedName name="VH" localSheetId="1" hidden="1">{"'Sheet1'!$L$16"}</definedName>
    <definedName name="VH" localSheetId="2" hidden="1">{"'Sheet1'!$L$16"}</definedName>
    <definedName name="VH" hidden="1">{"'Sheet1'!$L$16"}</definedName>
    <definedName name="Viet" localSheetId="4" hidden="1">{"'Sheet1'!$L$16"}</definedName>
    <definedName name="Viet" localSheetId="0" hidden="1">{"'Sheet1'!$L$16"}</definedName>
    <definedName name="Viet" localSheetId="1" hidden="1">{"'Sheet1'!$L$16"}</definedName>
    <definedName name="Viet" localSheetId="2" hidden="1">{"'Sheet1'!$L$16"}</definedName>
    <definedName name="Viet" hidden="1">{"'Sheet1'!$L$16"}</definedName>
    <definedName name="vlct" localSheetId="4" hidden="1">{"'Sheet1'!$L$16"}</definedName>
    <definedName name="vlct" localSheetId="0" hidden="1">{"'Sheet1'!$L$16"}</definedName>
    <definedName name="vlct" localSheetId="1" hidden="1">{"'Sheet1'!$L$16"}</definedName>
    <definedName name="vlct" localSheetId="2" hidden="1">{"'Sheet1'!$L$16"}</definedName>
    <definedName name="vlct" hidden="1">{"'Sheet1'!$L$16"}</definedName>
    <definedName name="wrn.Bang._.ke._.nhan._.hang." localSheetId="4" hidden="1">{#N/A,#N/A,FALSE,"Ke khai NH"}</definedName>
    <definedName name="wrn.Bang._.ke._.nhan._.hang." localSheetId="0" hidden="1">{#N/A,#N/A,FALSE,"Ke khai NH"}</definedName>
    <definedName name="wrn.Bang._.ke._.nhan._.hang." localSheetId="1" hidden="1">{#N/A,#N/A,FALSE,"Ke khai NH"}</definedName>
    <definedName name="wrn.Bang._.ke._.nhan._.hang." localSheetId="2" hidden="1">{#N/A,#N/A,FALSE,"Ke khai NH"}</definedName>
    <definedName name="wrn.Bang._.ke._.nhan._.hang." hidden="1">{#N/A,#N/A,FALSE,"Ke khai NH"}</definedName>
    <definedName name="wrn.Che._.do._.duoc._.huong." localSheetId="4" hidden="1">{#N/A,#N/A,FALSE,"BN (2)"}</definedName>
    <definedName name="wrn.Che._.do._.duoc._.huong." localSheetId="0" hidden="1">{#N/A,#N/A,FALSE,"BN (2)"}</definedName>
    <definedName name="wrn.Che._.do._.duoc._.huong." localSheetId="1" hidden="1">{#N/A,#N/A,FALSE,"BN (2)"}</definedName>
    <definedName name="wrn.Che._.do._.duoc._.huong." localSheetId="2" hidden="1">{#N/A,#N/A,FALSE,"BN (2)"}</definedName>
    <definedName name="wrn.Che._.do._.duoc._.huong." hidden="1">{#N/A,#N/A,FALSE,"BN (2)"}</definedName>
    <definedName name="wrn.chi._.tiÆt." localSheetId="4" hidden="1">{#N/A,#N/A,FALSE,"Chi tiÆt"}</definedName>
    <definedName name="wrn.chi._.tiÆt." localSheetId="0" hidden="1">{#N/A,#N/A,FALSE,"Chi tiÆt"}</definedName>
    <definedName name="wrn.chi._.tiÆt." localSheetId="1" hidden="1">{#N/A,#N/A,FALSE,"Chi tiÆt"}</definedName>
    <definedName name="wrn.chi._.tiÆt." localSheetId="2" hidden="1">{#N/A,#N/A,FALSE,"Chi tiÆt"}</definedName>
    <definedName name="wrn.chi._.tiÆt." hidden="1">{#N/A,#N/A,FALSE,"Chi tiÆt"}</definedName>
    <definedName name="wrn.Giáy._.bao._.no." localSheetId="4" hidden="1">{#N/A,#N/A,FALSE,"BN"}</definedName>
    <definedName name="wrn.Giáy._.bao._.no." localSheetId="0" hidden="1">{#N/A,#N/A,FALSE,"BN"}</definedName>
    <definedName name="wrn.Giáy._.bao._.no." localSheetId="1" hidden="1">{#N/A,#N/A,FALSE,"BN"}</definedName>
    <definedName name="wrn.Giáy._.bao._.no." localSheetId="2" hidden="1">{#N/A,#N/A,FALSE,"BN"}</definedName>
    <definedName name="wrn.Giáy._.bao._.no." hidden="1">{#N/A,#N/A,FALSE,"BN"}</definedName>
    <definedName name="wrn.vd." localSheetId="4" hidden="1">{#N/A,#N/A,TRUE,"BT M200 da 10x20"}</definedName>
    <definedName name="wrn.vd." localSheetId="0" hidden="1">{#N/A,#N/A,TRUE,"BT M200 da 10x20"}</definedName>
    <definedName name="wrn.vd." localSheetId="1" hidden="1">{#N/A,#N/A,TRUE,"BT M200 da 10x20"}</definedName>
    <definedName name="wrn.vd." localSheetId="2" hidden="1">{#N/A,#N/A,TRUE,"BT M200 da 10x20"}</definedName>
    <definedName name="wrn.vd." hidden="1">{#N/A,#N/A,TRUE,"BT M200 da 10x20"}</definedName>
    <definedName name="xls" localSheetId="4" hidden="1">{"'Sheet1'!$L$16"}</definedName>
    <definedName name="xls" localSheetId="0" hidden="1">{"'Sheet1'!$L$16"}</definedName>
    <definedName name="xls" localSheetId="1" hidden="1">{"'Sheet1'!$L$16"}</definedName>
    <definedName name="xls" localSheetId="2" hidden="1">{"'Sheet1'!$L$16"}</definedName>
    <definedName name="xls" hidden="1">{"'Sheet1'!$L$16"}</definedName>
    <definedName name="xlttbninh" localSheetId="4" hidden="1">{"'Sheet1'!$L$16"}</definedName>
    <definedName name="xlttbninh" localSheetId="0" hidden="1">{"'Sheet1'!$L$16"}</definedName>
    <definedName name="xlttbninh" localSheetId="1" hidden="1">{"'Sheet1'!$L$16"}</definedName>
    <definedName name="xlttbninh" localSheetId="2" hidden="1">{"'Sheet1'!$L$16"}</definedName>
    <definedName name="xlttbninh" hidden="1">{"'Sheet1'!$L$16"}</definedName>
  </definedNames>
  <calcPr calcId="144525"/>
</workbook>
</file>

<file path=xl/calcChain.xml><?xml version="1.0" encoding="utf-8"?>
<calcChain xmlns="http://schemas.openxmlformats.org/spreadsheetml/2006/main">
  <c r="F10" i="20" l="1"/>
  <c r="C34" i="4" l="1"/>
  <c r="C35" i="4"/>
  <c r="C36" i="4"/>
  <c r="C37" i="4"/>
  <c r="F89" i="20" l="1"/>
  <c r="E89" i="20"/>
  <c r="AH58" i="17" l="1"/>
  <c r="AN58" i="17"/>
  <c r="M89" i="21" l="1"/>
  <c r="L89" i="21"/>
  <c r="J89" i="21"/>
  <c r="I89" i="21" s="1"/>
  <c r="M88" i="21"/>
  <c r="L88" i="21"/>
  <c r="J88" i="21"/>
  <c r="M87" i="21"/>
  <c r="L87" i="21"/>
  <c r="J87" i="21"/>
  <c r="I87" i="21"/>
  <c r="L86" i="21"/>
  <c r="K86" i="21"/>
  <c r="M86" i="21" s="1"/>
  <c r="J86" i="21"/>
  <c r="I86" i="21" s="1"/>
  <c r="M85" i="21"/>
  <c r="L85" i="21"/>
  <c r="J85" i="21"/>
  <c r="I85" i="21"/>
  <c r="M84" i="21"/>
  <c r="L84" i="21"/>
  <c r="J84" i="21"/>
  <c r="I84" i="21"/>
  <c r="M83" i="21"/>
  <c r="L83" i="21"/>
  <c r="J83" i="21"/>
  <c r="I83" i="21"/>
  <c r="M82" i="21"/>
  <c r="L82" i="21"/>
  <c r="J82" i="21"/>
  <c r="I82" i="21"/>
  <c r="M81" i="21"/>
  <c r="L81" i="21"/>
  <c r="J81" i="21"/>
  <c r="I81" i="21"/>
  <c r="M80" i="21"/>
  <c r="L80" i="21"/>
  <c r="J80" i="21"/>
  <c r="I80" i="21"/>
  <c r="M79" i="21"/>
  <c r="L79" i="21"/>
  <c r="J79" i="21"/>
  <c r="I79" i="21"/>
  <c r="R78" i="21"/>
  <c r="Q78" i="21"/>
  <c r="P78" i="21"/>
  <c r="O78" i="21"/>
  <c r="N78" i="21"/>
  <c r="M78" i="21"/>
  <c r="L78" i="21"/>
  <c r="K78" i="21"/>
  <c r="J78" i="21"/>
  <c r="I78" i="21"/>
  <c r="M77" i="21"/>
  <c r="L77" i="21"/>
  <c r="J77" i="21"/>
  <c r="I77" i="21"/>
  <c r="M76" i="21"/>
  <c r="L76" i="21"/>
  <c r="J76" i="21"/>
  <c r="I76" i="21"/>
  <c r="M75" i="21"/>
  <c r="L75" i="21"/>
  <c r="J75" i="21"/>
  <c r="I75" i="21"/>
  <c r="M74" i="21"/>
  <c r="L74" i="21"/>
  <c r="J74" i="21"/>
  <c r="I74" i="21"/>
  <c r="K73" i="21"/>
  <c r="M73" i="21" s="1"/>
  <c r="J73" i="21"/>
  <c r="I73" i="21" s="1"/>
  <c r="I68" i="21" s="1"/>
  <c r="F73" i="21"/>
  <c r="L73" i="21" s="1"/>
  <c r="E73" i="21"/>
  <c r="D73" i="21"/>
  <c r="M72" i="21"/>
  <c r="L72" i="21"/>
  <c r="J72" i="21"/>
  <c r="I72" i="21"/>
  <c r="M71" i="21"/>
  <c r="L71" i="21"/>
  <c r="J71" i="21"/>
  <c r="I71" i="21"/>
  <c r="M70" i="21"/>
  <c r="L70" i="21"/>
  <c r="J70" i="21"/>
  <c r="I70" i="21"/>
  <c r="M69" i="21"/>
  <c r="L69" i="21"/>
  <c r="J69" i="21"/>
  <c r="I69" i="21"/>
  <c r="R68" i="21"/>
  <c r="Q68" i="21"/>
  <c r="P68" i="21"/>
  <c r="O68" i="21"/>
  <c r="N68" i="21"/>
  <c r="K68" i="21"/>
  <c r="M68" i="21" s="1"/>
  <c r="J68" i="21"/>
  <c r="H68" i="21"/>
  <c r="G68" i="21"/>
  <c r="F68" i="21"/>
  <c r="L68" i="21" s="1"/>
  <c r="E68" i="21"/>
  <c r="D68" i="21"/>
  <c r="M67" i="21"/>
  <c r="L67" i="21"/>
  <c r="J67" i="21"/>
  <c r="I67" i="21" s="1"/>
  <c r="M66" i="21"/>
  <c r="L66" i="21"/>
  <c r="J66" i="21"/>
  <c r="I66" i="21" s="1"/>
  <c r="R65" i="21"/>
  <c r="P65" i="21"/>
  <c r="O65" i="21"/>
  <c r="N65" i="21"/>
  <c r="K65" i="21"/>
  <c r="M65" i="21" s="1"/>
  <c r="J65" i="21"/>
  <c r="I65" i="21"/>
  <c r="N64" i="21"/>
  <c r="M64" i="21"/>
  <c r="L64" i="21"/>
  <c r="J64" i="21"/>
  <c r="I64" i="21"/>
  <c r="E64" i="21"/>
  <c r="D64" i="21"/>
  <c r="M63" i="21"/>
  <c r="L63" i="21"/>
  <c r="J63" i="21"/>
  <c r="I63" i="21"/>
  <c r="M62" i="21"/>
  <c r="L62" i="21"/>
  <c r="J62" i="21"/>
  <c r="I62" i="21"/>
  <c r="P61" i="21"/>
  <c r="O61" i="21"/>
  <c r="N61" i="21"/>
  <c r="L61" i="21"/>
  <c r="K61" i="21"/>
  <c r="M61" i="21" s="1"/>
  <c r="M60" i="21"/>
  <c r="L60" i="21"/>
  <c r="J60" i="21"/>
  <c r="J61" i="21" s="1"/>
  <c r="I61" i="21" s="1"/>
  <c r="M59" i="21"/>
  <c r="L59" i="21"/>
  <c r="J59" i="21"/>
  <c r="I59" i="21" s="1"/>
  <c r="M58" i="21"/>
  <c r="L58" i="21"/>
  <c r="J58" i="21"/>
  <c r="I58" i="21"/>
  <c r="M57" i="21"/>
  <c r="L57" i="21"/>
  <c r="J57" i="21"/>
  <c r="I57" i="21"/>
  <c r="M56" i="21"/>
  <c r="L56" i="21"/>
  <c r="J56" i="21"/>
  <c r="I56" i="21"/>
  <c r="P55" i="21"/>
  <c r="O55" i="21"/>
  <c r="N55" i="21"/>
  <c r="K55" i="21"/>
  <c r="L55" i="21" s="1"/>
  <c r="M54" i="21"/>
  <c r="L54" i="21"/>
  <c r="J54" i="21"/>
  <c r="J55" i="21" s="1"/>
  <c r="I55" i="21" s="1"/>
  <c r="I54" i="21"/>
  <c r="M53" i="21"/>
  <c r="L53" i="21"/>
  <c r="J53" i="21"/>
  <c r="I53" i="21"/>
  <c r="M52" i="21"/>
  <c r="L52" i="21"/>
  <c r="J52" i="21"/>
  <c r="I52" i="21"/>
  <c r="M51" i="21"/>
  <c r="L51" i="21"/>
  <c r="J51" i="21"/>
  <c r="I51" i="21"/>
  <c r="M50" i="21"/>
  <c r="L50" i="21"/>
  <c r="J50" i="21"/>
  <c r="I50" i="21"/>
  <c r="M49" i="21"/>
  <c r="L49" i="21"/>
  <c r="J49" i="21"/>
  <c r="I49" i="21"/>
  <c r="L48" i="21"/>
  <c r="J48" i="21"/>
  <c r="I48" i="21" s="1"/>
  <c r="M47" i="21"/>
  <c r="L47" i="21"/>
  <c r="J47" i="21"/>
  <c r="I47" i="21"/>
  <c r="P46" i="21"/>
  <c r="O46" i="21"/>
  <c r="N46" i="21"/>
  <c r="K46" i="21"/>
  <c r="M46" i="21" s="1"/>
  <c r="J46" i="21"/>
  <c r="I46" i="21" s="1"/>
  <c r="M45" i="21"/>
  <c r="L45" i="21"/>
  <c r="J45" i="21"/>
  <c r="I45" i="21" s="1"/>
  <c r="M44" i="21"/>
  <c r="L44" i="21"/>
  <c r="J44" i="21"/>
  <c r="I44" i="21"/>
  <c r="M43" i="21"/>
  <c r="L43" i="21"/>
  <c r="J43" i="21"/>
  <c r="I43" i="21"/>
  <c r="P42" i="21"/>
  <c r="O42" i="21"/>
  <c r="N42" i="21"/>
  <c r="K42" i="21"/>
  <c r="M42" i="21" s="1"/>
  <c r="M41" i="21"/>
  <c r="L41" i="21"/>
  <c r="J41" i="21"/>
  <c r="I41" i="21"/>
  <c r="Q40" i="21"/>
  <c r="G40" i="21"/>
  <c r="F40" i="21"/>
  <c r="E40" i="21"/>
  <c r="D40" i="21"/>
  <c r="M39" i="21"/>
  <c r="L39" i="21"/>
  <c r="J39" i="21"/>
  <c r="I39" i="21" s="1"/>
  <c r="M38" i="21"/>
  <c r="L38" i="21"/>
  <c r="J38" i="21"/>
  <c r="I38" i="21"/>
  <c r="P37" i="21"/>
  <c r="P40" i="21" s="1"/>
  <c r="O37" i="21"/>
  <c r="O40" i="21" s="1"/>
  <c r="N37" i="21"/>
  <c r="N40" i="21" s="1"/>
  <c r="K37" i="21"/>
  <c r="L37" i="21" s="1"/>
  <c r="J37" i="21"/>
  <c r="I37" i="21" s="1"/>
  <c r="M36" i="21"/>
  <c r="L36" i="21"/>
  <c r="J36" i="21"/>
  <c r="I36" i="21"/>
  <c r="M35" i="21"/>
  <c r="L35" i="21"/>
  <c r="J35" i="21"/>
  <c r="I35" i="21"/>
  <c r="M34" i="21"/>
  <c r="L34" i="21"/>
  <c r="J34" i="21"/>
  <c r="I34" i="21"/>
  <c r="M33" i="21"/>
  <c r="L33" i="21"/>
  <c r="J33" i="21"/>
  <c r="I33" i="21"/>
  <c r="M32" i="21"/>
  <c r="L32" i="21"/>
  <c r="J32" i="21"/>
  <c r="I32" i="21"/>
  <c r="Q31" i="21"/>
  <c r="P31" i="21"/>
  <c r="O31" i="21"/>
  <c r="N31" i="21"/>
  <c r="K31" i="21"/>
  <c r="M31" i="21" s="1"/>
  <c r="J31" i="21"/>
  <c r="I31" i="21" s="1"/>
  <c r="M30" i="21"/>
  <c r="L30" i="21"/>
  <c r="J30" i="21"/>
  <c r="I30" i="21" s="1"/>
  <c r="M29" i="21"/>
  <c r="L29" i="21"/>
  <c r="J29" i="21"/>
  <c r="I29" i="21" s="1"/>
  <c r="I23" i="21" s="1"/>
  <c r="P28" i="21"/>
  <c r="O28" i="21"/>
  <c r="N28" i="21"/>
  <c r="K28" i="21"/>
  <c r="M28" i="21" s="1"/>
  <c r="M27" i="21"/>
  <c r="L27" i="21"/>
  <c r="J27" i="21"/>
  <c r="I27" i="21" s="1"/>
  <c r="M26" i="21"/>
  <c r="L26" i="21"/>
  <c r="J26" i="21"/>
  <c r="I26" i="21"/>
  <c r="M25" i="21"/>
  <c r="L25" i="21"/>
  <c r="J25" i="21"/>
  <c r="I25" i="21"/>
  <c r="M24" i="21"/>
  <c r="L24" i="21"/>
  <c r="J24" i="21"/>
  <c r="J28" i="21" s="1"/>
  <c r="I28" i="21" s="1"/>
  <c r="I24" i="21"/>
  <c r="R23" i="21"/>
  <c r="Q23" i="21"/>
  <c r="P23" i="21"/>
  <c r="O23" i="21"/>
  <c r="N23" i="21"/>
  <c r="K23" i="21"/>
  <c r="M23" i="21" s="1"/>
  <c r="M13" i="21" s="1"/>
  <c r="J23" i="21"/>
  <c r="H23" i="21"/>
  <c r="G23" i="21"/>
  <c r="F23" i="21"/>
  <c r="L23" i="21" s="1"/>
  <c r="E23" i="21"/>
  <c r="D23" i="21"/>
  <c r="L22" i="21"/>
  <c r="J22" i="21"/>
  <c r="I22" i="21" s="1"/>
  <c r="L21" i="21"/>
  <c r="J21" i="21"/>
  <c r="I21" i="21"/>
  <c r="L20" i="21"/>
  <c r="J20" i="21"/>
  <c r="I20" i="21" s="1"/>
  <c r="L19" i="21"/>
  <c r="J19" i="21"/>
  <c r="I19" i="21"/>
  <c r="L18" i="21"/>
  <c r="J18" i="21"/>
  <c r="I18" i="21"/>
  <c r="L17" i="21"/>
  <c r="J17" i="21"/>
  <c r="I17" i="21" s="1"/>
  <c r="R16" i="21"/>
  <c r="Q16" i="21"/>
  <c r="P16" i="21"/>
  <c r="O16" i="21"/>
  <c r="N16" i="21"/>
  <c r="L16" i="21"/>
  <c r="J16" i="21"/>
  <c r="I16" i="21"/>
  <c r="L15" i="21"/>
  <c r="J15" i="21"/>
  <c r="I15" i="21" s="1"/>
  <c r="I14" i="21" s="1"/>
  <c r="I13" i="21" s="1"/>
  <c r="I12" i="21" s="1"/>
  <c r="R14" i="21"/>
  <c r="Q14" i="21"/>
  <c r="P14" i="21"/>
  <c r="O14" i="21"/>
  <c r="N14" i="21"/>
  <c r="K14" i="21"/>
  <c r="J14" i="21"/>
  <c r="H14" i="21"/>
  <c r="G14" i="21"/>
  <c r="F14" i="21"/>
  <c r="L14" i="21" s="1"/>
  <c r="E14" i="21"/>
  <c r="D14" i="21"/>
  <c r="R13" i="21"/>
  <c r="Q13" i="21"/>
  <c r="P13" i="21"/>
  <c r="O13" i="21"/>
  <c r="N13" i="21"/>
  <c r="K13" i="21"/>
  <c r="J13" i="21"/>
  <c r="H13" i="21"/>
  <c r="G13" i="21"/>
  <c r="F13" i="21"/>
  <c r="L13" i="21" s="1"/>
  <c r="E13" i="21"/>
  <c r="D13" i="21"/>
  <c r="R12" i="21"/>
  <c r="Q12" i="21"/>
  <c r="P12" i="21"/>
  <c r="O12" i="21"/>
  <c r="N12" i="21"/>
  <c r="K12" i="21"/>
  <c r="J12" i="21"/>
  <c r="H12" i="21"/>
  <c r="G12" i="21"/>
  <c r="F12" i="21"/>
  <c r="L12" i="21" s="1"/>
  <c r="E12" i="21"/>
  <c r="D12" i="21"/>
  <c r="I88" i="21" l="1"/>
  <c r="L28" i="21"/>
  <c r="L31" i="21"/>
  <c r="M37" i="21"/>
  <c r="K40" i="21"/>
  <c r="J42" i="21"/>
  <c r="I42" i="21" s="1"/>
  <c r="L42" i="21"/>
  <c r="L46" i="21"/>
  <c r="M55" i="21"/>
  <c r="I60" i="21"/>
  <c r="L65" i="21"/>
  <c r="J40" i="21" l="1"/>
  <c r="I40" i="21" s="1"/>
  <c r="M40" i="21"/>
  <c r="L40" i="21"/>
  <c r="Y434" i="21" l="1"/>
  <c r="C61" i="4" l="1"/>
  <c r="C60" i="4"/>
  <c r="C59" i="4"/>
  <c r="M58" i="4"/>
  <c r="L58" i="4"/>
  <c r="K58" i="4"/>
  <c r="J58" i="4"/>
  <c r="I58" i="4"/>
  <c r="H58" i="4"/>
  <c r="G58" i="4"/>
  <c r="F58" i="4"/>
  <c r="E58" i="4"/>
  <c r="D58" i="4"/>
  <c r="C58" i="4" s="1"/>
  <c r="C57" i="4"/>
  <c r="C56" i="4"/>
  <c r="C55" i="4"/>
  <c r="C54" i="4"/>
  <c r="C53" i="4"/>
  <c r="C52" i="4"/>
  <c r="C51" i="4"/>
  <c r="M50" i="4"/>
  <c r="L50" i="4"/>
  <c r="K50" i="4"/>
  <c r="J50" i="4"/>
  <c r="I50" i="4"/>
  <c r="H50" i="4"/>
  <c r="G50" i="4"/>
  <c r="F50" i="4"/>
  <c r="E50" i="4"/>
  <c r="D50" i="4"/>
  <c r="C50" i="4" s="1"/>
  <c r="C49" i="4" s="1"/>
  <c r="M49" i="4"/>
  <c r="L49" i="4"/>
  <c r="K49" i="4"/>
  <c r="J49" i="4"/>
  <c r="I49" i="4"/>
  <c r="H49" i="4"/>
  <c r="G49" i="4"/>
  <c r="F49" i="4"/>
  <c r="E49" i="4"/>
  <c r="D49" i="4"/>
  <c r="M48" i="4"/>
  <c r="L48" i="4"/>
  <c r="K48" i="4"/>
  <c r="J48" i="4"/>
  <c r="I48" i="4"/>
  <c r="H48" i="4"/>
  <c r="G48" i="4"/>
  <c r="F48" i="4"/>
  <c r="E48" i="4"/>
  <c r="D48" i="4"/>
  <c r="C47" i="4"/>
  <c r="C46" i="4"/>
  <c r="C45" i="4" s="1"/>
  <c r="M45" i="4"/>
  <c r="L45" i="4"/>
  <c r="K45" i="4"/>
  <c r="J45" i="4"/>
  <c r="I45" i="4"/>
  <c r="H45" i="4"/>
  <c r="G45" i="4"/>
  <c r="F45" i="4"/>
  <c r="E45" i="4"/>
  <c r="D45" i="4"/>
  <c r="M44" i="4"/>
  <c r="L44" i="4"/>
  <c r="K44" i="4"/>
  <c r="J44" i="4"/>
  <c r="I44" i="4"/>
  <c r="H44" i="4"/>
  <c r="G44" i="4"/>
  <c r="F44" i="4"/>
  <c r="E44" i="4"/>
  <c r="M42" i="4"/>
  <c r="L42" i="4"/>
  <c r="K42" i="4"/>
  <c r="J42" i="4"/>
  <c r="I42" i="4"/>
  <c r="H42" i="4"/>
  <c r="G42" i="4"/>
  <c r="F42" i="4"/>
  <c r="E42" i="4"/>
  <c r="D42" i="4"/>
  <c r="C40" i="4"/>
  <c r="C39" i="4"/>
  <c r="C38" i="4"/>
  <c r="C33" i="4"/>
  <c r="C32" i="4"/>
  <c r="C31" i="4"/>
  <c r="C17" i="4"/>
  <c r="C16" i="4"/>
  <c r="M15" i="4"/>
  <c r="L15" i="4"/>
  <c r="K15" i="4"/>
  <c r="J15" i="4"/>
  <c r="C15" i="4" s="1"/>
  <c r="I15" i="4"/>
  <c r="H15" i="4"/>
  <c r="G15" i="4"/>
  <c r="F15" i="4"/>
  <c r="E15" i="4"/>
  <c r="D15" i="4"/>
  <c r="C14" i="4"/>
  <c r="C13" i="4"/>
  <c r="C12" i="4"/>
  <c r="M11" i="4"/>
  <c r="L11" i="4"/>
  <c r="K11" i="4"/>
  <c r="J11" i="4"/>
  <c r="I11" i="4"/>
  <c r="H11" i="4"/>
  <c r="G11" i="4"/>
  <c r="F11" i="4"/>
  <c r="E11" i="4"/>
  <c r="D11" i="4"/>
  <c r="C11" i="4"/>
  <c r="M10" i="4"/>
  <c r="L10" i="4"/>
  <c r="K10" i="4"/>
  <c r="J10" i="4"/>
  <c r="I10" i="4"/>
  <c r="H10" i="4"/>
  <c r="G10" i="4"/>
  <c r="F10" i="4"/>
  <c r="E10" i="4"/>
  <c r="D10" i="4"/>
  <c r="C10" i="4" s="1"/>
  <c r="M9" i="4"/>
  <c r="L9" i="4"/>
  <c r="K9" i="4"/>
  <c r="J9" i="4"/>
  <c r="I9" i="4"/>
  <c r="H9" i="4"/>
  <c r="G9" i="4"/>
  <c r="F9" i="4"/>
  <c r="E9" i="4"/>
  <c r="D9" i="4"/>
  <c r="M8" i="4"/>
  <c r="L8" i="4"/>
  <c r="K8" i="4"/>
  <c r="J8" i="4"/>
  <c r="I8" i="4"/>
  <c r="H8" i="4"/>
  <c r="G8" i="4"/>
  <c r="F8" i="4"/>
  <c r="E8" i="4"/>
  <c r="D8" i="4"/>
  <c r="C9" i="4" l="1"/>
  <c r="C41" i="4" s="1"/>
  <c r="C48" i="4"/>
  <c r="C42" i="4"/>
  <c r="C8" i="4" s="1"/>
  <c r="C44" i="4"/>
  <c r="D44" i="4"/>
  <c r="AN60" i="17" l="1"/>
  <c r="AN59" i="17"/>
  <c r="AN57" i="17"/>
  <c r="AI53" i="17"/>
  <c r="AL53" i="17"/>
  <c r="AM53" i="17"/>
  <c r="AN55" i="17"/>
  <c r="AN54" i="17"/>
  <c r="AN53" i="17" s="1"/>
  <c r="AN51" i="17"/>
  <c r="AN49" i="17"/>
  <c r="AH52" i="17"/>
  <c r="AN52" i="17" s="1"/>
  <c r="AH53" i="17"/>
  <c r="AH50" i="17"/>
  <c r="AN50" i="17" s="1"/>
  <c r="H119" i="20"/>
  <c r="G119" i="20"/>
  <c r="H118" i="20"/>
  <c r="G118" i="20"/>
  <c r="D118" i="20"/>
  <c r="D117" i="20" s="1"/>
  <c r="F117" i="20"/>
  <c r="E117" i="20"/>
  <c r="H117" i="20" s="1"/>
  <c r="C117" i="20"/>
  <c r="H116" i="20"/>
  <c r="G116" i="20"/>
  <c r="H115" i="20"/>
  <c r="G115" i="20"/>
  <c r="F114" i="20"/>
  <c r="E114" i="20"/>
  <c r="F113" i="20"/>
  <c r="E113" i="20"/>
  <c r="H112" i="20"/>
  <c r="G112" i="20"/>
  <c r="H111" i="20"/>
  <c r="G111" i="20"/>
  <c r="F110" i="20"/>
  <c r="E110" i="20"/>
  <c r="H110" i="20" s="1"/>
  <c r="F109" i="20"/>
  <c r="E109" i="20"/>
  <c r="H109" i="20" s="1"/>
  <c r="F108" i="20"/>
  <c r="G107" i="20"/>
  <c r="F107" i="20"/>
  <c r="H107" i="20" s="1"/>
  <c r="F105" i="20"/>
  <c r="G105" i="20" s="1"/>
  <c r="D104" i="20"/>
  <c r="F102" i="20"/>
  <c r="G102" i="20" s="1"/>
  <c r="E100" i="20"/>
  <c r="C94" i="20"/>
  <c r="C93" i="20" s="1"/>
  <c r="D89" i="20"/>
  <c r="H88" i="20"/>
  <c r="F82" i="20"/>
  <c r="D82" i="20"/>
  <c r="H81" i="20"/>
  <c r="G81" i="20"/>
  <c r="G80" i="20"/>
  <c r="F76" i="20"/>
  <c r="D76" i="20"/>
  <c r="E71" i="20"/>
  <c r="G76" i="20"/>
  <c r="G73" i="20"/>
  <c r="F73" i="20"/>
  <c r="E72" i="20"/>
  <c r="G72" i="20" s="1"/>
  <c r="F71" i="20"/>
  <c r="D71" i="20"/>
  <c r="G69" i="20"/>
  <c r="G67" i="20"/>
  <c r="G66" i="20"/>
  <c r="G64" i="20"/>
  <c r="G63" i="20"/>
  <c r="G62" i="20"/>
  <c r="G61" i="20"/>
  <c r="G58" i="20"/>
  <c r="E57" i="20"/>
  <c r="G56" i="20"/>
  <c r="F54" i="20"/>
  <c r="D54" i="20"/>
  <c r="H49" i="20"/>
  <c r="G49" i="20"/>
  <c r="H48" i="20"/>
  <c r="G48" i="20"/>
  <c r="H47" i="20"/>
  <c r="G47" i="20"/>
  <c r="H46" i="20"/>
  <c r="G46" i="20"/>
  <c r="H45" i="20"/>
  <c r="G45" i="20"/>
  <c r="G44" i="20"/>
  <c r="G43" i="20"/>
  <c r="G42" i="20"/>
  <c r="G41" i="20"/>
  <c r="G40" i="20"/>
  <c r="G39" i="20"/>
  <c r="G38" i="20"/>
  <c r="H36" i="20"/>
  <c r="H35" i="20"/>
  <c r="G35" i="20"/>
  <c r="H34" i="20"/>
  <c r="G34" i="20"/>
  <c r="H33" i="20"/>
  <c r="G33" i="20"/>
  <c r="G32" i="20"/>
  <c r="G31" i="20"/>
  <c r="G30" i="20"/>
  <c r="D29" i="20"/>
  <c r="H28" i="20"/>
  <c r="G28" i="20"/>
  <c r="H27" i="20"/>
  <c r="G27" i="20"/>
  <c r="H26" i="20"/>
  <c r="G26" i="20"/>
  <c r="H25" i="20"/>
  <c r="G25" i="20"/>
  <c r="G24" i="20"/>
  <c r="G23" i="20"/>
  <c r="G22" i="20"/>
  <c r="D21" i="20"/>
  <c r="E21" i="20"/>
  <c r="H20" i="20"/>
  <c r="G20" i="20"/>
  <c r="G19" i="20"/>
  <c r="H18" i="20"/>
  <c r="G17" i="20"/>
  <c r="H16" i="20"/>
  <c r="G15" i="20"/>
  <c r="G14" i="20"/>
  <c r="G13" i="20"/>
  <c r="G12" i="20"/>
  <c r="F11" i="20"/>
  <c r="E11" i="20"/>
  <c r="D11" i="20"/>
  <c r="G113" i="20" l="1"/>
  <c r="G114" i="20"/>
  <c r="F100" i="20"/>
  <c r="G100" i="20" s="1"/>
  <c r="H113" i="20"/>
  <c r="H114" i="20"/>
  <c r="D37" i="20"/>
  <c r="G51" i="20"/>
  <c r="E99" i="20"/>
  <c r="E54" i="20"/>
  <c r="D57" i="20"/>
  <c r="D65" i="20"/>
  <c r="F65" i="20"/>
  <c r="G83" i="20"/>
  <c r="G85" i="20"/>
  <c r="G87" i="20"/>
  <c r="H90" i="20"/>
  <c r="D97" i="20"/>
  <c r="D94" i="20" s="1"/>
  <c r="D93" i="20" s="1"/>
  <c r="F29" i="20"/>
  <c r="E29" i="20" s="1"/>
  <c r="H29" i="20" s="1"/>
  <c r="D73" i="20"/>
  <c r="D72" i="20" s="1"/>
  <c r="D70" i="20" s="1"/>
  <c r="F72" i="20"/>
  <c r="F70" i="20" s="1"/>
  <c r="F37" i="20"/>
  <c r="E37" i="20" s="1"/>
  <c r="H54" i="20"/>
  <c r="G65" i="20"/>
  <c r="G55" i="20"/>
  <c r="F57" i="20"/>
  <c r="G57" i="20" s="1"/>
  <c r="H68" i="20"/>
  <c r="E82" i="20"/>
  <c r="H82" i="20" s="1"/>
  <c r="G91" i="20"/>
  <c r="G11" i="20"/>
  <c r="F21" i="20"/>
  <c r="F9" i="20" s="1"/>
  <c r="G59" i="20"/>
  <c r="H84" i="20"/>
  <c r="G92" i="20"/>
  <c r="G21" i="20"/>
  <c r="H50" i="20"/>
  <c r="H52" i="20"/>
  <c r="H89" i="20"/>
  <c r="D9" i="20"/>
  <c r="D8" i="20" s="1"/>
  <c r="H70" i="20"/>
  <c r="G37" i="20"/>
  <c r="H37" i="20"/>
  <c r="E9" i="20"/>
  <c r="H108" i="20"/>
  <c r="F106" i="20"/>
  <c r="F104" i="20" s="1"/>
  <c r="H11" i="20"/>
  <c r="G16" i="20"/>
  <c r="H17" i="20"/>
  <c r="G18" i="20"/>
  <c r="H19" i="20"/>
  <c r="H21" i="20"/>
  <c r="G29" i="20"/>
  <c r="H32" i="20"/>
  <c r="G36" i="20"/>
  <c r="G50" i="20"/>
  <c r="H51" i="20"/>
  <c r="G52" i="20"/>
  <c r="H53" i="20"/>
  <c r="G54" i="20"/>
  <c r="H57" i="20"/>
  <c r="H65" i="20"/>
  <c r="G68" i="20"/>
  <c r="H69" i="20"/>
  <c r="G70" i="20"/>
  <c r="G82" i="20"/>
  <c r="H83" i="20"/>
  <c r="G84" i="20"/>
  <c r="H85" i="20"/>
  <c r="H87" i="20"/>
  <c r="G89" i="20"/>
  <c r="G90" i="20"/>
  <c r="F99" i="20"/>
  <c r="G99" i="20" s="1"/>
  <c r="H102" i="20"/>
  <c r="F103" i="20"/>
  <c r="G103" i="20" s="1"/>
  <c r="H105" i="20"/>
  <c r="G108" i="20"/>
  <c r="G109" i="20"/>
  <c r="G110" i="20"/>
  <c r="G117" i="20"/>
  <c r="G53" i="20"/>
  <c r="E106" i="20"/>
  <c r="D10" i="20" l="1"/>
  <c r="H103" i="20"/>
  <c r="F97" i="20"/>
  <c r="F98" i="20" s="1"/>
  <c r="F8" i="20"/>
  <c r="G106" i="20"/>
  <c r="H106" i="20"/>
  <c r="E104" i="20"/>
  <c r="H99" i="20"/>
  <c r="E97" i="20"/>
  <c r="H9" i="20"/>
  <c r="E8" i="20"/>
  <c r="E10" i="20"/>
  <c r="G9" i="20"/>
  <c r="F94" i="20" l="1"/>
  <c r="F95" i="20" s="1"/>
  <c r="G8" i="20"/>
  <c r="H8" i="20"/>
  <c r="G97" i="20"/>
  <c r="E98" i="20"/>
  <c r="H97" i="20"/>
  <c r="E94" i="20"/>
  <c r="F93" i="20"/>
  <c r="H104" i="20"/>
  <c r="G104" i="20"/>
  <c r="H10" i="20"/>
  <c r="G10" i="20"/>
  <c r="H94" i="20" l="1"/>
  <c r="E95" i="20"/>
  <c r="G94" i="20"/>
  <c r="E93" i="20"/>
  <c r="H98" i="20"/>
  <c r="G98" i="20"/>
  <c r="H93" i="20" l="1"/>
  <c r="G93" i="20"/>
  <c r="BW111" i="19" l="1"/>
  <c r="DQ113" i="19" l="1"/>
  <c r="DL113" i="19"/>
  <c r="DG113" i="19"/>
  <c r="DB113" i="19"/>
  <c r="CW113" i="19"/>
  <c r="CR113" i="19"/>
  <c r="CM113" i="19"/>
  <c r="CH113" i="19"/>
  <c r="CC113" i="19"/>
  <c r="BX113" i="19"/>
  <c r="BS113" i="19"/>
  <c r="DQ112" i="19"/>
  <c r="DO112" i="19"/>
  <c r="DL112" i="19"/>
  <c r="DJ112" i="19"/>
  <c r="DG112" i="19"/>
  <c r="DE112" i="19"/>
  <c r="DB112" i="19"/>
  <c r="CZ112" i="19"/>
  <c r="CW112" i="19"/>
  <c r="CU112" i="19"/>
  <c r="CR112" i="19"/>
  <c r="CP112" i="19"/>
  <c r="CM112" i="19"/>
  <c r="CK112" i="19"/>
  <c r="CH112" i="19"/>
  <c r="CF112" i="19"/>
  <c r="CC112" i="19"/>
  <c r="CA112" i="19"/>
  <c r="BX112" i="19"/>
  <c r="BV112" i="19"/>
  <c r="BT112" i="19"/>
  <c r="BS112" i="19"/>
  <c r="BR112" i="19"/>
  <c r="BQ112" i="19"/>
  <c r="BF112" i="19"/>
  <c r="Y112" i="19"/>
  <c r="N112" i="19"/>
  <c r="C112" i="19"/>
  <c r="DQ111" i="19"/>
  <c r="DO111" i="19"/>
  <c r="DL111" i="19"/>
  <c r="DJ111" i="19"/>
  <c r="DG111" i="19"/>
  <c r="DE111" i="19"/>
  <c r="DB111" i="19"/>
  <c r="CZ111" i="19"/>
  <c r="CW111" i="19"/>
  <c r="CU111" i="19"/>
  <c r="CR111" i="19"/>
  <c r="CP111" i="19"/>
  <c r="CM111" i="19"/>
  <c r="CK111" i="19"/>
  <c r="CH111" i="19"/>
  <c r="CF111" i="19"/>
  <c r="CC111" i="19"/>
  <c r="CA111" i="19"/>
  <c r="BX111" i="19"/>
  <c r="BV111" i="19"/>
  <c r="BT111" i="19"/>
  <c r="BR111" i="19"/>
  <c r="BS111" i="19" s="1"/>
  <c r="BP111" i="19"/>
  <c r="BO111" i="19"/>
  <c r="BN111" i="19"/>
  <c r="BM111" i="19"/>
  <c r="BL111" i="19"/>
  <c r="BK111" i="19"/>
  <c r="BJ111" i="19"/>
  <c r="BI111" i="19"/>
  <c r="BH111" i="19"/>
  <c r="BG111" i="19"/>
  <c r="BF111" i="19"/>
  <c r="Y111" i="19"/>
  <c r="X111" i="19"/>
  <c r="W111" i="19"/>
  <c r="V111" i="19"/>
  <c r="U111" i="19"/>
  <c r="T111" i="19"/>
  <c r="S111" i="19"/>
  <c r="R111" i="19"/>
  <c r="Q111" i="19"/>
  <c r="P111" i="19"/>
  <c r="O111" i="19"/>
  <c r="N111" i="19"/>
  <c r="C111" i="19"/>
  <c r="DQ110" i="19"/>
  <c r="DO110" i="19"/>
  <c r="DL110" i="19"/>
  <c r="DJ110" i="19"/>
  <c r="DG110" i="19"/>
  <c r="DE110" i="19"/>
  <c r="DB110" i="19"/>
  <c r="CZ110" i="19"/>
  <c r="CW110" i="19"/>
  <c r="CU110" i="19"/>
  <c r="CR110" i="19"/>
  <c r="CP110" i="19"/>
  <c r="CM110" i="19"/>
  <c r="CK110" i="19"/>
  <c r="CH110" i="19"/>
  <c r="CF110" i="19"/>
  <c r="CC110" i="19"/>
  <c r="CA110" i="19"/>
  <c r="BX110" i="19"/>
  <c r="BV110" i="19"/>
  <c r="BT110" i="19"/>
  <c r="BR110" i="19"/>
  <c r="BS110" i="19" s="1"/>
  <c r="BP110" i="19"/>
  <c r="BO110" i="19"/>
  <c r="BN110" i="19"/>
  <c r="BM110" i="19"/>
  <c r="BL110" i="19"/>
  <c r="BK110" i="19"/>
  <c r="BJ110" i="19"/>
  <c r="BI110" i="19"/>
  <c r="BH110" i="19"/>
  <c r="BG110" i="19"/>
  <c r="BF110" i="19"/>
  <c r="Y110" i="19"/>
  <c r="X110" i="19"/>
  <c r="W110" i="19"/>
  <c r="V110" i="19"/>
  <c r="U110" i="19"/>
  <c r="T110" i="19"/>
  <c r="S110" i="19"/>
  <c r="R110" i="19"/>
  <c r="Q110" i="19"/>
  <c r="P110" i="19"/>
  <c r="O110" i="19"/>
  <c r="N110" i="19"/>
  <c r="C110" i="19"/>
  <c r="DR109" i="19"/>
  <c r="DQ109" i="19"/>
  <c r="DP109" i="19"/>
  <c r="DO109" i="19" s="1"/>
  <c r="DO108" i="19" s="1"/>
  <c r="DM109" i="19"/>
  <c r="DL109" i="19"/>
  <c r="DK109" i="19"/>
  <c r="DJ109" i="19" s="1"/>
  <c r="DJ108" i="19" s="1"/>
  <c r="DH109" i="19"/>
  <c r="DG109" i="19"/>
  <c r="DF109" i="19"/>
  <c r="DE109" i="19" s="1"/>
  <c r="DE108" i="19" s="1"/>
  <c r="DC109" i="19"/>
  <c r="DB109" i="19"/>
  <c r="DA109" i="19"/>
  <c r="CZ109" i="19" s="1"/>
  <c r="CZ108" i="19" s="1"/>
  <c r="CX109" i="19"/>
  <c r="CW109" i="19"/>
  <c r="CV109" i="19"/>
  <c r="CU109" i="19" s="1"/>
  <c r="CU108" i="19" s="1"/>
  <c r="CS109" i="19"/>
  <c r="CR109" i="19"/>
  <c r="CQ109" i="19"/>
  <c r="CP109" i="19" s="1"/>
  <c r="CP108" i="19" s="1"/>
  <c r="CN109" i="19"/>
  <c r="CM109" i="19"/>
  <c r="CL109" i="19"/>
  <c r="CK109" i="19" s="1"/>
  <c r="CK108" i="19" s="1"/>
  <c r="CI109" i="19"/>
  <c r="CH109" i="19"/>
  <c r="CG109" i="19"/>
  <c r="CF109" i="19" s="1"/>
  <c r="CF108" i="19" s="1"/>
  <c r="CD109" i="19"/>
  <c r="CC109" i="19"/>
  <c r="CB109" i="19"/>
  <c r="CA109" i="19" s="1"/>
  <c r="CA108" i="19" s="1"/>
  <c r="BY109" i="19"/>
  <c r="BX109" i="19"/>
  <c r="BW109" i="19"/>
  <c r="BV109" i="19" s="1"/>
  <c r="BV108" i="19" s="1"/>
  <c r="BT109" i="19"/>
  <c r="BR109" i="19"/>
  <c r="BS109" i="19" s="1"/>
  <c r="BP109" i="19"/>
  <c r="BN109" i="19"/>
  <c r="BL109" i="19"/>
  <c r="BJ109" i="19"/>
  <c r="BH109" i="19"/>
  <c r="BC109" i="19"/>
  <c r="AZ109" i="19"/>
  <c r="BO109" i="19" s="1"/>
  <c r="BO108" i="19" s="1"/>
  <c r="AW109" i="19"/>
  <c r="AT109" i="19"/>
  <c r="BM109" i="19" s="1"/>
  <c r="BM108" i="19" s="1"/>
  <c r="AQ109" i="19"/>
  <c r="AN109" i="19"/>
  <c r="BK109" i="19" s="1"/>
  <c r="BK108" i="19" s="1"/>
  <c r="AK109" i="19"/>
  <c r="AH109" i="19"/>
  <c r="BI109" i="19" s="1"/>
  <c r="BI108" i="19" s="1"/>
  <c r="AE109" i="19"/>
  <c r="AB109" i="19"/>
  <c r="BG109" i="19" s="1"/>
  <c r="Y109" i="19"/>
  <c r="X109" i="19"/>
  <c r="V109" i="19"/>
  <c r="T109" i="19"/>
  <c r="R109" i="19"/>
  <c r="P109" i="19"/>
  <c r="M109" i="19"/>
  <c r="L109" i="19"/>
  <c r="W109" i="19" s="1"/>
  <c r="W108" i="19" s="1"/>
  <c r="K109" i="19"/>
  <c r="J109" i="19"/>
  <c r="U109" i="19" s="1"/>
  <c r="U108" i="19" s="1"/>
  <c r="I109" i="19"/>
  <c r="H109" i="19"/>
  <c r="S109" i="19" s="1"/>
  <c r="S108" i="19" s="1"/>
  <c r="G109" i="19"/>
  <c r="F109" i="19"/>
  <c r="Q109" i="19" s="1"/>
  <c r="Q108" i="19" s="1"/>
  <c r="E109" i="19"/>
  <c r="D109" i="19"/>
  <c r="O109" i="19" s="1"/>
  <c r="C109" i="19"/>
  <c r="DR108" i="19"/>
  <c r="DQ108" i="19"/>
  <c r="DP108" i="19"/>
  <c r="DM108" i="19"/>
  <c r="DL108" i="19"/>
  <c r="DK108" i="19"/>
  <c r="DH108" i="19"/>
  <c r="DG108" i="19"/>
  <c r="DF108" i="19"/>
  <c r="DC108" i="19"/>
  <c r="DB108" i="19"/>
  <c r="DA108" i="19"/>
  <c r="CX108" i="19"/>
  <c r="CW108" i="19"/>
  <c r="CV108" i="19"/>
  <c r="CS108" i="19"/>
  <c r="CR108" i="19"/>
  <c r="CQ108" i="19"/>
  <c r="CN108" i="19"/>
  <c r="CM108" i="19"/>
  <c r="CL108" i="19"/>
  <c r="CI108" i="19"/>
  <c r="CH108" i="19"/>
  <c r="CG108" i="19"/>
  <c r="CD108" i="19"/>
  <c r="CC108" i="19"/>
  <c r="CB108" i="19"/>
  <c r="BY108" i="19"/>
  <c r="BX108" i="19"/>
  <c r="BW108" i="19"/>
  <c r="BT108" i="19"/>
  <c r="BR108" i="19"/>
  <c r="BP108" i="19"/>
  <c r="BN108" i="19"/>
  <c r="BL108" i="19"/>
  <c r="BJ108" i="19"/>
  <c r="BH108" i="19"/>
  <c r="BC108" i="19"/>
  <c r="AZ108" i="19"/>
  <c r="AW108" i="19"/>
  <c r="AT108" i="19"/>
  <c r="AQ108" i="19"/>
  <c r="AN108" i="19"/>
  <c r="AK108" i="19"/>
  <c r="AH108" i="19"/>
  <c r="AE108" i="19"/>
  <c r="AB108" i="19"/>
  <c r="Z108" i="19"/>
  <c r="BS108" i="19" s="1"/>
  <c r="Y108" i="19"/>
  <c r="X108" i="19"/>
  <c r="V108" i="19"/>
  <c r="T108" i="19"/>
  <c r="R108" i="19"/>
  <c r="P108" i="19"/>
  <c r="M108" i="19"/>
  <c r="L108" i="19"/>
  <c r="K108" i="19"/>
  <c r="J108" i="19"/>
  <c r="I108" i="19"/>
  <c r="H108" i="19"/>
  <c r="G108" i="19"/>
  <c r="F108" i="19"/>
  <c r="E108" i="19"/>
  <c r="D108" i="19"/>
  <c r="C108" i="19"/>
  <c r="DS107" i="19"/>
  <c r="DO107" i="19"/>
  <c r="DN107" i="19"/>
  <c r="DJ107" i="19"/>
  <c r="DI107" i="19"/>
  <c r="DE107" i="19"/>
  <c r="DD107" i="19"/>
  <c r="CZ107" i="19"/>
  <c r="CY107" i="19"/>
  <c r="CU107" i="19"/>
  <c r="CT107" i="19"/>
  <c r="CP107" i="19"/>
  <c r="CO107" i="19"/>
  <c r="CK107" i="19"/>
  <c r="CJ107" i="19"/>
  <c r="CF107" i="19"/>
  <c r="CE107" i="19"/>
  <c r="CA107" i="19"/>
  <c r="BZ107" i="19"/>
  <c r="BV107" i="19"/>
  <c r="BU107" i="19"/>
  <c r="BT107" i="19"/>
  <c r="BR107" i="19"/>
  <c r="BQ107" i="19"/>
  <c r="DO106" i="19"/>
  <c r="DJ106" i="19"/>
  <c r="DE106" i="19"/>
  <c r="CZ106" i="19"/>
  <c r="CU106" i="19"/>
  <c r="CP106" i="19"/>
  <c r="CN106" i="19"/>
  <c r="CL106" i="19"/>
  <c r="CK106" i="19" s="1"/>
  <c r="CK105" i="19" s="1"/>
  <c r="CI106" i="19"/>
  <c r="CG106" i="19"/>
  <c r="CF106" i="19"/>
  <c r="CD106" i="19"/>
  <c r="CA106" i="19"/>
  <c r="BY106" i="19"/>
  <c r="BV106" i="19"/>
  <c r="BU106" i="19"/>
  <c r="BT106" i="19"/>
  <c r="BR106" i="19"/>
  <c r="BQ106" i="19"/>
  <c r="AA106" i="19"/>
  <c r="Z106" i="19"/>
  <c r="Y106" i="19"/>
  <c r="DS105" i="19"/>
  <c r="DR105" i="19"/>
  <c r="DQ105" i="19"/>
  <c r="DP105" i="19"/>
  <c r="DO105" i="19"/>
  <c r="DN105" i="19"/>
  <c r="DM105" i="19"/>
  <c r="DL105" i="19"/>
  <c r="DK105" i="19"/>
  <c r="DJ105" i="19"/>
  <c r="DI105" i="19"/>
  <c r="DH105" i="19"/>
  <c r="DG105" i="19"/>
  <c r="DF105" i="19"/>
  <c r="DE105" i="19"/>
  <c r="DD105" i="19"/>
  <c r="DC105" i="19"/>
  <c r="DB105" i="19"/>
  <c r="DA105" i="19"/>
  <c r="CZ105" i="19"/>
  <c r="CY105" i="19"/>
  <c r="CX105" i="19"/>
  <c r="CW105" i="19"/>
  <c r="CV105" i="19"/>
  <c r="CU105" i="19"/>
  <c r="CT105" i="19"/>
  <c r="CS105" i="19"/>
  <c r="CR105" i="19"/>
  <c r="CQ105" i="19"/>
  <c r="CP105" i="19"/>
  <c r="CO105" i="19"/>
  <c r="CN105" i="19"/>
  <c r="CM105" i="19"/>
  <c r="CL105" i="19"/>
  <c r="CJ105" i="19"/>
  <c r="CI105" i="19"/>
  <c r="CH105" i="19"/>
  <c r="CG105" i="19"/>
  <c r="CF105" i="19"/>
  <c r="CE105" i="19"/>
  <c r="CD105" i="19"/>
  <c r="CC105" i="19"/>
  <c r="CB105" i="19"/>
  <c r="CA105" i="19"/>
  <c r="BZ105" i="19"/>
  <c r="BY105" i="19"/>
  <c r="BX105" i="19"/>
  <c r="BW105" i="19"/>
  <c r="BV105" i="19"/>
  <c r="BU105" i="19"/>
  <c r="BT105" i="19"/>
  <c r="BS105" i="19"/>
  <c r="BR105" i="19"/>
  <c r="BQ105" i="19"/>
  <c r="BF105" i="19"/>
  <c r="AA105" i="19"/>
  <c r="Z105" i="19"/>
  <c r="Y105" i="19"/>
  <c r="N105" i="19"/>
  <c r="DQ104" i="19"/>
  <c r="DL104" i="19"/>
  <c r="DG104" i="19"/>
  <c r="DB104" i="19"/>
  <c r="CW104" i="19"/>
  <c r="CR104" i="19"/>
  <c r="CM104" i="19"/>
  <c r="CH104" i="19"/>
  <c r="CC104" i="19"/>
  <c r="BX104" i="19"/>
  <c r="BS104" i="19"/>
  <c r="DP103" i="19"/>
  <c r="DL103" i="19"/>
  <c r="DK103" i="19"/>
  <c r="DJ103" i="19"/>
  <c r="DF103" i="19"/>
  <c r="DB103" i="19"/>
  <c r="DA103" i="19"/>
  <c r="CZ103" i="19"/>
  <c r="CV103" i="19"/>
  <c r="CR103" i="19"/>
  <c r="CQ103" i="19"/>
  <c r="CP103" i="19"/>
  <c r="CL103" i="19"/>
  <c r="CH103" i="19"/>
  <c r="CG103" i="19"/>
  <c r="CF103" i="19"/>
  <c r="CB103" i="19"/>
  <c r="BX103" i="19"/>
  <c r="BW103" i="19"/>
  <c r="BV103" i="19"/>
  <c r="BT103" i="19"/>
  <c r="BS103" i="19"/>
  <c r="BR103" i="19"/>
  <c r="BQ103" i="19"/>
  <c r="BP103" i="19"/>
  <c r="BO103" i="19"/>
  <c r="BN103" i="19"/>
  <c r="BM103" i="19"/>
  <c r="BL103" i="19"/>
  <c r="BK103" i="19"/>
  <c r="BJ103" i="19"/>
  <c r="BI103" i="19"/>
  <c r="BH103" i="19"/>
  <c r="BG103" i="19"/>
  <c r="AA103" i="19"/>
  <c r="Z103" i="19"/>
  <c r="Y103" i="19"/>
  <c r="X103" i="19"/>
  <c r="W103" i="19"/>
  <c r="V103" i="19"/>
  <c r="U103" i="19"/>
  <c r="T103" i="19"/>
  <c r="S103" i="19"/>
  <c r="R103" i="19"/>
  <c r="Q103" i="19"/>
  <c r="P103" i="19"/>
  <c r="O103" i="19"/>
  <c r="C103" i="19"/>
  <c r="DQ102" i="19"/>
  <c r="DO102" i="19"/>
  <c r="DL102" i="19"/>
  <c r="DJ102" i="19"/>
  <c r="DG102" i="19"/>
  <c r="DE102" i="19"/>
  <c r="DB102" i="19"/>
  <c r="CZ102" i="19"/>
  <c r="CW102" i="19"/>
  <c r="CU102" i="19"/>
  <c r="CR102" i="19"/>
  <c r="CP102" i="19"/>
  <c r="CM102" i="19"/>
  <c r="CK102" i="19"/>
  <c r="CH102" i="19"/>
  <c r="CF102" i="19"/>
  <c r="CC102" i="19"/>
  <c r="CA102" i="19"/>
  <c r="BX102" i="19"/>
  <c r="BV102" i="19"/>
  <c r="BT102" i="19"/>
  <c r="BS102" i="19"/>
  <c r="BQ102" i="19"/>
  <c r="AA102" i="19"/>
  <c r="Z102" i="19"/>
  <c r="Y102" i="19"/>
  <c r="DQ101" i="19"/>
  <c r="DO101" i="19"/>
  <c r="DL101" i="19"/>
  <c r="DJ101" i="19"/>
  <c r="DG101" i="19"/>
  <c r="DE101" i="19"/>
  <c r="DB101" i="19"/>
  <c r="CZ101" i="19"/>
  <c r="CW101" i="19"/>
  <c r="CU101" i="19"/>
  <c r="CR101" i="19"/>
  <c r="CP101" i="19"/>
  <c r="CM101" i="19"/>
  <c r="CK101" i="19"/>
  <c r="CH101" i="19"/>
  <c r="CF101" i="19"/>
  <c r="CC101" i="19"/>
  <c r="CA101" i="19"/>
  <c r="BX101" i="19"/>
  <c r="BV101" i="19"/>
  <c r="BT101" i="19"/>
  <c r="BS101" i="19"/>
  <c r="BQ101" i="19"/>
  <c r="AA101" i="19"/>
  <c r="Z101" i="19"/>
  <c r="Y101" i="19"/>
  <c r="DO100" i="19"/>
  <c r="DJ100" i="19"/>
  <c r="DE100" i="19"/>
  <c r="CZ100" i="19"/>
  <c r="CU100" i="19"/>
  <c r="CP100" i="19"/>
  <c r="CK100" i="19"/>
  <c r="CF100" i="19"/>
  <c r="CA100" i="19"/>
  <c r="BV100" i="19"/>
  <c r="BT100" i="19"/>
  <c r="BR100" i="19"/>
  <c r="BQ100" i="19"/>
  <c r="BP100" i="19"/>
  <c r="BO100" i="19"/>
  <c r="BN100" i="19"/>
  <c r="BM100" i="19"/>
  <c r="BL100" i="19"/>
  <c r="BK100" i="19"/>
  <c r="BJ100" i="19"/>
  <c r="BI100" i="19"/>
  <c r="BH100" i="19"/>
  <c r="BG100" i="19"/>
  <c r="BF100" i="19"/>
  <c r="BE100" i="19"/>
  <c r="BD100" i="19"/>
  <c r="DQ100" i="19" s="1"/>
  <c r="BC100" i="19"/>
  <c r="BB100" i="19"/>
  <c r="BA100" i="19"/>
  <c r="DL100" i="19" s="1"/>
  <c r="AZ100" i="19"/>
  <c r="AY100" i="19"/>
  <c r="AX100" i="19"/>
  <c r="DG100" i="19" s="1"/>
  <c r="AW100" i="19"/>
  <c r="AV100" i="19"/>
  <c r="AU100" i="19"/>
  <c r="DB100" i="19" s="1"/>
  <c r="AT100" i="19"/>
  <c r="AS100" i="19"/>
  <c r="AR100" i="19"/>
  <c r="CW100" i="19" s="1"/>
  <c r="AQ100" i="19"/>
  <c r="AP100" i="19"/>
  <c r="AO100" i="19"/>
  <c r="CR100" i="19" s="1"/>
  <c r="AN100" i="19"/>
  <c r="AM100" i="19"/>
  <c r="AL100" i="19"/>
  <c r="CM100" i="19" s="1"/>
  <c r="AK100" i="19"/>
  <c r="AJ100" i="19"/>
  <c r="AI100" i="19"/>
  <c r="CH100" i="19" s="1"/>
  <c r="AH100" i="19"/>
  <c r="AG100" i="19"/>
  <c r="AF100" i="19"/>
  <c r="CC100" i="19" s="1"/>
  <c r="AE100" i="19"/>
  <c r="Y100" i="19" s="1"/>
  <c r="AD100" i="19"/>
  <c r="AC100" i="19"/>
  <c r="AB100" i="19"/>
  <c r="AA100" i="19"/>
  <c r="DQ99" i="19"/>
  <c r="DP99" i="19"/>
  <c r="DO99" i="19" s="1"/>
  <c r="DL99" i="19"/>
  <c r="DK99" i="19"/>
  <c r="DJ99" i="19"/>
  <c r="DF99" i="19"/>
  <c r="DB99" i="19"/>
  <c r="DA99" i="19"/>
  <c r="CZ99" i="19"/>
  <c r="CW99" i="19"/>
  <c r="CV99" i="19"/>
  <c r="CU99" i="19" s="1"/>
  <c r="CR99" i="19"/>
  <c r="CQ99" i="19"/>
  <c r="CP99" i="19"/>
  <c r="CL99" i="19"/>
  <c r="CH99" i="19"/>
  <c r="CG99" i="19"/>
  <c r="CF99" i="19"/>
  <c r="CB99" i="19"/>
  <c r="BW99" i="19"/>
  <c r="BX99" i="19" s="1"/>
  <c r="AA99" i="19"/>
  <c r="Z99" i="19"/>
  <c r="Y99" i="19"/>
  <c r="DQ98" i="19"/>
  <c r="DP98" i="19"/>
  <c r="DO98" i="19"/>
  <c r="DK98" i="19"/>
  <c r="DL98" i="19" s="1"/>
  <c r="DG98" i="19"/>
  <c r="DF98" i="19"/>
  <c r="DE98" i="19"/>
  <c r="DA98" i="19"/>
  <c r="DB98" i="19" s="1"/>
  <c r="CW98" i="19"/>
  <c r="CV98" i="19"/>
  <c r="CU98" i="19"/>
  <c r="CQ98" i="19"/>
  <c r="CR98" i="19" s="1"/>
  <c r="CM98" i="19"/>
  <c r="CL98" i="19"/>
  <c r="CK98" i="19"/>
  <c r="CG98" i="19"/>
  <c r="CH98" i="19" s="1"/>
  <c r="CC98" i="19"/>
  <c r="CB98" i="19"/>
  <c r="CA98" i="19"/>
  <c r="BW98" i="19"/>
  <c r="BX98" i="19" s="1"/>
  <c r="BT98" i="19"/>
  <c r="BR98" i="19"/>
  <c r="BQ98" i="19" s="1"/>
  <c r="BP98" i="19"/>
  <c r="BP97" i="19" s="1"/>
  <c r="BO98" i="19"/>
  <c r="BN98" i="19"/>
  <c r="BN97" i="19" s="1"/>
  <c r="BM98" i="19"/>
  <c r="BL98" i="19"/>
  <c r="BL97" i="19" s="1"/>
  <c r="BK98" i="19"/>
  <c r="BJ98" i="19"/>
  <c r="BJ97" i="19" s="1"/>
  <c r="BI98" i="19"/>
  <c r="BH98" i="19"/>
  <c r="BH97" i="19" s="1"/>
  <c r="BG98" i="19"/>
  <c r="BF98" i="19"/>
  <c r="BF97" i="19" s="1"/>
  <c r="AA98" i="19"/>
  <c r="Z98" i="19"/>
  <c r="BS98" i="19" s="1"/>
  <c r="Y98" i="19"/>
  <c r="X98" i="19"/>
  <c r="W98" i="19"/>
  <c r="V98" i="19"/>
  <c r="U98" i="19"/>
  <c r="T98" i="19"/>
  <c r="S98" i="19"/>
  <c r="R98" i="19"/>
  <c r="Q98" i="19"/>
  <c r="P98" i="19"/>
  <c r="O98" i="19"/>
  <c r="N98" i="19"/>
  <c r="N97" i="19" s="1"/>
  <c r="C98" i="19"/>
  <c r="DP97" i="19"/>
  <c r="DO97" i="19"/>
  <c r="DK97" i="19"/>
  <c r="DJ97" i="19" s="1"/>
  <c r="DF97" i="19"/>
  <c r="DE97" i="19"/>
  <c r="DA97" i="19"/>
  <c r="CZ97" i="19" s="1"/>
  <c r="CV97" i="19"/>
  <c r="CU97" i="19"/>
  <c r="CQ97" i="19"/>
  <c r="CP97" i="19" s="1"/>
  <c r="CL97" i="19"/>
  <c r="CK97" i="19"/>
  <c r="CG97" i="19"/>
  <c r="CF97" i="19" s="1"/>
  <c r="CB97" i="19"/>
  <c r="CA97" i="19"/>
  <c r="BW97" i="19"/>
  <c r="BV97" i="19" s="1"/>
  <c r="BU97" i="19"/>
  <c r="BT97" i="19"/>
  <c r="BO97" i="19"/>
  <c r="BM97" i="19"/>
  <c r="BK97" i="19"/>
  <c r="BI97" i="19"/>
  <c r="BG97" i="19"/>
  <c r="BD97" i="19"/>
  <c r="BC97" i="19" s="1"/>
  <c r="BA97" i="19"/>
  <c r="DL97" i="19" s="1"/>
  <c r="AX97" i="19"/>
  <c r="AW97" i="19" s="1"/>
  <c r="AU97" i="19"/>
  <c r="DB97" i="19" s="1"/>
  <c r="AR97" i="19"/>
  <c r="AQ97" i="19" s="1"/>
  <c r="AO97" i="19"/>
  <c r="CR97" i="19" s="1"/>
  <c r="AL97" i="19"/>
  <c r="AK97" i="19" s="1"/>
  <c r="AI97" i="19"/>
  <c r="CH97" i="19" s="1"/>
  <c r="AF97" i="19"/>
  <c r="AE97" i="19" s="1"/>
  <c r="AC97" i="19"/>
  <c r="BX97" i="19" s="1"/>
  <c r="AA97" i="19"/>
  <c r="X97" i="19"/>
  <c r="W97" i="19"/>
  <c r="V97" i="19"/>
  <c r="U97" i="19"/>
  <c r="T97" i="19"/>
  <c r="S97" i="19"/>
  <c r="R97" i="19"/>
  <c r="Q97" i="19"/>
  <c r="P97" i="19"/>
  <c r="O97" i="19"/>
  <c r="M97" i="19"/>
  <c r="L97" i="19"/>
  <c r="K97" i="19"/>
  <c r="J97" i="19"/>
  <c r="I97" i="19"/>
  <c r="H97" i="19"/>
  <c r="G97" i="19"/>
  <c r="F97" i="19"/>
  <c r="E97" i="19"/>
  <c r="D97" i="19"/>
  <c r="C97" i="19"/>
  <c r="Z96" i="19"/>
  <c r="Y96" i="19"/>
  <c r="DR95" i="19"/>
  <c r="DM95" i="19"/>
  <c r="DH95" i="19"/>
  <c r="DC95" i="19"/>
  <c r="CX95" i="19"/>
  <c r="CS95" i="19"/>
  <c r="CN95" i="19"/>
  <c r="CI95" i="19"/>
  <c r="CD95" i="19"/>
  <c r="BY95" i="19"/>
  <c r="BT95" i="19"/>
  <c r="Z95" i="19"/>
  <c r="Y95" i="19"/>
  <c r="DQ94" i="19"/>
  <c r="DP94" i="19"/>
  <c r="DO94" i="19"/>
  <c r="DK94" i="19"/>
  <c r="DL94" i="19" s="1"/>
  <c r="DG94" i="19"/>
  <c r="DF94" i="19"/>
  <c r="DE94" i="19"/>
  <c r="DA94" i="19"/>
  <c r="DB94" i="19" s="1"/>
  <c r="CW94" i="19"/>
  <c r="CV94" i="19"/>
  <c r="CU94" i="19"/>
  <c r="CQ94" i="19"/>
  <c r="CR94" i="19" s="1"/>
  <c r="CM94" i="19"/>
  <c r="CL94" i="19"/>
  <c r="CK94" i="19"/>
  <c r="CG94" i="19"/>
  <c r="CH94" i="19" s="1"/>
  <c r="CC94" i="19"/>
  <c r="CB94" i="19"/>
  <c r="CA94" i="19"/>
  <c r="BW94" i="19"/>
  <c r="BX94" i="19" s="1"/>
  <c r="BT94" i="19"/>
  <c r="BR94" i="19"/>
  <c r="BQ94" i="19" s="1"/>
  <c r="BP94" i="19"/>
  <c r="BO94" i="19"/>
  <c r="BN94" i="19"/>
  <c r="BM94" i="19"/>
  <c r="BL94" i="19"/>
  <c r="BK94" i="19"/>
  <c r="BJ94" i="19"/>
  <c r="BI94" i="19"/>
  <c r="BH94" i="19"/>
  <c r="BG94" i="19"/>
  <c r="BF94" i="19"/>
  <c r="Z94" i="19"/>
  <c r="BS94" i="19" s="1"/>
  <c r="Y94" i="19"/>
  <c r="N94" i="19"/>
  <c r="C94" i="19"/>
  <c r="DR93" i="19"/>
  <c r="DQ93" i="19"/>
  <c r="DP93" i="19"/>
  <c r="DM93" i="19"/>
  <c r="DL93" i="19"/>
  <c r="DK93" i="19"/>
  <c r="DH93" i="19"/>
  <c r="DG93" i="19"/>
  <c r="DF93" i="19"/>
  <c r="DC93" i="19"/>
  <c r="DB93" i="19"/>
  <c r="DA93" i="19"/>
  <c r="CX93" i="19"/>
  <c r="CW93" i="19"/>
  <c r="CV93" i="19"/>
  <c r="CS93" i="19"/>
  <c r="CR93" i="19"/>
  <c r="CQ93" i="19"/>
  <c r="CN93" i="19"/>
  <c r="CM93" i="19"/>
  <c r="CL93" i="19"/>
  <c r="CI93" i="19"/>
  <c r="CH93" i="19"/>
  <c r="CG93" i="19"/>
  <c r="CD93" i="19"/>
  <c r="CC93" i="19"/>
  <c r="CB93" i="19"/>
  <c r="BY93" i="19"/>
  <c r="BX93" i="19"/>
  <c r="BW93" i="19"/>
  <c r="BR93" i="19"/>
  <c r="AA93" i="19"/>
  <c r="Z93" i="19"/>
  <c r="BS93" i="19" s="1"/>
  <c r="Y93" i="19"/>
  <c r="DP92" i="19"/>
  <c r="DQ92" i="19" s="1"/>
  <c r="DK92" i="19"/>
  <c r="DL92" i="19" s="1"/>
  <c r="DF92" i="19"/>
  <c r="DG92" i="19" s="1"/>
  <c r="DA92" i="19"/>
  <c r="DB92" i="19" s="1"/>
  <c r="CV92" i="19"/>
  <c r="CW92" i="19" s="1"/>
  <c r="CQ92" i="19"/>
  <c r="CR92" i="19" s="1"/>
  <c r="CL92" i="19"/>
  <c r="CM92" i="19" s="1"/>
  <c r="CG92" i="19"/>
  <c r="CH92" i="19" s="1"/>
  <c r="CB92" i="19"/>
  <c r="CC92" i="19" s="1"/>
  <c r="BW92" i="19"/>
  <c r="BX92" i="19" s="1"/>
  <c r="BU92" i="19"/>
  <c r="BT92" i="19"/>
  <c r="BR92" i="19"/>
  <c r="BQ92" i="19" s="1"/>
  <c r="BC92" i="19"/>
  <c r="BP92" i="19" s="1"/>
  <c r="BP80" i="19" s="1"/>
  <c r="BP78" i="19" s="1"/>
  <c r="BP70" i="19" s="1"/>
  <c r="AZ92" i="19"/>
  <c r="BO92" i="19" s="1"/>
  <c r="AW92" i="19"/>
  <c r="BN92" i="19" s="1"/>
  <c r="BN80" i="19" s="1"/>
  <c r="BN78" i="19" s="1"/>
  <c r="BN70" i="19" s="1"/>
  <c r="AT92" i="19"/>
  <c r="BM92" i="19" s="1"/>
  <c r="AQ92" i="19"/>
  <c r="BL92" i="19" s="1"/>
  <c r="BL80" i="19" s="1"/>
  <c r="BL78" i="19" s="1"/>
  <c r="BL70" i="19" s="1"/>
  <c r="AN92" i="19"/>
  <c r="BK92" i="19" s="1"/>
  <c r="AK92" i="19"/>
  <c r="BJ92" i="19" s="1"/>
  <c r="BJ80" i="19" s="1"/>
  <c r="BJ78" i="19" s="1"/>
  <c r="BJ70" i="19" s="1"/>
  <c r="AH92" i="19"/>
  <c r="BI92" i="19" s="1"/>
  <c r="AE92" i="19"/>
  <c r="BH92" i="19" s="1"/>
  <c r="BH80" i="19" s="1"/>
  <c r="BH78" i="19" s="1"/>
  <c r="BH70" i="19" s="1"/>
  <c r="AB92" i="19"/>
  <c r="BG92" i="19" s="1"/>
  <c r="AA92" i="19"/>
  <c r="Z92" i="19"/>
  <c r="X92" i="19"/>
  <c r="W92" i="19"/>
  <c r="V92" i="19"/>
  <c r="U92" i="19"/>
  <c r="T92" i="19"/>
  <c r="S92" i="19"/>
  <c r="R92" i="19"/>
  <c r="Q92" i="19"/>
  <c r="P92" i="19"/>
  <c r="O92" i="19"/>
  <c r="N92" i="19"/>
  <c r="C92" i="19"/>
  <c r="DQ91" i="19"/>
  <c r="DP91" i="19"/>
  <c r="DO91" i="19"/>
  <c r="DK91" i="19"/>
  <c r="DL91" i="19" s="1"/>
  <c r="DG91" i="19"/>
  <c r="DF91" i="19"/>
  <c r="DE91" i="19"/>
  <c r="DA91" i="19"/>
  <c r="DB91" i="19" s="1"/>
  <c r="CW91" i="19"/>
  <c r="CV91" i="19"/>
  <c r="CU91" i="19"/>
  <c r="CQ91" i="19"/>
  <c r="CR91" i="19" s="1"/>
  <c r="CM91" i="19"/>
  <c r="CL91" i="19"/>
  <c r="CK91" i="19"/>
  <c r="BW91" i="19"/>
  <c r="BX91" i="19" s="1"/>
  <c r="BT91" i="19"/>
  <c r="BP91" i="19"/>
  <c r="BO91" i="19"/>
  <c r="BN91" i="19"/>
  <c r="BM91" i="19"/>
  <c r="BL91" i="19"/>
  <c r="BK91" i="19"/>
  <c r="BJ91" i="19"/>
  <c r="BI91" i="19"/>
  <c r="BH91" i="19"/>
  <c r="BG91" i="19"/>
  <c r="BF91" i="19" s="1"/>
  <c r="AA91" i="19"/>
  <c r="Z91" i="19"/>
  <c r="Y91" i="19"/>
  <c r="X91" i="19"/>
  <c r="W91" i="19"/>
  <c r="V91" i="19"/>
  <c r="U91" i="19"/>
  <c r="T91" i="19"/>
  <c r="S91" i="19"/>
  <c r="R91" i="19"/>
  <c r="Q91" i="19"/>
  <c r="CG91" i="19" s="1"/>
  <c r="P91" i="19"/>
  <c r="CB91" i="19" s="1"/>
  <c r="O91" i="19"/>
  <c r="N91" i="19" s="1"/>
  <c r="C91" i="19"/>
  <c r="DP90" i="19"/>
  <c r="DQ90" i="19" s="1"/>
  <c r="DK90" i="19"/>
  <c r="DL90" i="19" s="1"/>
  <c r="DF90" i="19"/>
  <c r="DG90" i="19" s="1"/>
  <c r="DA90" i="19"/>
  <c r="DB90" i="19" s="1"/>
  <c r="CV90" i="19"/>
  <c r="CW90" i="19" s="1"/>
  <c r="CQ90" i="19"/>
  <c r="CR90" i="19" s="1"/>
  <c r="CL90" i="19"/>
  <c r="CM90" i="19" s="1"/>
  <c r="CG90" i="19"/>
  <c r="CH90" i="19" s="1"/>
  <c r="CB90" i="19"/>
  <c r="CC90" i="19" s="1"/>
  <c r="BW90" i="19"/>
  <c r="BX90" i="19" s="1"/>
  <c r="BF90" i="19"/>
  <c r="AA90" i="19"/>
  <c r="Z90" i="19"/>
  <c r="Y90" i="19"/>
  <c r="N90" i="19"/>
  <c r="C90" i="19"/>
  <c r="DP89" i="19"/>
  <c r="DQ89" i="19" s="1"/>
  <c r="DL89" i="19"/>
  <c r="DK89" i="19"/>
  <c r="DJ89" i="19"/>
  <c r="DF89" i="19"/>
  <c r="DG89" i="19" s="1"/>
  <c r="DB89" i="19"/>
  <c r="DA89" i="19"/>
  <c r="CZ89" i="19"/>
  <c r="CV89" i="19"/>
  <c r="CW89" i="19" s="1"/>
  <c r="CR89" i="19"/>
  <c r="CQ89" i="19"/>
  <c r="CP89" i="19"/>
  <c r="CL89" i="19"/>
  <c r="CM89" i="19" s="1"/>
  <c r="CH89" i="19"/>
  <c r="CG89" i="19"/>
  <c r="CF89" i="19"/>
  <c r="CB89" i="19"/>
  <c r="CC89" i="19" s="1"/>
  <c r="BX89" i="19"/>
  <c r="BW89" i="19"/>
  <c r="BV89" i="19"/>
  <c r="BR89" i="19"/>
  <c r="BQ89" i="19" s="1"/>
  <c r="BF89" i="19"/>
  <c r="AA89" i="19"/>
  <c r="Z89" i="19"/>
  <c r="BS89" i="19" s="1"/>
  <c r="Y89" i="19"/>
  <c r="N89" i="19"/>
  <c r="C89" i="19"/>
  <c r="BP88" i="19"/>
  <c r="BO88" i="19"/>
  <c r="BN88" i="19"/>
  <c r="BM88" i="19"/>
  <c r="BL88" i="19"/>
  <c r="BK88" i="19"/>
  <c r="BJ88" i="19"/>
  <c r="BI88" i="19"/>
  <c r="BH88" i="19"/>
  <c r="BG88" i="19"/>
  <c r="BD88" i="19"/>
  <c r="BC88" i="19"/>
  <c r="AZ88" i="19"/>
  <c r="AW88" i="19"/>
  <c r="AT88" i="19"/>
  <c r="AQ88" i="19"/>
  <c r="AN88" i="19"/>
  <c r="AK88" i="19"/>
  <c r="AH88" i="19"/>
  <c r="AE88" i="19"/>
  <c r="AB88" i="19"/>
  <c r="Y88" i="19" s="1"/>
  <c r="AA88" i="19"/>
  <c r="Z88" i="19"/>
  <c r="X88" i="19"/>
  <c r="W88" i="19"/>
  <c r="V88" i="19"/>
  <c r="U88" i="19"/>
  <c r="T88" i="19"/>
  <c r="S88" i="19"/>
  <c r="R88" i="19"/>
  <c r="Q88" i="19"/>
  <c r="P88" i="19"/>
  <c r="O88" i="19"/>
  <c r="N88" i="19" s="1"/>
  <c r="M88" i="19"/>
  <c r="DP88" i="19" s="1"/>
  <c r="DO88" i="19" s="1"/>
  <c r="L88" i="19"/>
  <c r="DK88" i="19" s="1"/>
  <c r="K88" i="19"/>
  <c r="DF88" i="19" s="1"/>
  <c r="J88" i="19"/>
  <c r="DA88" i="19" s="1"/>
  <c r="I88" i="19"/>
  <c r="CV88" i="19" s="1"/>
  <c r="CW88" i="19" s="1"/>
  <c r="H88" i="19"/>
  <c r="CQ88" i="19" s="1"/>
  <c r="G88" i="19"/>
  <c r="CL88" i="19" s="1"/>
  <c r="CK88" i="19" s="1"/>
  <c r="F88" i="19"/>
  <c r="CG88" i="19" s="1"/>
  <c r="E88" i="19"/>
  <c r="CB88" i="19" s="1"/>
  <c r="D88" i="19"/>
  <c r="BW88" i="19" s="1"/>
  <c r="DQ87" i="19"/>
  <c r="DO87" i="19"/>
  <c r="DL87" i="19"/>
  <c r="DJ87" i="19"/>
  <c r="DG87" i="19"/>
  <c r="DE87" i="19"/>
  <c r="DB87" i="19"/>
  <c r="CZ87" i="19"/>
  <c r="CW87" i="19"/>
  <c r="CU87" i="19"/>
  <c r="CR87" i="19"/>
  <c r="CP87" i="19"/>
  <c r="CM87" i="19"/>
  <c r="CK87" i="19"/>
  <c r="CH87" i="19"/>
  <c r="CF87" i="19"/>
  <c r="CC87" i="19"/>
  <c r="CA87" i="19"/>
  <c r="BX87" i="19"/>
  <c r="BV87" i="19"/>
  <c r="BS87" i="19"/>
  <c r="BQ87" i="19"/>
  <c r="DQ86" i="19"/>
  <c r="DO86" i="19"/>
  <c r="DL86" i="19"/>
  <c r="DJ86" i="19"/>
  <c r="DG86" i="19"/>
  <c r="DE86" i="19"/>
  <c r="DB86" i="19"/>
  <c r="CZ86" i="19"/>
  <c r="CW86" i="19"/>
  <c r="CU86" i="19"/>
  <c r="CR86" i="19"/>
  <c r="CP86" i="19"/>
  <c r="CM86" i="19"/>
  <c r="CK86" i="19"/>
  <c r="CH86" i="19"/>
  <c r="CF86" i="19"/>
  <c r="CC86" i="19"/>
  <c r="CA86" i="19"/>
  <c r="BX86" i="19"/>
  <c r="BV86" i="19"/>
  <c r="BS86" i="19"/>
  <c r="BR86" i="19"/>
  <c r="BQ86" i="19"/>
  <c r="BF86" i="19"/>
  <c r="AA86" i="19"/>
  <c r="Z86" i="19"/>
  <c r="Y86" i="19"/>
  <c r="N86" i="19"/>
  <c r="C86" i="19"/>
  <c r="DQ85" i="19"/>
  <c r="DO85" i="19"/>
  <c r="DL85" i="19"/>
  <c r="DJ85" i="19"/>
  <c r="DG85" i="19"/>
  <c r="DE85" i="19"/>
  <c r="DB85" i="19"/>
  <c r="CZ85" i="19"/>
  <c r="CW85" i="19"/>
  <c r="CU85" i="19"/>
  <c r="CR85" i="19"/>
  <c r="CP85" i="19"/>
  <c r="CM85" i="19"/>
  <c r="CK85" i="19"/>
  <c r="CH85" i="19"/>
  <c r="CF85" i="19"/>
  <c r="CC85" i="19"/>
  <c r="CA85" i="19"/>
  <c r="BX85" i="19"/>
  <c r="BV85" i="19"/>
  <c r="BR85" i="19"/>
  <c r="BQ85" i="19" s="1"/>
  <c r="BF85" i="19"/>
  <c r="AA85" i="19"/>
  <c r="Z85" i="19"/>
  <c r="BS85" i="19" s="1"/>
  <c r="Y85" i="19"/>
  <c r="N85" i="19"/>
  <c r="C85" i="19"/>
  <c r="DQ84" i="19"/>
  <c r="DO84" i="19"/>
  <c r="DL84" i="19"/>
  <c r="DJ84" i="19"/>
  <c r="DG84" i="19"/>
  <c r="DE84" i="19"/>
  <c r="DB84" i="19"/>
  <c r="CZ84" i="19"/>
  <c r="CW84" i="19"/>
  <c r="CU84" i="19"/>
  <c r="CR84" i="19"/>
  <c r="CP84" i="19"/>
  <c r="CM84" i="19"/>
  <c r="CK84" i="19"/>
  <c r="CH84" i="19"/>
  <c r="CF84" i="19"/>
  <c r="CC84" i="19"/>
  <c r="CA84" i="19"/>
  <c r="BX84" i="19"/>
  <c r="BV84" i="19"/>
  <c r="BS84" i="19"/>
  <c r="BR84" i="19"/>
  <c r="BQ84" i="19"/>
  <c r="BF84" i="19"/>
  <c r="N84" i="19"/>
  <c r="DQ83" i="19"/>
  <c r="DO83" i="19"/>
  <c r="DL83" i="19"/>
  <c r="DJ83" i="19"/>
  <c r="DG83" i="19"/>
  <c r="DE83" i="19"/>
  <c r="DB83" i="19"/>
  <c r="CZ83" i="19"/>
  <c r="CW83" i="19"/>
  <c r="CU83" i="19"/>
  <c r="CR83" i="19"/>
  <c r="CP83" i="19"/>
  <c r="CM83" i="19"/>
  <c r="CK83" i="19"/>
  <c r="CH83" i="19"/>
  <c r="CF83" i="19"/>
  <c r="CC83" i="19"/>
  <c r="CA83" i="19"/>
  <c r="BX83" i="19"/>
  <c r="BV83" i="19"/>
  <c r="BR83" i="19"/>
  <c r="BQ83" i="19"/>
  <c r="BF83" i="19"/>
  <c r="AA83" i="19"/>
  <c r="Z83" i="19"/>
  <c r="BS83" i="19" s="1"/>
  <c r="Y83" i="19"/>
  <c r="N83" i="19"/>
  <c r="DP82" i="19"/>
  <c r="DQ82" i="19" s="1"/>
  <c r="DK82" i="19"/>
  <c r="DL82" i="19" s="1"/>
  <c r="DF82" i="19"/>
  <c r="DG82" i="19" s="1"/>
  <c r="DA82" i="19"/>
  <c r="DB82" i="19" s="1"/>
  <c r="CV82" i="19"/>
  <c r="CW82" i="19" s="1"/>
  <c r="CU82" i="19"/>
  <c r="CQ82" i="19"/>
  <c r="CR82" i="19" s="1"/>
  <c r="CM82" i="19"/>
  <c r="CL82" i="19"/>
  <c r="CK82" i="19"/>
  <c r="CG82" i="19"/>
  <c r="CH82" i="19" s="1"/>
  <c r="CB82" i="19"/>
  <c r="CC82" i="19" s="1"/>
  <c r="BW82" i="19"/>
  <c r="BX82" i="19" s="1"/>
  <c r="BT82" i="19"/>
  <c r="BR82" i="19"/>
  <c r="BQ82" i="19" s="1"/>
  <c r="BP82" i="19"/>
  <c r="BO82" i="19"/>
  <c r="BN82" i="19"/>
  <c r="BM82" i="19"/>
  <c r="BL82" i="19"/>
  <c r="BK82" i="19"/>
  <c r="BJ82" i="19"/>
  <c r="BI82" i="19"/>
  <c r="BH82" i="19"/>
  <c r="BG82" i="19"/>
  <c r="BF82" i="19" s="1"/>
  <c r="AA82" i="19"/>
  <c r="Z82" i="19"/>
  <c r="BS82" i="19" s="1"/>
  <c r="Y82" i="19"/>
  <c r="M82" i="19"/>
  <c r="X82" i="19" s="1"/>
  <c r="X81" i="19" s="1"/>
  <c r="X80" i="19" s="1"/>
  <c r="X78" i="19" s="1"/>
  <c r="L82" i="19"/>
  <c r="W82" i="19" s="1"/>
  <c r="W81" i="19" s="1"/>
  <c r="W80" i="19" s="1"/>
  <c r="W78" i="19" s="1"/>
  <c r="K82" i="19"/>
  <c r="V82" i="19" s="1"/>
  <c r="V81" i="19" s="1"/>
  <c r="V80" i="19" s="1"/>
  <c r="V78" i="19" s="1"/>
  <c r="J82" i="19"/>
  <c r="U82" i="19" s="1"/>
  <c r="U81" i="19" s="1"/>
  <c r="U80" i="19" s="1"/>
  <c r="U78" i="19" s="1"/>
  <c r="I82" i="19"/>
  <c r="T82" i="19" s="1"/>
  <c r="T81" i="19" s="1"/>
  <c r="T80" i="19" s="1"/>
  <c r="T78" i="19" s="1"/>
  <c r="H82" i="19"/>
  <c r="S82" i="19" s="1"/>
  <c r="S81" i="19" s="1"/>
  <c r="S80" i="19" s="1"/>
  <c r="S78" i="19" s="1"/>
  <c r="G82" i="19"/>
  <c r="R82" i="19" s="1"/>
  <c r="R81" i="19" s="1"/>
  <c r="R80" i="19" s="1"/>
  <c r="R78" i="19" s="1"/>
  <c r="F82" i="19"/>
  <c r="Q82" i="19" s="1"/>
  <c r="Q81" i="19" s="1"/>
  <c r="Q80" i="19" s="1"/>
  <c r="Q78" i="19" s="1"/>
  <c r="E82" i="19"/>
  <c r="P82" i="19" s="1"/>
  <c r="P81" i="19" s="1"/>
  <c r="P80" i="19" s="1"/>
  <c r="P78" i="19" s="1"/>
  <c r="D82" i="19"/>
  <c r="O82" i="19" s="1"/>
  <c r="DS81" i="19"/>
  <c r="DP81" i="19"/>
  <c r="DO81" i="19" s="1"/>
  <c r="DN81" i="19"/>
  <c r="DK81" i="19"/>
  <c r="DJ81" i="19" s="1"/>
  <c r="DI81" i="19"/>
  <c r="DF81" i="19"/>
  <c r="DE81" i="19" s="1"/>
  <c r="DA81" i="19"/>
  <c r="CZ81" i="19" s="1"/>
  <c r="CY81" i="19"/>
  <c r="CV81" i="19"/>
  <c r="CU81" i="19" s="1"/>
  <c r="CT81" i="19"/>
  <c r="CO81" i="19"/>
  <c r="CL81" i="19"/>
  <c r="CK81" i="19" s="1"/>
  <c r="CJ81" i="19"/>
  <c r="CE81" i="19"/>
  <c r="BZ81" i="19"/>
  <c r="BU81" i="19"/>
  <c r="BT81" i="19"/>
  <c r="BP81" i="19"/>
  <c r="BO81" i="19"/>
  <c r="BN81" i="19"/>
  <c r="BM81" i="19"/>
  <c r="BL81" i="19"/>
  <c r="BK81" i="19"/>
  <c r="BJ81" i="19"/>
  <c r="BI81" i="19"/>
  <c r="BH81" i="19"/>
  <c r="BG81" i="19"/>
  <c r="BD81" i="19"/>
  <c r="DQ81" i="19" s="1"/>
  <c r="BA81" i="19"/>
  <c r="DL81" i="19" s="1"/>
  <c r="AX81" i="19"/>
  <c r="DG81" i="19" s="1"/>
  <c r="AU81" i="19"/>
  <c r="DB81" i="19" s="1"/>
  <c r="AR81" i="19"/>
  <c r="CW81" i="19" s="1"/>
  <c r="AO81" i="19"/>
  <c r="AL81" i="19"/>
  <c r="CM81" i="19" s="1"/>
  <c r="AI81" i="19"/>
  <c r="AF81" i="19"/>
  <c r="AC81" i="19"/>
  <c r="AA81" i="19"/>
  <c r="Z81" i="19"/>
  <c r="Y81" i="19"/>
  <c r="M81" i="19"/>
  <c r="L81" i="19"/>
  <c r="K81" i="19"/>
  <c r="J81" i="19"/>
  <c r="I81" i="19"/>
  <c r="H81" i="19"/>
  <c r="G81" i="19"/>
  <c r="F81" i="19"/>
  <c r="E81" i="19"/>
  <c r="D81" i="19"/>
  <c r="DS80" i="19"/>
  <c r="DR80" i="19"/>
  <c r="DP80" i="19"/>
  <c r="DN80" i="19"/>
  <c r="DM80" i="19"/>
  <c r="DK80" i="19"/>
  <c r="DI80" i="19"/>
  <c r="DH80" i="19"/>
  <c r="DF80" i="19"/>
  <c r="DD80" i="19"/>
  <c r="DC80" i="19"/>
  <c r="DA80" i="19"/>
  <c r="CY80" i="19"/>
  <c r="CX80" i="19"/>
  <c r="CV80" i="19"/>
  <c r="CT80" i="19"/>
  <c r="CS80" i="19"/>
  <c r="CO80" i="19"/>
  <c r="CN80" i="19"/>
  <c r="CL80" i="19"/>
  <c r="CJ80" i="19"/>
  <c r="CI80" i="19"/>
  <c r="CE80" i="19"/>
  <c r="CD80" i="19"/>
  <c r="BZ80" i="19"/>
  <c r="BY80" i="19"/>
  <c r="BU80" i="19"/>
  <c r="BT80" i="19"/>
  <c r="BO80" i="19"/>
  <c r="BM80" i="19"/>
  <c r="BK80" i="19"/>
  <c r="BI80" i="19"/>
  <c r="BG80" i="19"/>
  <c r="BE80" i="19"/>
  <c r="BD80" i="19"/>
  <c r="DQ80" i="19" s="1"/>
  <c r="BB80" i="19"/>
  <c r="BA80" i="19"/>
  <c r="DL80" i="19" s="1"/>
  <c r="AY80" i="19"/>
  <c r="AX80" i="19"/>
  <c r="DG80" i="19" s="1"/>
  <c r="AV80" i="19"/>
  <c r="AU80" i="19"/>
  <c r="DB80" i="19" s="1"/>
  <c r="AS80" i="19"/>
  <c r="AR80" i="19"/>
  <c r="CW80" i="19" s="1"/>
  <c r="AP80" i="19"/>
  <c r="AO80" i="19"/>
  <c r="AM80" i="19"/>
  <c r="AL80" i="19"/>
  <c r="CM80" i="19" s="1"/>
  <c r="AJ80" i="19"/>
  <c r="AI80" i="19"/>
  <c r="AG80" i="19"/>
  <c r="AF80" i="19"/>
  <c r="AD80" i="19"/>
  <c r="AC80" i="19"/>
  <c r="AA80" i="19"/>
  <c r="Z80" i="19"/>
  <c r="M80" i="19"/>
  <c r="L80" i="19"/>
  <c r="K80" i="19"/>
  <c r="J80" i="19"/>
  <c r="I80" i="19"/>
  <c r="H80" i="19"/>
  <c r="G80" i="19"/>
  <c r="F80" i="19"/>
  <c r="E80" i="19"/>
  <c r="D80" i="19"/>
  <c r="DQ79" i="19"/>
  <c r="DL79" i="19"/>
  <c r="DG79" i="19"/>
  <c r="DB79" i="19"/>
  <c r="CW79" i="19"/>
  <c r="CR79" i="19"/>
  <c r="CM79" i="19"/>
  <c r="CH79" i="19"/>
  <c r="CC79" i="19"/>
  <c r="BX79" i="19"/>
  <c r="BS79" i="19"/>
  <c r="BP79" i="19"/>
  <c r="BO79" i="19"/>
  <c r="BN79" i="19"/>
  <c r="BM79" i="19"/>
  <c r="BL79" i="19"/>
  <c r="BK79" i="19"/>
  <c r="BJ79" i="19"/>
  <c r="BI79" i="19"/>
  <c r="BH79" i="19"/>
  <c r="BG79" i="19"/>
  <c r="BF79" i="19"/>
  <c r="Y79" i="19"/>
  <c r="X79" i="19"/>
  <c r="W79" i="19"/>
  <c r="V79" i="19"/>
  <c r="U79" i="19"/>
  <c r="T79" i="19"/>
  <c r="S79" i="19"/>
  <c r="R79" i="19"/>
  <c r="Q79" i="19"/>
  <c r="P79" i="19"/>
  <c r="O79" i="19"/>
  <c r="N79" i="19"/>
  <c r="C79" i="19"/>
  <c r="DS78" i="19"/>
  <c r="DR78" i="19"/>
  <c r="DN78" i="19"/>
  <c r="DM78" i="19"/>
  <c r="DI78" i="19"/>
  <c r="DH78" i="19"/>
  <c r="DD78" i="19"/>
  <c r="DC78" i="19"/>
  <c r="CY78" i="19"/>
  <c r="CX78" i="19"/>
  <c r="CT78" i="19"/>
  <c r="CS78" i="19"/>
  <c r="CO78" i="19"/>
  <c r="CN78" i="19"/>
  <c r="CJ78" i="19"/>
  <c r="CI78" i="19"/>
  <c r="CE78" i="19"/>
  <c r="CD78" i="19"/>
  <c r="BZ78" i="19"/>
  <c r="BY78" i="19"/>
  <c r="BU78" i="19"/>
  <c r="BT78" i="19"/>
  <c r="BO78" i="19"/>
  <c r="BM78" i="19"/>
  <c r="BK78" i="19"/>
  <c r="BI78" i="19"/>
  <c r="BG78" i="19"/>
  <c r="BE78" i="19"/>
  <c r="BD78" i="19"/>
  <c r="BB78" i="19"/>
  <c r="BA78" i="19"/>
  <c r="AY78" i="19"/>
  <c r="AX78" i="19"/>
  <c r="AV78" i="19"/>
  <c r="AU78" i="19"/>
  <c r="AS78" i="19"/>
  <c r="AR78" i="19"/>
  <c r="AP78" i="19"/>
  <c r="AO78" i="19"/>
  <c r="AM78" i="19"/>
  <c r="AL78" i="19"/>
  <c r="AJ78" i="19"/>
  <c r="AI78" i="19"/>
  <c r="AG78" i="19"/>
  <c r="AF78" i="19"/>
  <c r="AD78" i="19"/>
  <c r="AC78" i="19"/>
  <c r="AA78" i="19"/>
  <c r="M78" i="19"/>
  <c r="L78" i="19"/>
  <c r="K78" i="19"/>
  <c r="J78" i="19"/>
  <c r="I78" i="19"/>
  <c r="H78" i="19"/>
  <c r="G78" i="19"/>
  <c r="F78" i="19"/>
  <c r="E78" i="19"/>
  <c r="D78" i="19"/>
  <c r="DQ77" i="19"/>
  <c r="DO77" i="19"/>
  <c r="DL77" i="19"/>
  <c r="DJ77" i="19"/>
  <c r="DG77" i="19"/>
  <c r="DE77" i="19"/>
  <c r="DB77" i="19"/>
  <c r="CZ77" i="19"/>
  <c r="CW77" i="19"/>
  <c r="CU77" i="19"/>
  <c r="CR77" i="19"/>
  <c r="CP77" i="19"/>
  <c r="CM77" i="19"/>
  <c r="CK77" i="19"/>
  <c r="CH77" i="19"/>
  <c r="CF77" i="19"/>
  <c r="CC77" i="19"/>
  <c r="CA77" i="19"/>
  <c r="BX77" i="19"/>
  <c r="BV77" i="19"/>
  <c r="BT77" i="19"/>
  <c r="BS77" i="19"/>
  <c r="BR77" i="19"/>
  <c r="BQ77" i="19" s="1"/>
  <c r="BP77" i="19"/>
  <c r="BO77" i="19"/>
  <c r="BN77" i="19"/>
  <c r="BM77" i="19"/>
  <c r="BL77" i="19"/>
  <c r="BK77" i="19"/>
  <c r="BJ77" i="19"/>
  <c r="BI77" i="19"/>
  <c r="BH77" i="19"/>
  <c r="BG77" i="19"/>
  <c r="BF77" i="19"/>
  <c r="Y77" i="19"/>
  <c r="X77" i="19"/>
  <c r="W77" i="19"/>
  <c r="V77" i="19"/>
  <c r="U77" i="19"/>
  <c r="T77" i="19"/>
  <c r="S77" i="19"/>
  <c r="R77" i="19"/>
  <c r="Q77" i="19"/>
  <c r="P77" i="19"/>
  <c r="O77" i="19"/>
  <c r="N77" i="19"/>
  <c r="C77" i="19"/>
  <c r="DQ76" i="19"/>
  <c r="DO76" i="19"/>
  <c r="DL76" i="19"/>
  <c r="DJ76" i="19"/>
  <c r="DG76" i="19"/>
  <c r="DE76" i="19"/>
  <c r="DB76" i="19"/>
  <c r="CZ76" i="19"/>
  <c r="CW76" i="19"/>
  <c r="CU76" i="19"/>
  <c r="CR76" i="19"/>
  <c r="CP76" i="19"/>
  <c r="CM76" i="19"/>
  <c r="CK76" i="19"/>
  <c r="CH76" i="19"/>
  <c r="CF76" i="19"/>
  <c r="CC76" i="19"/>
  <c r="CA76" i="19"/>
  <c r="BX76" i="19"/>
  <c r="BV76" i="19"/>
  <c r="BT76" i="19"/>
  <c r="BR76" i="19"/>
  <c r="BQ76" i="19" s="1"/>
  <c r="BF76" i="19"/>
  <c r="AA76" i="19"/>
  <c r="Z76" i="19"/>
  <c r="BS76" i="19" s="1"/>
  <c r="Y76" i="19"/>
  <c r="N76" i="19"/>
  <c r="C76" i="19"/>
  <c r="DQ75" i="19"/>
  <c r="DP75" i="19"/>
  <c r="DO75" i="19"/>
  <c r="DK75" i="19"/>
  <c r="DL75" i="19" s="1"/>
  <c r="DG75" i="19"/>
  <c r="DF75" i="19"/>
  <c r="DE75" i="19"/>
  <c r="DA75" i="19"/>
  <c r="DB75" i="19" s="1"/>
  <c r="CW75" i="19"/>
  <c r="CV75" i="19"/>
  <c r="CU75" i="19"/>
  <c r="CQ75" i="19"/>
  <c r="CR75" i="19" s="1"/>
  <c r="CM75" i="19"/>
  <c r="CL75" i="19"/>
  <c r="CK75" i="19"/>
  <c r="CG75" i="19"/>
  <c r="CH75" i="19" s="1"/>
  <c r="CC75" i="19"/>
  <c r="CB75" i="19"/>
  <c r="CA75" i="19"/>
  <c r="BW75" i="19"/>
  <c r="BX75" i="19" s="1"/>
  <c r="BT75" i="19"/>
  <c r="BR75" i="19"/>
  <c r="BQ75" i="19" s="1"/>
  <c r="BP75" i="19"/>
  <c r="BN75" i="19"/>
  <c r="BM75" i="19"/>
  <c r="BL75" i="19"/>
  <c r="BK75" i="19"/>
  <c r="BJ75" i="19"/>
  <c r="BI75" i="19"/>
  <c r="BH75" i="19"/>
  <c r="BG75" i="19"/>
  <c r="BF75" i="19" s="1"/>
  <c r="BF72" i="19" s="1"/>
  <c r="AA75" i="19"/>
  <c r="Z75" i="19"/>
  <c r="BS75" i="19" s="1"/>
  <c r="Y75" i="19"/>
  <c r="N75" i="19"/>
  <c r="C75" i="19"/>
  <c r="DQ74" i="19"/>
  <c r="DO74" i="19"/>
  <c r="DL74" i="19"/>
  <c r="DJ74" i="19"/>
  <c r="DG74" i="19"/>
  <c r="DE74" i="19"/>
  <c r="DB74" i="19"/>
  <c r="CZ74" i="19"/>
  <c r="CW74" i="19"/>
  <c r="CU74" i="19"/>
  <c r="CR74" i="19"/>
  <c r="CP74" i="19"/>
  <c r="CM74" i="19"/>
  <c r="CK74" i="19"/>
  <c r="CH74" i="19"/>
  <c r="CF74" i="19"/>
  <c r="CC74" i="19"/>
  <c r="CA74" i="19"/>
  <c r="BX74" i="19"/>
  <c r="BV74" i="19"/>
  <c r="BT74" i="19"/>
  <c r="BS74" i="19"/>
  <c r="BR74" i="19"/>
  <c r="BQ74" i="19"/>
  <c r="DQ73" i="19"/>
  <c r="DO73" i="19"/>
  <c r="DL73" i="19"/>
  <c r="DJ73" i="19"/>
  <c r="DG73" i="19"/>
  <c r="DE73" i="19"/>
  <c r="DB73" i="19"/>
  <c r="CZ73" i="19"/>
  <c r="CW73" i="19"/>
  <c r="CU73" i="19"/>
  <c r="CR73" i="19"/>
  <c r="CP73" i="19"/>
  <c r="CM73" i="19"/>
  <c r="CK73" i="19"/>
  <c r="CH73" i="19"/>
  <c r="CF73" i="19"/>
  <c r="CC73" i="19"/>
  <c r="CA73" i="19"/>
  <c r="BX73" i="19"/>
  <c r="BV73" i="19"/>
  <c r="BT73" i="19"/>
  <c r="BS73" i="19"/>
  <c r="BR73" i="19"/>
  <c r="BQ73" i="19" s="1"/>
  <c r="DP72" i="19"/>
  <c r="DO72" i="19"/>
  <c r="DK72" i="19"/>
  <c r="DJ72" i="19" s="1"/>
  <c r="DF72" i="19"/>
  <c r="DE72" i="19"/>
  <c r="DA72" i="19"/>
  <c r="CZ72" i="19" s="1"/>
  <c r="CV72" i="19"/>
  <c r="CU72" i="19"/>
  <c r="CQ72" i="19"/>
  <c r="CP72" i="19" s="1"/>
  <c r="CL72" i="19"/>
  <c r="CK72" i="19"/>
  <c r="CG72" i="19"/>
  <c r="CF72" i="19" s="1"/>
  <c r="CB72" i="19"/>
  <c r="CA72" i="19"/>
  <c r="BW72" i="19"/>
  <c r="BV72" i="19" s="1"/>
  <c r="BT72" i="19"/>
  <c r="BR72" i="19"/>
  <c r="BQ72" i="19" s="1"/>
  <c r="BP72" i="19"/>
  <c r="BO72" i="19"/>
  <c r="BN72" i="19"/>
  <c r="BM72" i="19"/>
  <c r="BL72" i="19"/>
  <c r="BK72" i="19"/>
  <c r="BJ72" i="19"/>
  <c r="BI72" i="19"/>
  <c r="BH72" i="19"/>
  <c r="BG72" i="19"/>
  <c r="BE72" i="19"/>
  <c r="BD72" i="19"/>
  <c r="DQ72" i="19" s="1"/>
  <c r="BC72" i="19"/>
  <c r="BB72" i="19"/>
  <c r="BA72" i="19"/>
  <c r="DL72" i="19" s="1"/>
  <c r="AZ72" i="19"/>
  <c r="AY72" i="19"/>
  <c r="AX72" i="19"/>
  <c r="DG72" i="19" s="1"/>
  <c r="AW72" i="19"/>
  <c r="AV72" i="19"/>
  <c r="AU72" i="19"/>
  <c r="DB72" i="19" s="1"/>
  <c r="AT72" i="19"/>
  <c r="AS72" i="19"/>
  <c r="AR72" i="19"/>
  <c r="CW72" i="19" s="1"/>
  <c r="AQ72" i="19"/>
  <c r="AP72" i="19"/>
  <c r="AO72" i="19"/>
  <c r="CR72" i="19" s="1"/>
  <c r="AN72" i="19"/>
  <c r="AM72" i="19"/>
  <c r="AL72" i="19"/>
  <c r="CM72" i="19" s="1"/>
  <c r="AK72" i="19"/>
  <c r="AJ72" i="19"/>
  <c r="AI72" i="19"/>
  <c r="CH72" i="19" s="1"/>
  <c r="AH72" i="19"/>
  <c r="AG72" i="19"/>
  <c r="AF72" i="19"/>
  <c r="CC72" i="19" s="1"/>
  <c r="AE72" i="19"/>
  <c r="AD72" i="19"/>
  <c r="AC72" i="19"/>
  <c r="BX72" i="19" s="1"/>
  <c r="AB72" i="19"/>
  <c r="AA72" i="19"/>
  <c r="Z72" i="19"/>
  <c r="BS72" i="19" s="1"/>
  <c r="Y72" i="19"/>
  <c r="X72" i="19"/>
  <c r="W72" i="19"/>
  <c r="V72" i="19"/>
  <c r="U72" i="19"/>
  <c r="T72" i="19"/>
  <c r="S72" i="19"/>
  <c r="R72" i="19"/>
  <c r="Q72" i="19"/>
  <c r="P72" i="19"/>
  <c r="O72" i="19"/>
  <c r="N72" i="19" s="1"/>
  <c r="M72" i="19"/>
  <c r="L72" i="19"/>
  <c r="K72" i="19"/>
  <c r="J72" i="19"/>
  <c r="I72" i="19"/>
  <c r="H72" i="19"/>
  <c r="G72" i="19"/>
  <c r="F72" i="19"/>
  <c r="E72" i="19"/>
  <c r="D72" i="19"/>
  <c r="C72" i="19"/>
  <c r="BT71" i="19"/>
  <c r="DS70" i="19"/>
  <c r="DR70" i="19"/>
  <c r="DN70" i="19"/>
  <c r="DM70" i="19"/>
  <c r="DI70" i="19"/>
  <c r="DH70" i="19"/>
  <c r="DD70" i="19"/>
  <c r="DC70" i="19"/>
  <c r="CY70" i="19"/>
  <c r="CX70" i="19"/>
  <c r="CT70" i="19"/>
  <c r="CS70" i="19"/>
  <c r="CO70" i="19"/>
  <c r="CN70" i="19"/>
  <c r="CJ70" i="19"/>
  <c r="CI70" i="19"/>
  <c r="CE70" i="19"/>
  <c r="CD70" i="19"/>
  <c r="BZ70" i="19"/>
  <c r="BY70" i="19"/>
  <c r="BU70" i="19"/>
  <c r="BT70" i="19"/>
  <c r="BO70" i="19"/>
  <c r="BO71" i="19" s="1"/>
  <c r="BM70" i="19"/>
  <c r="BM71" i="19" s="1"/>
  <c r="BK70" i="19"/>
  <c r="BK71" i="19" s="1"/>
  <c r="BI70" i="19"/>
  <c r="BI71" i="19" s="1"/>
  <c r="BG70" i="19"/>
  <c r="BG71" i="19" s="1"/>
  <c r="BE70" i="19"/>
  <c r="BE71" i="19" s="1"/>
  <c r="BD70" i="19"/>
  <c r="BD71" i="19" s="1"/>
  <c r="BB70" i="19"/>
  <c r="BB71" i="19" s="1"/>
  <c r="BA70" i="19"/>
  <c r="BA71" i="19" s="1"/>
  <c r="AY70" i="19"/>
  <c r="AY71" i="19" s="1"/>
  <c r="AX70" i="19"/>
  <c r="AX71" i="19" s="1"/>
  <c r="AV70" i="19"/>
  <c r="AV71" i="19" s="1"/>
  <c r="AU70" i="19"/>
  <c r="AU71" i="19" s="1"/>
  <c r="AS70" i="19"/>
  <c r="AS71" i="19" s="1"/>
  <c r="AR70" i="19"/>
  <c r="AR71" i="19" s="1"/>
  <c r="AP70" i="19"/>
  <c r="AP71" i="19" s="1"/>
  <c r="AO70" i="19"/>
  <c r="AO71" i="19" s="1"/>
  <c r="AM70" i="19"/>
  <c r="AM71" i="19" s="1"/>
  <c r="AL70" i="19"/>
  <c r="AL71" i="19" s="1"/>
  <c r="AJ70" i="19"/>
  <c r="AJ71" i="19" s="1"/>
  <c r="AI70" i="19"/>
  <c r="AI71" i="19" s="1"/>
  <c r="AG70" i="19"/>
  <c r="AG71" i="19" s="1"/>
  <c r="AF70" i="19"/>
  <c r="AF71" i="19" s="1"/>
  <c r="AD70" i="19"/>
  <c r="AD71" i="19" s="1"/>
  <c r="AC70" i="19"/>
  <c r="AC71" i="19" s="1"/>
  <c r="AA70" i="19"/>
  <c r="X70" i="19"/>
  <c r="X71" i="19" s="1"/>
  <c r="W70" i="19"/>
  <c r="W71" i="19" s="1"/>
  <c r="V70" i="19"/>
  <c r="V71" i="19" s="1"/>
  <c r="U70" i="19"/>
  <c r="U71" i="19" s="1"/>
  <c r="T70" i="19"/>
  <c r="T71" i="19" s="1"/>
  <c r="S70" i="19"/>
  <c r="S71" i="19" s="1"/>
  <c r="R70" i="19"/>
  <c r="R71" i="19" s="1"/>
  <c r="Q70" i="19"/>
  <c r="Q71" i="19" s="1"/>
  <c r="P70" i="19"/>
  <c r="P71" i="19" s="1"/>
  <c r="M70" i="19"/>
  <c r="M104" i="19" s="1"/>
  <c r="L70" i="19"/>
  <c r="L104" i="19" s="1"/>
  <c r="K70" i="19"/>
  <c r="K104" i="19" s="1"/>
  <c r="J70" i="19"/>
  <c r="J104" i="19" s="1"/>
  <c r="I70" i="19"/>
  <c r="I104" i="19" s="1"/>
  <c r="H70" i="19"/>
  <c r="H104" i="19" s="1"/>
  <c r="G70" i="19"/>
  <c r="G104" i="19" s="1"/>
  <c r="F70" i="19"/>
  <c r="F104" i="19" s="1"/>
  <c r="E70" i="19"/>
  <c r="E104" i="19" s="1"/>
  <c r="D70" i="19"/>
  <c r="D104" i="19" s="1"/>
  <c r="DQ69" i="19"/>
  <c r="DO69" i="19"/>
  <c r="DL69" i="19"/>
  <c r="DJ69" i="19"/>
  <c r="DG69" i="19"/>
  <c r="DE69" i="19"/>
  <c r="DB69" i="19"/>
  <c r="CZ69" i="19"/>
  <c r="CW69" i="19"/>
  <c r="CU69" i="19"/>
  <c r="CR69" i="19"/>
  <c r="CP69" i="19"/>
  <c r="CM69" i="19"/>
  <c r="CK69" i="19"/>
  <c r="CH69" i="19"/>
  <c r="CF69" i="19"/>
  <c r="CC69" i="19"/>
  <c r="CA69" i="19"/>
  <c r="BX69" i="19"/>
  <c r="BV69" i="19"/>
  <c r="BT69" i="19"/>
  <c r="BS69" i="19"/>
  <c r="BR69" i="19"/>
  <c r="BQ69" i="19" s="1"/>
  <c r="BF69" i="19"/>
  <c r="Y69" i="19"/>
  <c r="N69" i="19"/>
  <c r="C69" i="19"/>
  <c r="DS68" i="19"/>
  <c r="DO68" i="19" s="1"/>
  <c r="DO56" i="19" s="1"/>
  <c r="DR68" i="19"/>
  <c r="DQ68" i="19"/>
  <c r="DN68" i="19"/>
  <c r="DM68" i="19"/>
  <c r="DL68" i="19"/>
  <c r="DJ68" i="19"/>
  <c r="DI68" i="19"/>
  <c r="DH68" i="19"/>
  <c r="DG68" i="19"/>
  <c r="DE68" i="19"/>
  <c r="DD68" i="19"/>
  <c r="DC68" i="19"/>
  <c r="DB68" i="19"/>
  <c r="CZ68" i="19"/>
  <c r="CY68" i="19"/>
  <c r="CX68" i="19"/>
  <c r="CW68" i="19"/>
  <c r="CU68" i="19"/>
  <c r="CT68" i="19"/>
  <c r="CS68" i="19"/>
  <c r="CR68" i="19"/>
  <c r="CP68" i="19"/>
  <c r="CO68" i="19"/>
  <c r="CN68" i="19"/>
  <c r="CM68" i="19"/>
  <c r="CK68" i="19"/>
  <c r="CJ68" i="19"/>
  <c r="CI68" i="19"/>
  <c r="CH68" i="19"/>
  <c r="CF68" i="19"/>
  <c r="CE68" i="19"/>
  <c r="CD68" i="19"/>
  <c r="CC68" i="19"/>
  <c r="CA68" i="19"/>
  <c r="BZ68" i="19"/>
  <c r="BY68" i="19"/>
  <c r="BX68" i="19"/>
  <c r="BV68" i="19"/>
  <c r="BU68" i="19"/>
  <c r="BT68" i="19"/>
  <c r="BS68" i="19"/>
  <c r="BQ68" i="19"/>
  <c r="DR67" i="19"/>
  <c r="DQ67" i="19"/>
  <c r="DO67" i="19"/>
  <c r="DM67" i="19"/>
  <c r="DL67" i="19"/>
  <c r="DJ67" i="19"/>
  <c r="DH67" i="19"/>
  <c r="DG67" i="19"/>
  <c r="DE67" i="19"/>
  <c r="DC67" i="19"/>
  <c r="DB67" i="19"/>
  <c r="CZ67" i="19"/>
  <c r="CX67" i="19"/>
  <c r="CW67" i="19"/>
  <c r="CU67" i="19"/>
  <c r="CS67" i="19"/>
  <c r="CR67" i="19"/>
  <c r="CP67" i="19"/>
  <c r="CN67" i="19"/>
  <c r="CM67" i="19"/>
  <c r="CK67" i="19"/>
  <c r="CI67" i="19"/>
  <c r="CH67" i="19"/>
  <c r="CF67" i="19"/>
  <c r="CD67" i="19"/>
  <c r="CC67" i="19"/>
  <c r="CA67" i="19"/>
  <c r="BY67" i="19"/>
  <c r="BX67" i="19"/>
  <c r="BV67" i="19"/>
  <c r="BU67" i="19"/>
  <c r="BT67" i="19"/>
  <c r="BQ67" i="19"/>
  <c r="AA67" i="19"/>
  <c r="Z67" i="19"/>
  <c r="BS67" i="19" s="1"/>
  <c r="Y67" i="19"/>
  <c r="DS66" i="19"/>
  <c r="DR66" i="19"/>
  <c r="DQ66" i="19"/>
  <c r="DO66" i="19"/>
  <c r="DN66" i="19"/>
  <c r="DM66" i="19"/>
  <c r="DL66" i="19"/>
  <c r="DJ66" i="19"/>
  <c r="DI66" i="19"/>
  <c r="DH66" i="19"/>
  <c r="DG66" i="19"/>
  <c r="DE66" i="19"/>
  <c r="DD66" i="19"/>
  <c r="DC66" i="19"/>
  <c r="DB66" i="19"/>
  <c r="CZ66" i="19"/>
  <c r="CY66" i="19"/>
  <c r="CX66" i="19"/>
  <c r="CW66" i="19"/>
  <c r="CU66" i="19"/>
  <c r="CT66" i="19"/>
  <c r="CS66" i="19"/>
  <c r="CR66" i="19"/>
  <c r="CP66" i="19"/>
  <c r="CO66" i="19"/>
  <c r="CN66" i="19"/>
  <c r="CM66" i="19"/>
  <c r="CK66" i="19"/>
  <c r="CJ66" i="19"/>
  <c r="CI66" i="19"/>
  <c r="CH66" i="19"/>
  <c r="CF66" i="19"/>
  <c r="CE66" i="19"/>
  <c r="CC66" i="19"/>
  <c r="CA66" i="19"/>
  <c r="BZ66" i="19"/>
  <c r="BV66" i="19" s="1"/>
  <c r="BV62" i="19" s="1"/>
  <c r="BV56" i="19" s="1"/>
  <c r="BY66" i="19"/>
  <c r="BX66" i="19"/>
  <c r="BU66" i="19"/>
  <c r="BT66" i="19"/>
  <c r="BS66" i="19"/>
  <c r="BR66" i="19"/>
  <c r="BQ66" i="19" s="1"/>
  <c r="DO65" i="19"/>
  <c r="DJ65" i="19"/>
  <c r="DE65" i="19"/>
  <c r="CZ65" i="19"/>
  <c r="CU65" i="19"/>
  <c r="CP65" i="19"/>
  <c r="CK65" i="19"/>
  <c r="CF65" i="19"/>
  <c r="CA65" i="19"/>
  <c r="BV65" i="19"/>
  <c r="BU65" i="19"/>
  <c r="BT65" i="19"/>
  <c r="BS65" i="19"/>
  <c r="BR65" i="19"/>
  <c r="BQ65" i="19"/>
  <c r="DS64" i="19"/>
  <c r="DQ64" i="19"/>
  <c r="DO64" i="19"/>
  <c r="DN64" i="19"/>
  <c r="DL64" i="19"/>
  <c r="DJ64" i="19"/>
  <c r="DI64" i="19"/>
  <c r="DG64" i="19"/>
  <c r="DE64" i="19"/>
  <c r="DD64" i="19"/>
  <c r="DB64" i="19"/>
  <c r="CZ64" i="19"/>
  <c r="CY64" i="19"/>
  <c r="CW64" i="19"/>
  <c r="CU64" i="19"/>
  <c r="CT64" i="19"/>
  <c r="CR64" i="19"/>
  <c r="CP64" i="19"/>
  <c r="CO64" i="19"/>
  <c r="CM64" i="19"/>
  <c r="CK64" i="19"/>
  <c r="CJ64" i="19"/>
  <c r="CH64" i="19"/>
  <c r="CF64" i="19"/>
  <c r="CE64" i="19"/>
  <c r="CC64" i="19"/>
  <c r="CA64" i="19"/>
  <c r="BZ64" i="19"/>
  <c r="BU64" i="19" s="1"/>
  <c r="BU62" i="19" s="1"/>
  <c r="BU56" i="19" s="1"/>
  <c r="BU22" i="19" s="1"/>
  <c r="BU14" i="19" s="1"/>
  <c r="BX64" i="19"/>
  <c r="BV64" i="19"/>
  <c r="BT64" i="19"/>
  <c r="BR64" i="19"/>
  <c r="BQ64" i="19" s="1"/>
  <c r="AA64" i="19"/>
  <c r="Z64" i="19"/>
  <c r="BS64" i="19" s="1"/>
  <c r="Y64" i="19"/>
  <c r="DQ63" i="19"/>
  <c r="DO63" i="19"/>
  <c r="DL63" i="19"/>
  <c r="DJ63" i="19"/>
  <c r="DG63" i="19"/>
  <c r="DE63" i="19"/>
  <c r="DB63" i="19"/>
  <c r="CZ63" i="19"/>
  <c r="CW63" i="19"/>
  <c r="CU63" i="19"/>
  <c r="CR63" i="19"/>
  <c r="CP63" i="19"/>
  <c r="CM63" i="19"/>
  <c r="CK63" i="19"/>
  <c r="CH63" i="19"/>
  <c r="CF63" i="19"/>
  <c r="CC63" i="19"/>
  <c r="CA63" i="19"/>
  <c r="BX63" i="19"/>
  <c r="BV63" i="19"/>
  <c r="BU63" i="19"/>
  <c r="BT63" i="19"/>
  <c r="BR63" i="19"/>
  <c r="BQ63" i="19" s="1"/>
  <c r="BQ62" i="19" s="1"/>
  <c r="AA63" i="19"/>
  <c r="Z63" i="19"/>
  <c r="BS63" i="19" s="1"/>
  <c r="Y63" i="19"/>
  <c r="DS62" i="19"/>
  <c r="DR62" i="19"/>
  <c r="DP62" i="19"/>
  <c r="DO62" i="19"/>
  <c r="DN62" i="19"/>
  <c r="DM62" i="19"/>
  <c r="DK62" i="19"/>
  <c r="DJ62" i="19"/>
  <c r="DI62" i="19"/>
  <c r="DH62" i="19"/>
  <c r="DF62" i="19"/>
  <c r="DE62" i="19"/>
  <c r="DD62" i="19"/>
  <c r="DC62" i="19"/>
  <c r="DA62" i="19"/>
  <c r="CZ62" i="19"/>
  <c r="CY62" i="19"/>
  <c r="CX62" i="19"/>
  <c r="CV62" i="19"/>
  <c r="CU62" i="19"/>
  <c r="CT62" i="19"/>
  <c r="CS62" i="19"/>
  <c r="CQ62" i="19"/>
  <c r="CP62" i="19"/>
  <c r="CO62" i="19"/>
  <c r="CN62" i="19"/>
  <c r="CL62" i="19"/>
  <c r="CK62" i="19"/>
  <c r="CJ62" i="19"/>
  <c r="CI62" i="19"/>
  <c r="CG62" i="19"/>
  <c r="CF62" i="19"/>
  <c r="CE62" i="19"/>
  <c r="CD62" i="19"/>
  <c r="CB62" i="19"/>
  <c r="CA62" i="19"/>
  <c r="BZ62" i="19"/>
  <c r="BY62" i="19"/>
  <c r="BW62" i="19"/>
  <c r="BT62" i="19"/>
  <c r="BR62" i="19"/>
  <c r="BP62" i="19"/>
  <c r="BO62" i="19"/>
  <c r="BN62" i="19"/>
  <c r="BM62" i="19"/>
  <c r="BL62" i="19"/>
  <c r="BK62" i="19"/>
  <c r="BJ62" i="19"/>
  <c r="BI62" i="19"/>
  <c r="BH62" i="19"/>
  <c r="BG62" i="19"/>
  <c r="BF62" i="19"/>
  <c r="BE62" i="19"/>
  <c r="BD62" i="19"/>
  <c r="DQ62" i="19" s="1"/>
  <c r="BC62" i="19"/>
  <c r="BB62" i="19"/>
  <c r="BA62" i="19"/>
  <c r="DL62" i="19" s="1"/>
  <c r="AZ62" i="19"/>
  <c r="AY62" i="19"/>
  <c r="AX62" i="19"/>
  <c r="DG62" i="19" s="1"/>
  <c r="AW62" i="19"/>
  <c r="AV62" i="19"/>
  <c r="AU62" i="19"/>
  <c r="DB62" i="19" s="1"/>
  <c r="AT62" i="19"/>
  <c r="AS62" i="19"/>
  <c r="AR62" i="19"/>
  <c r="CW62" i="19" s="1"/>
  <c r="AQ62" i="19"/>
  <c r="AP62" i="19"/>
  <c r="AO62" i="19"/>
  <c r="CR62" i="19" s="1"/>
  <c r="AN62" i="19"/>
  <c r="AM62" i="19"/>
  <c r="AL62" i="19"/>
  <c r="CM62" i="19" s="1"/>
  <c r="AK62" i="19"/>
  <c r="AJ62" i="19"/>
  <c r="AI62" i="19"/>
  <c r="CH62" i="19" s="1"/>
  <c r="AH62" i="19"/>
  <c r="AG62" i="19"/>
  <c r="AF62" i="19"/>
  <c r="CC62" i="19" s="1"/>
  <c r="AE62" i="19"/>
  <c r="AD62" i="19"/>
  <c r="AC62" i="19"/>
  <c r="BX62" i="19" s="1"/>
  <c r="AB62" i="19"/>
  <c r="AA62" i="19"/>
  <c r="Z62" i="19"/>
  <c r="BS62" i="19" s="1"/>
  <c r="Y62" i="19"/>
  <c r="DQ61" i="19"/>
  <c r="DO61" i="19"/>
  <c r="DL61" i="19"/>
  <c r="DJ61" i="19"/>
  <c r="DG61" i="19"/>
  <c r="DE61" i="19"/>
  <c r="DB61" i="19"/>
  <c r="CZ61" i="19"/>
  <c r="CW61" i="19"/>
  <c r="CU61" i="19"/>
  <c r="CR61" i="19"/>
  <c r="CP61" i="19"/>
  <c r="CM61" i="19"/>
  <c r="CK61" i="19"/>
  <c r="CH61" i="19"/>
  <c r="CF61" i="19"/>
  <c r="CC61" i="19"/>
  <c r="CA61" i="19"/>
  <c r="BX61" i="19"/>
  <c r="BV61" i="19"/>
  <c r="BT61" i="19"/>
  <c r="BR61" i="19"/>
  <c r="BQ61" i="19" s="1"/>
  <c r="AA61" i="19"/>
  <c r="Z61" i="19"/>
  <c r="BS61" i="19" s="1"/>
  <c r="Y61" i="19"/>
  <c r="DR60" i="19"/>
  <c r="DQ60" i="19"/>
  <c r="DO60" i="19"/>
  <c r="DM60" i="19"/>
  <c r="DL60" i="19"/>
  <c r="DJ60" i="19"/>
  <c r="DH60" i="19"/>
  <c r="DG60" i="19"/>
  <c r="DE60" i="19"/>
  <c r="DC60" i="19"/>
  <c r="DB60" i="19"/>
  <c r="CZ60" i="19"/>
  <c r="CX60" i="19"/>
  <c r="CW60" i="19"/>
  <c r="CU60" i="19"/>
  <c r="CS60" i="19"/>
  <c r="CR60" i="19"/>
  <c r="CP60" i="19"/>
  <c r="CN60" i="19"/>
  <c r="CM60" i="19"/>
  <c r="CK60" i="19"/>
  <c r="CI60" i="19"/>
  <c r="CH60" i="19"/>
  <c r="CF60" i="19"/>
  <c r="CD60" i="19"/>
  <c r="CC60" i="19"/>
  <c r="CA60" i="19"/>
  <c r="BY60" i="19"/>
  <c r="BT60" i="19" s="1"/>
  <c r="BX60" i="19"/>
  <c r="BV60" i="19"/>
  <c r="BR60" i="19"/>
  <c r="AA60" i="19"/>
  <c r="Z60" i="19"/>
  <c r="BS60" i="19" s="1"/>
  <c r="Y60" i="19"/>
  <c r="DQ59" i="19"/>
  <c r="DO59" i="19"/>
  <c r="DL59" i="19"/>
  <c r="DJ59" i="19"/>
  <c r="DG59" i="19"/>
  <c r="DE59" i="19"/>
  <c r="DB59" i="19"/>
  <c r="CZ59" i="19"/>
  <c r="CW59" i="19"/>
  <c r="CU59" i="19"/>
  <c r="CR59" i="19"/>
  <c r="CP59" i="19"/>
  <c r="CM59" i="19"/>
  <c r="CK59" i="19"/>
  <c r="CH59" i="19"/>
  <c r="CF59" i="19"/>
  <c r="CC59" i="19"/>
  <c r="CA59" i="19"/>
  <c r="BX59" i="19"/>
  <c r="BV59" i="19"/>
  <c r="BT59" i="19"/>
  <c r="BR59" i="19"/>
  <c r="BQ59" i="19" s="1"/>
  <c r="AA59" i="19"/>
  <c r="Z59" i="19"/>
  <c r="BS59" i="19" s="1"/>
  <c r="Y59" i="19"/>
  <c r="DQ58" i="19"/>
  <c r="DO58" i="19"/>
  <c r="DL58" i="19"/>
  <c r="DJ58" i="19"/>
  <c r="DG58" i="19"/>
  <c r="DE58" i="19"/>
  <c r="DB58" i="19"/>
  <c r="CZ58" i="19"/>
  <c r="CW58" i="19"/>
  <c r="CU58" i="19"/>
  <c r="CR58" i="19"/>
  <c r="CP58" i="19"/>
  <c r="CM58" i="19"/>
  <c r="CK58" i="19"/>
  <c r="CH58" i="19"/>
  <c r="CF58" i="19"/>
  <c r="CC58" i="19"/>
  <c r="CA58" i="19"/>
  <c r="BX58" i="19"/>
  <c r="BV58" i="19"/>
  <c r="BT58" i="19"/>
  <c r="BR58" i="19"/>
  <c r="BQ58" i="19"/>
  <c r="AA58" i="19"/>
  <c r="Z58" i="19"/>
  <c r="BS58" i="19" s="1"/>
  <c r="Y58" i="19"/>
  <c r="DR57" i="19"/>
  <c r="DP57" i="19"/>
  <c r="DO57" i="19"/>
  <c r="DM57" i="19"/>
  <c r="DK57" i="19"/>
  <c r="DJ57" i="19"/>
  <c r="DH57" i="19"/>
  <c r="DF57" i="19"/>
  <c r="DE57" i="19"/>
  <c r="DC57" i="19"/>
  <c r="DA57" i="19"/>
  <c r="CZ57" i="19"/>
  <c r="CX57" i="19"/>
  <c r="CV57" i="19"/>
  <c r="CU57" i="19"/>
  <c r="CS57" i="19"/>
  <c r="CQ57" i="19"/>
  <c r="CP57" i="19"/>
  <c r="CN57" i="19"/>
  <c r="CL57" i="19"/>
  <c r="CK57" i="19"/>
  <c r="CI57" i="19"/>
  <c r="CG57" i="19"/>
  <c r="CF57" i="19"/>
  <c r="CE57" i="19"/>
  <c r="CD57" i="19"/>
  <c r="CB57" i="19"/>
  <c r="CA57" i="19"/>
  <c r="BZ57" i="19"/>
  <c r="BY57" i="19"/>
  <c r="BW57" i="19"/>
  <c r="BV57" i="19"/>
  <c r="BR57" i="19"/>
  <c r="BE57" i="19"/>
  <c r="BD57" i="19"/>
  <c r="DQ57" i="19" s="1"/>
  <c r="BC57" i="19"/>
  <c r="BB57" i="19"/>
  <c r="BA57" i="19"/>
  <c r="DL57" i="19" s="1"/>
  <c r="AZ57" i="19"/>
  <c r="AY57" i="19"/>
  <c r="AX57" i="19"/>
  <c r="DG57" i="19" s="1"/>
  <c r="AW57" i="19"/>
  <c r="AV57" i="19"/>
  <c r="AU57" i="19"/>
  <c r="DB57" i="19" s="1"/>
  <c r="AT57" i="19"/>
  <c r="AS57" i="19"/>
  <c r="AR57" i="19"/>
  <c r="CW57" i="19" s="1"/>
  <c r="AQ57" i="19"/>
  <c r="AP57" i="19"/>
  <c r="AO57" i="19"/>
  <c r="CR57" i="19" s="1"/>
  <c r="AN57" i="19"/>
  <c r="AM57" i="19"/>
  <c r="AL57" i="19"/>
  <c r="CM57" i="19" s="1"/>
  <c r="AK57" i="19"/>
  <c r="AJ57" i="19"/>
  <c r="AI57" i="19"/>
  <c r="CH57" i="19" s="1"/>
  <c r="AH57" i="19"/>
  <c r="AG57" i="19"/>
  <c r="AF57" i="19"/>
  <c r="CC57" i="19" s="1"/>
  <c r="AE57" i="19"/>
  <c r="AD57" i="19"/>
  <c r="AC57" i="19"/>
  <c r="BX57" i="19" s="1"/>
  <c r="AB57" i="19"/>
  <c r="AA57" i="19"/>
  <c r="Y57" i="19"/>
  <c r="DS56" i="19"/>
  <c r="DR56" i="19"/>
  <c r="DP56" i="19"/>
  <c r="DN56" i="19"/>
  <c r="DM56" i="19"/>
  <c r="DK56" i="19"/>
  <c r="DJ56" i="19"/>
  <c r="DI56" i="19"/>
  <c r="DH56" i="19"/>
  <c r="DF56" i="19"/>
  <c r="DE56" i="19"/>
  <c r="DD56" i="19"/>
  <c r="DC56" i="19"/>
  <c r="DA56" i="19"/>
  <c r="CZ56" i="19"/>
  <c r="CY56" i="19"/>
  <c r="CX56" i="19"/>
  <c r="CV56" i="19"/>
  <c r="CU56" i="19"/>
  <c r="CT56" i="19"/>
  <c r="CS56" i="19"/>
  <c r="CQ56" i="19"/>
  <c r="CP56" i="19"/>
  <c r="CO56" i="19"/>
  <c r="CN56" i="19"/>
  <c r="CL56" i="19"/>
  <c r="CK56" i="19"/>
  <c r="CJ56" i="19"/>
  <c r="CI56" i="19"/>
  <c r="CG56" i="19"/>
  <c r="CF56" i="19"/>
  <c r="CE56" i="19"/>
  <c r="CD56" i="19"/>
  <c r="CB56" i="19"/>
  <c r="CA56" i="19"/>
  <c r="BZ56" i="19"/>
  <c r="BY56" i="19"/>
  <c r="BW56" i="19"/>
  <c r="BR56" i="19"/>
  <c r="BF56" i="19"/>
  <c r="BE56" i="19"/>
  <c r="BD56" i="19"/>
  <c r="DQ56" i="19" s="1"/>
  <c r="BC56" i="19"/>
  <c r="BB56" i="19"/>
  <c r="BA56" i="19"/>
  <c r="DL56" i="19" s="1"/>
  <c r="AZ56" i="19"/>
  <c r="AY56" i="19"/>
  <c r="AX56" i="19"/>
  <c r="DG56" i="19" s="1"/>
  <c r="AW56" i="19"/>
  <c r="AV56" i="19"/>
  <c r="AU56" i="19"/>
  <c r="DB56" i="19" s="1"/>
  <c r="AT56" i="19"/>
  <c r="AS56" i="19"/>
  <c r="AR56" i="19"/>
  <c r="CW56" i="19" s="1"/>
  <c r="AQ56" i="19"/>
  <c r="AP56" i="19"/>
  <c r="AO56" i="19"/>
  <c r="CR56" i="19" s="1"/>
  <c r="AN56" i="19"/>
  <c r="AM56" i="19"/>
  <c r="AL56" i="19"/>
  <c r="CM56" i="19" s="1"/>
  <c r="AK56" i="19"/>
  <c r="AJ56" i="19"/>
  <c r="AI56" i="19"/>
  <c r="CH56" i="19" s="1"/>
  <c r="AH56" i="19"/>
  <c r="AG56" i="19"/>
  <c r="AF56" i="19"/>
  <c r="CC56" i="19" s="1"/>
  <c r="AE56" i="19"/>
  <c r="AD56" i="19"/>
  <c r="AA56" i="19" s="1"/>
  <c r="AC56" i="19"/>
  <c r="BX56" i="19" s="1"/>
  <c r="AB56" i="19"/>
  <c r="Y56" i="19" s="1"/>
  <c r="Z56" i="19"/>
  <c r="N56" i="19"/>
  <c r="C56" i="19"/>
  <c r="DQ55" i="19"/>
  <c r="DO55" i="19"/>
  <c r="DL55" i="19"/>
  <c r="DJ55" i="19"/>
  <c r="DG55" i="19"/>
  <c r="DE55" i="19"/>
  <c r="DB55" i="19"/>
  <c r="CZ55" i="19"/>
  <c r="CW55" i="19"/>
  <c r="CU55" i="19"/>
  <c r="CR55" i="19"/>
  <c r="CP55" i="19"/>
  <c r="CM55" i="19"/>
  <c r="CK55" i="19"/>
  <c r="CH55" i="19"/>
  <c r="CF55" i="19"/>
  <c r="CC55" i="19"/>
  <c r="CA55" i="19"/>
  <c r="BX55" i="19"/>
  <c r="BV55" i="19"/>
  <c r="BR55" i="19"/>
  <c r="BQ55" i="19"/>
  <c r="AA55" i="19"/>
  <c r="Z55" i="19"/>
  <c r="BS55" i="19" s="1"/>
  <c r="Y55" i="19"/>
  <c r="DQ54" i="19"/>
  <c r="DL54" i="19"/>
  <c r="DG54" i="19"/>
  <c r="DB54" i="19"/>
  <c r="CW54" i="19"/>
  <c r="CR54" i="19"/>
  <c r="CM54" i="19"/>
  <c r="CH54" i="19"/>
  <c r="CC54" i="19"/>
  <c r="BX54" i="19"/>
  <c r="AA54" i="19"/>
  <c r="Z54" i="19"/>
  <c r="BS54" i="19" s="1"/>
  <c r="Y54" i="19"/>
  <c r="DR53" i="19"/>
  <c r="DQ53" i="19"/>
  <c r="DP53" i="19"/>
  <c r="DO53" i="19" s="1"/>
  <c r="DO52" i="19" s="1"/>
  <c r="DM53" i="19"/>
  <c r="DL53" i="19"/>
  <c r="DK53" i="19"/>
  <c r="DJ53" i="19" s="1"/>
  <c r="DJ52" i="19" s="1"/>
  <c r="DJ23" i="19" s="1"/>
  <c r="DJ22" i="19" s="1"/>
  <c r="DH53" i="19"/>
  <c r="DG53" i="19"/>
  <c r="DF53" i="19"/>
  <c r="DE53" i="19" s="1"/>
  <c r="DE52" i="19" s="1"/>
  <c r="DC53" i="19"/>
  <c r="DA53" i="19"/>
  <c r="DB53" i="19" s="1"/>
  <c r="CZ53" i="19"/>
  <c r="CX53" i="19"/>
  <c r="CW53" i="19"/>
  <c r="CV53" i="19"/>
  <c r="CU53" i="19"/>
  <c r="CS53" i="19"/>
  <c r="CR53" i="19"/>
  <c r="CQ53" i="19"/>
  <c r="CP53" i="19"/>
  <c r="CN53" i="19"/>
  <c r="CM53" i="19"/>
  <c r="CL53" i="19"/>
  <c r="CK53" i="19"/>
  <c r="CI53" i="19"/>
  <c r="CH53" i="19"/>
  <c r="CG53" i="19"/>
  <c r="CF53" i="19"/>
  <c r="CD53" i="19"/>
  <c r="CC53" i="19"/>
  <c r="CB53" i="19"/>
  <c r="CA53" i="19"/>
  <c r="BY53" i="19"/>
  <c r="BX53" i="19"/>
  <c r="BW53" i="19"/>
  <c r="BV53" i="19"/>
  <c r="BT53" i="19"/>
  <c r="BR53" i="19"/>
  <c r="BQ53" i="19" s="1"/>
  <c r="BQ52" i="19" s="1"/>
  <c r="BP53" i="19"/>
  <c r="BO53" i="19"/>
  <c r="BN53" i="19"/>
  <c r="BM53" i="19"/>
  <c r="BL53" i="19"/>
  <c r="BK53" i="19"/>
  <c r="BJ53" i="19"/>
  <c r="BI53" i="19"/>
  <c r="BH53" i="19"/>
  <c r="BG53" i="19"/>
  <c r="BF53" i="19"/>
  <c r="AA53" i="19"/>
  <c r="Z53" i="19"/>
  <c r="BS53" i="19" s="1"/>
  <c r="Y53" i="19"/>
  <c r="X53" i="19"/>
  <c r="W53" i="19"/>
  <c r="V53" i="19"/>
  <c r="U53" i="19"/>
  <c r="T53" i="19"/>
  <c r="S53" i="19"/>
  <c r="R53" i="19"/>
  <c r="Q53" i="19"/>
  <c r="P53" i="19"/>
  <c r="O53" i="19"/>
  <c r="N53" i="19"/>
  <c r="M53" i="19"/>
  <c r="L53" i="19"/>
  <c r="K53" i="19"/>
  <c r="J53" i="19"/>
  <c r="I53" i="19"/>
  <c r="H53" i="19"/>
  <c r="G53" i="19"/>
  <c r="F53" i="19"/>
  <c r="E53" i="19"/>
  <c r="D53" i="19"/>
  <c r="C53" i="19"/>
  <c r="DR52" i="19"/>
  <c r="DQ52" i="19"/>
  <c r="DP52" i="19"/>
  <c r="DM52" i="19"/>
  <c r="DL52" i="19"/>
  <c r="DK52" i="19"/>
  <c r="DH52" i="19"/>
  <c r="DF52" i="19"/>
  <c r="DG52" i="19" s="1"/>
  <c r="DC52" i="19"/>
  <c r="DB52" i="19"/>
  <c r="DA52" i="19"/>
  <c r="CZ52" i="19"/>
  <c r="CX52" i="19"/>
  <c r="CW52" i="19"/>
  <c r="CV52" i="19"/>
  <c r="CU52" i="19"/>
  <c r="CS52" i="19"/>
  <c r="CR52" i="19"/>
  <c r="CQ52" i="19"/>
  <c r="CP52" i="19"/>
  <c r="CN52" i="19"/>
  <c r="CM52" i="19"/>
  <c r="CL52" i="19"/>
  <c r="CK52" i="19"/>
  <c r="CI52" i="19"/>
  <c r="CH52" i="19"/>
  <c r="CG52" i="19"/>
  <c r="CF52" i="19"/>
  <c r="CD52" i="19"/>
  <c r="CC52" i="19"/>
  <c r="CB52" i="19"/>
  <c r="CA52" i="19"/>
  <c r="BY52" i="19"/>
  <c r="BX52" i="19"/>
  <c r="BW52" i="19"/>
  <c r="BV52" i="19"/>
  <c r="BT52" i="19"/>
  <c r="BS52" i="19"/>
  <c r="BR52" i="19"/>
  <c r="BP52" i="19"/>
  <c r="BO52" i="19"/>
  <c r="BN52" i="19"/>
  <c r="BM52" i="19"/>
  <c r="BL52" i="19"/>
  <c r="BK52" i="19"/>
  <c r="BJ52" i="19"/>
  <c r="BI52" i="19"/>
  <c r="BH52" i="19"/>
  <c r="BG52" i="19"/>
  <c r="BF52" i="19"/>
  <c r="AA52" i="19"/>
  <c r="Z52" i="19"/>
  <c r="Y52" i="19"/>
  <c r="X52" i="19"/>
  <c r="W52" i="19"/>
  <c r="V52" i="19"/>
  <c r="U52" i="19"/>
  <c r="T52" i="19"/>
  <c r="S52" i="19"/>
  <c r="R52" i="19"/>
  <c r="Q52" i="19"/>
  <c r="P52" i="19"/>
  <c r="O52" i="19"/>
  <c r="N52" i="19"/>
  <c r="M52" i="19"/>
  <c r="L52" i="19"/>
  <c r="K52" i="19"/>
  <c r="J52" i="19"/>
  <c r="I52" i="19"/>
  <c r="H52" i="19"/>
  <c r="G52" i="19"/>
  <c r="F52" i="19"/>
  <c r="E52" i="19"/>
  <c r="D52" i="19"/>
  <c r="C52" i="19"/>
  <c r="DQ51" i="19"/>
  <c r="DL51" i="19"/>
  <c r="DG51" i="19"/>
  <c r="DB51" i="19"/>
  <c r="CW51" i="19"/>
  <c r="CR51" i="19"/>
  <c r="CM51" i="19"/>
  <c r="CH51" i="19"/>
  <c r="CC51" i="19"/>
  <c r="BX51" i="19"/>
  <c r="BR51" i="19"/>
  <c r="AA51" i="19"/>
  <c r="Z51" i="19"/>
  <c r="BS51" i="19" s="1"/>
  <c r="Y51" i="19"/>
  <c r="DQ50" i="19"/>
  <c r="DO50" i="19"/>
  <c r="DL50" i="19"/>
  <c r="DJ50" i="19"/>
  <c r="DG50" i="19"/>
  <c r="DE50" i="19"/>
  <c r="DB50" i="19"/>
  <c r="CZ50" i="19"/>
  <c r="CW50" i="19"/>
  <c r="CU50" i="19"/>
  <c r="CR50" i="19"/>
  <c r="CP50" i="19"/>
  <c r="CM50" i="19"/>
  <c r="CK50" i="19"/>
  <c r="CH50" i="19"/>
  <c r="CF50" i="19"/>
  <c r="CC50" i="19"/>
  <c r="CA50" i="19"/>
  <c r="BX50" i="19"/>
  <c r="BV50" i="19"/>
  <c r="BR50" i="19"/>
  <c r="BQ50" i="19"/>
  <c r="AA50" i="19"/>
  <c r="Z50" i="19"/>
  <c r="BS50" i="19" s="1"/>
  <c r="Y50" i="19"/>
  <c r="DQ49" i="19"/>
  <c r="DO49" i="19"/>
  <c r="DL49" i="19"/>
  <c r="DJ49" i="19"/>
  <c r="DG49" i="19"/>
  <c r="DE49" i="19"/>
  <c r="DB49" i="19"/>
  <c r="CZ49" i="19"/>
  <c r="CW49" i="19"/>
  <c r="CU49" i="19"/>
  <c r="CR49" i="19"/>
  <c r="CP49" i="19"/>
  <c r="CM49" i="19"/>
  <c r="CK49" i="19"/>
  <c r="CH49" i="19"/>
  <c r="CF49" i="19"/>
  <c r="CC49" i="19"/>
  <c r="CA49" i="19"/>
  <c r="BX49" i="19"/>
  <c r="BV49" i="19"/>
  <c r="BR49" i="19"/>
  <c r="BQ49" i="19"/>
  <c r="AA49" i="19"/>
  <c r="Z49" i="19"/>
  <c r="BS49" i="19" s="1"/>
  <c r="Y49" i="19"/>
  <c r="DQ48" i="19"/>
  <c r="DO48" i="19"/>
  <c r="DL48" i="19"/>
  <c r="DJ48" i="19"/>
  <c r="DG48" i="19"/>
  <c r="DE48" i="19"/>
  <c r="DB48" i="19"/>
  <c r="CZ48" i="19"/>
  <c r="CW48" i="19"/>
  <c r="CU48" i="19"/>
  <c r="CR48" i="19"/>
  <c r="CP48" i="19"/>
  <c r="CM48" i="19"/>
  <c r="CK48" i="19"/>
  <c r="CH48" i="19"/>
  <c r="CF48" i="19"/>
  <c r="CC48" i="19"/>
  <c r="CA48" i="19"/>
  <c r="BX48" i="19"/>
  <c r="BV48" i="19"/>
  <c r="BR48" i="19"/>
  <c r="BQ48" i="19"/>
  <c r="AA48" i="19"/>
  <c r="Z48" i="19"/>
  <c r="BS48" i="19" s="1"/>
  <c r="Y48" i="19"/>
  <c r="DQ47" i="19"/>
  <c r="DO47" i="19"/>
  <c r="DL47" i="19"/>
  <c r="DJ47" i="19"/>
  <c r="DG47" i="19"/>
  <c r="DE47" i="19"/>
  <c r="DB47" i="19"/>
  <c r="CZ47" i="19"/>
  <c r="CW47" i="19"/>
  <c r="CU47" i="19"/>
  <c r="CR47" i="19"/>
  <c r="CP47" i="19"/>
  <c r="CM47" i="19"/>
  <c r="CK47" i="19"/>
  <c r="CH47" i="19"/>
  <c r="CF47" i="19"/>
  <c r="CC47" i="19"/>
  <c r="CA47" i="19"/>
  <c r="BX47" i="19"/>
  <c r="BV47" i="19"/>
  <c r="BR47" i="19"/>
  <c r="BQ47" i="19"/>
  <c r="AA47" i="19"/>
  <c r="Z47" i="19"/>
  <c r="BS47" i="19" s="1"/>
  <c r="Y47" i="19"/>
  <c r="DR46" i="19"/>
  <c r="DP46" i="19"/>
  <c r="DQ46" i="19" s="1"/>
  <c r="DO46" i="19"/>
  <c r="DM46" i="19"/>
  <c r="DK46" i="19"/>
  <c r="DL46" i="19" s="1"/>
  <c r="DJ46" i="19"/>
  <c r="DH46" i="19"/>
  <c r="DF46" i="19"/>
  <c r="DG46" i="19" s="1"/>
  <c r="DE46" i="19"/>
  <c r="DC46" i="19"/>
  <c r="DA46" i="19"/>
  <c r="DB46" i="19" s="1"/>
  <c r="CZ46" i="19"/>
  <c r="CX46" i="19"/>
  <c r="CV46" i="19"/>
  <c r="CW46" i="19" s="1"/>
  <c r="CU46" i="19"/>
  <c r="CS46" i="19"/>
  <c r="CQ46" i="19"/>
  <c r="CR46" i="19" s="1"/>
  <c r="CP46" i="19"/>
  <c r="CN46" i="19"/>
  <c r="CL46" i="19"/>
  <c r="CM46" i="19" s="1"/>
  <c r="CK46" i="19"/>
  <c r="CI46" i="19"/>
  <c r="CG46" i="19"/>
  <c r="CH46" i="19" s="1"/>
  <c r="CF46" i="19"/>
  <c r="CD46" i="19"/>
  <c r="CB46" i="19"/>
  <c r="CC46" i="19" s="1"/>
  <c r="CA46" i="19"/>
  <c r="BY46" i="19"/>
  <c r="BW46" i="19"/>
  <c r="BX46" i="19" s="1"/>
  <c r="BV46" i="19"/>
  <c r="BT46" i="19"/>
  <c r="BR46" i="19"/>
  <c r="BQ46" i="19"/>
  <c r="AA46" i="19"/>
  <c r="Z46" i="19"/>
  <c r="BS46" i="19" s="1"/>
  <c r="Y46" i="19"/>
  <c r="DQ45" i="19"/>
  <c r="DO45" i="19"/>
  <c r="DL45" i="19"/>
  <c r="DJ45" i="19"/>
  <c r="DG45" i="19"/>
  <c r="DE45" i="19"/>
  <c r="DB45" i="19"/>
  <c r="CZ45" i="19"/>
  <c r="CW45" i="19"/>
  <c r="CU45" i="19"/>
  <c r="CR45" i="19"/>
  <c r="CP45" i="19"/>
  <c r="CM45" i="19"/>
  <c r="CK45" i="19"/>
  <c r="CH45" i="19"/>
  <c r="CF45" i="19"/>
  <c r="CC45" i="19"/>
  <c r="CA45" i="19"/>
  <c r="BX45" i="19"/>
  <c r="BV45" i="19"/>
  <c r="BR45" i="19"/>
  <c r="BQ45" i="19" s="1"/>
  <c r="AA45" i="19"/>
  <c r="Z45" i="19"/>
  <c r="BS45" i="19" s="1"/>
  <c r="Y45" i="19"/>
  <c r="DQ44" i="19"/>
  <c r="DO44" i="19"/>
  <c r="DL44" i="19"/>
  <c r="DJ44" i="19"/>
  <c r="DG44" i="19"/>
  <c r="DE44" i="19"/>
  <c r="DB44" i="19"/>
  <c r="CZ44" i="19"/>
  <c r="CW44" i="19"/>
  <c r="CU44" i="19"/>
  <c r="CR44" i="19"/>
  <c r="CP44" i="19"/>
  <c r="CM44" i="19"/>
  <c r="CK44" i="19"/>
  <c r="CH44" i="19"/>
  <c r="CF44" i="19"/>
  <c r="CC44" i="19"/>
  <c r="CA44" i="19"/>
  <c r="BX44" i="19"/>
  <c r="BV44" i="19"/>
  <c r="BR44" i="19"/>
  <c r="BQ44" i="19" s="1"/>
  <c r="AA44" i="19"/>
  <c r="Z44" i="19"/>
  <c r="BS44" i="19" s="1"/>
  <c r="Y44" i="19"/>
  <c r="DR43" i="19"/>
  <c r="DQ43" i="19"/>
  <c r="DP43" i="19"/>
  <c r="DO43" i="19"/>
  <c r="DM43" i="19"/>
  <c r="DL43" i="19"/>
  <c r="DK43" i="19"/>
  <c r="DJ43" i="19"/>
  <c r="DH43" i="19"/>
  <c r="DG43" i="19"/>
  <c r="DF43" i="19"/>
  <c r="DE43" i="19"/>
  <c r="DC43" i="19"/>
  <c r="DB43" i="19"/>
  <c r="DA43" i="19"/>
  <c r="CZ43" i="19"/>
  <c r="CX43" i="19"/>
  <c r="CW43" i="19"/>
  <c r="CV43" i="19"/>
  <c r="CU43" i="19"/>
  <c r="CS43" i="19"/>
  <c r="CR43" i="19"/>
  <c r="CQ43" i="19"/>
  <c r="CP43" i="19"/>
  <c r="CN43" i="19"/>
  <c r="CM43" i="19"/>
  <c r="CL43" i="19"/>
  <c r="CK43" i="19"/>
  <c r="CI43" i="19"/>
  <c r="CH43" i="19"/>
  <c r="CG43" i="19"/>
  <c r="CF43" i="19"/>
  <c r="CD43" i="19"/>
  <c r="CC43" i="19"/>
  <c r="CB43" i="19"/>
  <c r="CA43" i="19"/>
  <c r="BY43" i="19"/>
  <c r="BX43" i="19"/>
  <c r="BW43" i="19"/>
  <c r="BV43" i="19"/>
  <c r="BT43" i="19"/>
  <c r="BR43" i="19"/>
  <c r="AA43" i="19"/>
  <c r="Z43" i="19"/>
  <c r="BS43" i="19" s="1"/>
  <c r="Y43" i="19"/>
  <c r="DQ42" i="19"/>
  <c r="DO42" i="19"/>
  <c r="DL42" i="19"/>
  <c r="DJ42" i="19"/>
  <c r="DG42" i="19"/>
  <c r="DE42" i="19"/>
  <c r="DB42" i="19"/>
  <c r="CZ42" i="19"/>
  <c r="CW42" i="19"/>
  <c r="CU42" i="19"/>
  <c r="CR42" i="19"/>
  <c r="CP42" i="19"/>
  <c r="CM42" i="19"/>
  <c r="CK42" i="19"/>
  <c r="CH42" i="19"/>
  <c r="CF42" i="19"/>
  <c r="CC42" i="19"/>
  <c r="CA42" i="19"/>
  <c r="BX42" i="19"/>
  <c r="BV42" i="19"/>
  <c r="BR42" i="19"/>
  <c r="BQ42" i="19"/>
  <c r="AA42" i="19"/>
  <c r="Z42" i="19"/>
  <c r="BS42" i="19" s="1"/>
  <c r="Y42" i="19"/>
  <c r="DR41" i="19"/>
  <c r="DP41" i="19"/>
  <c r="DQ41" i="19" s="1"/>
  <c r="DO41" i="19"/>
  <c r="DM41" i="19"/>
  <c r="DL41" i="19"/>
  <c r="DK41" i="19"/>
  <c r="DJ41" i="19"/>
  <c r="DH41" i="19"/>
  <c r="DG41" i="19"/>
  <c r="DF41" i="19"/>
  <c r="DE41" i="19"/>
  <c r="DC41" i="19"/>
  <c r="DB41" i="19"/>
  <c r="DA41" i="19"/>
  <c r="CZ41" i="19"/>
  <c r="CX41" i="19"/>
  <c r="CW41" i="19"/>
  <c r="CV41" i="19"/>
  <c r="CU41" i="19"/>
  <c r="CS41" i="19"/>
  <c r="CR41" i="19"/>
  <c r="CQ41" i="19"/>
  <c r="CP41" i="19"/>
  <c r="CN41" i="19"/>
  <c r="CM41" i="19"/>
  <c r="CL41" i="19"/>
  <c r="CK41" i="19"/>
  <c r="CI41" i="19"/>
  <c r="CH41" i="19"/>
  <c r="CG41" i="19"/>
  <c r="CF41" i="19"/>
  <c r="CD41" i="19"/>
  <c r="CC41" i="19"/>
  <c r="CB41" i="19"/>
  <c r="CA41" i="19"/>
  <c r="BY41" i="19"/>
  <c r="BX41" i="19"/>
  <c r="BW41" i="19"/>
  <c r="BV41" i="19"/>
  <c r="BT41" i="19"/>
  <c r="BR41" i="19"/>
  <c r="AA41" i="19"/>
  <c r="Z41" i="19"/>
  <c r="BS41" i="19" s="1"/>
  <c r="Y41" i="19"/>
  <c r="DQ40" i="19"/>
  <c r="DO40" i="19"/>
  <c r="DL40" i="19"/>
  <c r="DJ40" i="19"/>
  <c r="DG40" i="19"/>
  <c r="DE40" i="19"/>
  <c r="DB40" i="19"/>
  <c r="CZ40" i="19"/>
  <c r="CW40" i="19"/>
  <c r="CU40" i="19"/>
  <c r="CR40" i="19"/>
  <c r="CP40" i="19"/>
  <c r="CM40" i="19"/>
  <c r="CK40" i="19"/>
  <c r="CH40" i="19"/>
  <c r="CF40" i="19"/>
  <c r="CC40" i="19"/>
  <c r="CA40" i="19"/>
  <c r="BX40" i="19"/>
  <c r="BV40" i="19"/>
  <c r="BR40" i="19"/>
  <c r="BQ40" i="19"/>
  <c r="AA40" i="19"/>
  <c r="Z40" i="19"/>
  <c r="BS40" i="19" s="1"/>
  <c r="Y40" i="19"/>
  <c r="DR39" i="19"/>
  <c r="DP39" i="19"/>
  <c r="DP96" i="19" s="1"/>
  <c r="DO39" i="19"/>
  <c r="DM39" i="19"/>
  <c r="DK39" i="19"/>
  <c r="DK96" i="19" s="1"/>
  <c r="DJ39" i="19"/>
  <c r="DH39" i="19"/>
  <c r="DF39" i="19"/>
  <c r="DF96" i="19" s="1"/>
  <c r="DE39" i="19"/>
  <c r="DC39" i="19"/>
  <c r="DA39" i="19"/>
  <c r="DA96" i="19" s="1"/>
  <c r="CZ39" i="19"/>
  <c r="CX39" i="19"/>
  <c r="CV39" i="19"/>
  <c r="CV96" i="19" s="1"/>
  <c r="CU39" i="19"/>
  <c r="CS39" i="19"/>
  <c r="CQ39" i="19"/>
  <c r="CQ96" i="19" s="1"/>
  <c r="CP39" i="19"/>
  <c r="CN39" i="19"/>
  <c r="CL39" i="19"/>
  <c r="CL96" i="19" s="1"/>
  <c r="CK39" i="19"/>
  <c r="CI39" i="19"/>
  <c r="CG39" i="19"/>
  <c r="CG96" i="19" s="1"/>
  <c r="CF39" i="19"/>
  <c r="CD39" i="19"/>
  <c r="CB39" i="19"/>
  <c r="CB96" i="19" s="1"/>
  <c r="CA39" i="19"/>
  <c r="BY39" i="19"/>
  <c r="BW39" i="19"/>
  <c r="BW96" i="19" s="1"/>
  <c r="BV39" i="19"/>
  <c r="BT39" i="19"/>
  <c r="BR39" i="19"/>
  <c r="BQ39" i="19"/>
  <c r="AA39" i="19"/>
  <c r="Z39" i="19"/>
  <c r="BS39" i="19" s="1"/>
  <c r="Y39" i="19"/>
  <c r="DR38" i="19"/>
  <c r="DQ38" i="19"/>
  <c r="DP38" i="19"/>
  <c r="DO38" i="19"/>
  <c r="DM38" i="19"/>
  <c r="DL38" i="19"/>
  <c r="DK38" i="19"/>
  <c r="DJ38" i="19"/>
  <c r="DH38" i="19"/>
  <c r="DG38" i="19"/>
  <c r="DF38" i="19"/>
  <c r="DE38" i="19"/>
  <c r="DC38" i="19"/>
  <c r="DB38" i="19"/>
  <c r="DA38" i="19"/>
  <c r="CZ38" i="19"/>
  <c r="CX38" i="19"/>
  <c r="CW38" i="19"/>
  <c r="CV38" i="19"/>
  <c r="CU38" i="19"/>
  <c r="CS38" i="19"/>
  <c r="CR38" i="19"/>
  <c r="CQ38" i="19"/>
  <c r="CP38" i="19"/>
  <c r="CN38" i="19"/>
  <c r="CM38" i="19"/>
  <c r="CL38" i="19"/>
  <c r="CK38" i="19"/>
  <c r="CI38" i="19"/>
  <c r="CH38" i="19"/>
  <c r="CG38" i="19"/>
  <c r="CF38" i="19"/>
  <c r="CD38" i="19"/>
  <c r="CC38" i="19"/>
  <c r="CB38" i="19"/>
  <c r="CA38" i="19"/>
  <c r="BY38" i="19"/>
  <c r="BX38" i="19"/>
  <c r="BW38" i="19"/>
  <c r="BV38" i="19"/>
  <c r="BT38" i="19"/>
  <c r="BR38" i="19"/>
  <c r="AA38" i="19"/>
  <c r="Z38" i="19"/>
  <c r="BS38" i="19" s="1"/>
  <c r="Y38" i="19"/>
  <c r="DQ37" i="19"/>
  <c r="DO37" i="19"/>
  <c r="DL37" i="19"/>
  <c r="DJ37" i="19"/>
  <c r="DG37" i="19"/>
  <c r="DE37" i="19"/>
  <c r="DB37" i="19"/>
  <c r="CZ37" i="19"/>
  <c r="CW37" i="19"/>
  <c r="CU37" i="19"/>
  <c r="CR37" i="19"/>
  <c r="CM37" i="19"/>
  <c r="CH37" i="19"/>
  <c r="CC37" i="19"/>
  <c r="BX37" i="19"/>
  <c r="BR37" i="19"/>
  <c r="BQ37" i="19" s="1"/>
  <c r="AA37" i="19"/>
  <c r="Z37" i="19"/>
  <c r="BS37" i="19" s="1"/>
  <c r="Y37" i="19"/>
  <c r="DQ36" i="19"/>
  <c r="DO36" i="19"/>
  <c r="DL36" i="19"/>
  <c r="DJ36" i="19"/>
  <c r="DG36" i="19"/>
  <c r="DE36" i="19"/>
  <c r="DB36" i="19"/>
  <c r="CZ36" i="19"/>
  <c r="CW36" i="19"/>
  <c r="CU36" i="19"/>
  <c r="CR36" i="19"/>
  <c r="CP36" i="19"/>
  <c r="CM36" i="19"/>
  <c r="CK36" i="19"/>
  <c r="CH36" i="19"/>
  <c r="CF36" i="19"/>
  <c r="CC36" i="19"/>
  <c r="CA36" i="19"/>
  <c r="BX36" i="19"/>
  <c r="BV36" i="19"/>
  <c r="BT36" i="19"/>
  <c r="BR36" i="19"/>
  <c r="BQ36" i="19" s="1"/>
  <c r="AA36" i="19"/>
  <c r="Z36" i="19"/>
  <c r="BS36" i="19" s="1"/>
  <c r="Y36" i="19"/>
  <c r="DQ35" i="19"/>
  <c r="DO35" i="19"/>
  <c r="DL35" i="19"/>
  <c r="DJ35" i="19"/>
  <c r="DG35" i="19"/>
  <c r="DE35" i="19"/>
  <c r="DB35" i="19"/>
  <c r="CZ35" i="19"/>
  <c r="CW35" i="19"/>
  <c r="CU35" i="19"/>
  <c r="CR35" i="19"/>
  <c r="CP35" i="19"/>
  <c r="CM35" i="19"/>
  <c r="CK35" i="19"/>
  <c r="CH35" i="19"/>
  <c r="CF35" i="19"/>
  <c r="CC35" i="19"/>
  <c r="CA35" i="19"/>
  <c r="BX35" i="19"/>
  <c r="BV35" i="19"/>
  <c r="BT35" i="19"/>
  <c r="BR35" i="19"/>
  <c r="BQ35" i="19" s="1"/>
  <c r="AA35" i="19"/>
  <c r="Z35" i="19"/>
  <c r="BS35" i="19" s="1"/>
  <c r="Y35" i="19"/>
  <c r="DQ34" i="19"/>
  <c r="DO34" i="19"/>
  <c r="DL34" i="19"/>
  <c r="DJ34" i="19"/>
  <c r="DG34" i="19"/>
  <c r="DE34" i="19"/>
  <c r="DB34" i="19"/>
  <c r="CZ34" i="19"/>
  <c r="CW34" i="19"/>
  <c r="CU34" i="19"/>
  <c r="CR34" i="19"/>
  <c r="CP34" i="19"/>
  <c r="CM34" i="19"/>
  <c r="CK34" i="19"/>
  <c r="CH34" i="19"/>
  <c r="CF34" i="19"/>
  <c r="CC34" i="19"/>
  <c r="CA34" i="19"/>
  <c r="BX34" i="19"/>
  <c r="BV34" i="19"/>
  <c r="BT34" i="19"/>
  <c r="BR34" i="19"/>
  <c r="BQ34" i="19" s="1"/>
  <c r="AA34" i="19"/>
  <c r="Z34" i="19"/>
  <c r="BS34" i="19" s="1"/>
  <c r="Y34" i="19"/>
  <c r="DQ33" i="19"/>
  <c r="DO33" i="19"/>
  <c r="DL33" i="19"/>
  <c r="DJ33" i="19"/>
  <c r="DG33" i="19"/>
  <c r="DE33" i="19"/>
  <c r="DB33" i="19"/>
  <c r="CZ33" i="19"/>
  <c r="CW33" i="19"/>
  <c r="CU33" i="19"/>
  <c r="CR33" i="19"/>
  <c r="CP33" i="19"/>
  <c r="CM33" i="19"/>
  <c r="CK33" i="19"/>
  <c r="CH33" i="19"/>
  <c r="CF33" i="19"/>
  <c r="CC33" i="19"/>
  <c r="CA33" i="19"/>
  <c r="BX33" i="19"/>
  <c r="BV33" i="19"/>
  <c r="BT33" i="19"/>
  <c r="BR33" i="19"/>
  <c r="BQ33" i="19"/>
  <c r="AA33" i="19"/>
  <c r="Z33" i="19"/>
  <c r="BS33" i="19" s="1"/>
  <c r="Y33" i="19"/>
  <c r="DQ32" i="19"/>
  <c r="DO32" i="19"/>
  <c r="DL32" i="19"/>
  <c r="DJ32" i="19"/>
  <c r="DG32" i="19"/>
  <c r="DE32" i="19"/>
  <c r="DB32" i="19"/>
  <c r="CZ32" i="19"/>
  <c r="CW32" i="19"/>
  <c r="CU32" i="19"/>
  <c r="CR32" i="19"/>
  <c r="CP32" i="19"/>
  <c r="CM32" i="19"/>
  <c r="CK32" i="19"/>
  <c r="CH32" i="19"/>
  <c r="CF32" i="19"/>
  <c r="CC32" i="19"/>
  <c r="CA32" i="19"/>
  <c r="BX32" i="19"/>
  <c r="BV32" i="19"/>
  <c r="BT32" i="19"/>
  <c r="BR32" i="19"/>
  <c r="BQ32" i="19" s="1"/>
  <c r="AA32" i="19"/>
  <c r="Z32" i="19"/>
  <c r="BS32" i="19" s="1"/>
  <c r="Y32" i="19"/>
  <c r="DR31" i="19"/>
  <c r="DQ31" i="19"/>
  <c r="DP31" i="19"/>
  <c r="DO31" i="19"/>
  <c r="DM31" i="19"/>
  <c r="DL31" i="19"/>
  <c r="DK31" i="19"/>
  <c r="DJ31" i="19"/>
  <c r="DH31" i="19"/>
  <c r="DG31" i="19"/>
  <c r="DF31" i="19"/>
  <c r="DE31" i="19"/>
  <c r="DC31" i="19"/>
  <c r="DB31" i="19"/>
  <c r="DA31" i="19"/>
  <c r="CZ31" i="19"/>
  <c r="CX31" i="19"/>
  <c r="CW31" i="19"/>
  <c r="CV31" i="19"/>
  <c r="CU31" i="19"/>
  <c r="CS31" i="19"/>
  <c r="CR31" i="19"/>
  <c r="CQ31" i="19"/>
  <c r="CP31" i="19"/>
  <c r="CN31" i="19"/>
  <c r="CM31" i="19"/>
  <c r="CL31" i="19"/>
  <c r="CK31" i="19"/>
  <c r="CI31" i="19"/>
  <c r="CH31" i="19"/>
  <c r="CG31" i="19"/>
  <c r="CF31" i="19"/>
  <c r="CD31" i="19"/>
  <c r="CC31" i="19"/>
  <c r="CB31" i="19"/>
  <c r="CA31" i="19"/>
  <c r="BY31" i="19"/>
  <c r="BX31" i="19"/>
  <c r="BW31" i="19"/>
  <c r="BV31" i="19"/>
  <c r="BT31" i="19"/>
  <c r="BR31" i="19"/>
  <c r="AA31" i="19"/>
  <c r="Z31" i="19"/>
  <c r="BS31" i="19" s="1"/>
  <c r="Y31" i="19"/>
  <c r="DQ30" i="19"/>
  <c r="DO30" i="19"/>
  <c r="DL30" i="19"/>
  <c r="DJ30" i="19"/>
  <c r="DG30" i="19"/>
  <c r="DE30" i="19"/>
  <c r="DB30" i="19"/>
  <c r="CZ30" i="19"/>
  <c r="CW30" i="19"/>
  <c r="CU30" i="19"/>
  <c r="CR30" i="19"/>
  <c r="CP30" i="19"/>
  <c r="CM30" i="19"/>
  <c r="CK30" i="19"/>
  <c r="CH30" i="19"/>
  <c r="CF30" i="19"/>
  <c r="CC30" i="19"/>
  <c r="CA30" i="19"/>
  <c r="BX30" i="19"/>
  <c r="BV30" i="19"/>
  <c r="BT30" i="19"/>
  <c r="BR30" i="19"/>
  <c r="BQ30" i="19" s="1"/>
  <c r="AA30" i="19"/>
  <c r="Z30" i="19"/>
  <c r="BS30" i="19" s="1"/>
  <c r="Y30" i="19"/>
  <c r="DQ29" i="19"/>
  <c r="DO29" i="19"/>
  <c r="DL29" i="19"/>
  <c r="DJ29" i="19"/>
  <c r="DG29" i="19"/>
  <c r="DE29" i="19"/>
  <c r="DB29" i="19"/>
  <c r="CZ29" i="19"/>
  <c r="CW29" i="19"/>
  <c r="CU29" i="19"/>
  <c r="CR29" i="19"/>
  <c r="CP29" i="19"/>
  <c r="CM29" i="19"/>
  <c r="CK29" i="19"/>
  <c r="CH29" i="19"/>
  <c r="CF29" i="19"/>
  <c r="CC29" i="19"/>
  <c r="CA29" i="19"/>
  <c r="BX29" i="19"/>
  <c r="BV29" i="19"/>
  <c r="BT29" i="19"/>
  <c r="BR29" i="19"/>
  <c r="BQ29" i="19" s="1"/>
  <c r="AA29" i="19"/>
  <c r="Z29" i="19"/>
  <c r="BS29" i="19" s="1"/>
  <c r="Y29" i="19"/>
  <c r="DQ28" i="19"/>
  <c r="DO28" i="19"/>
  <c r="DL28" i="19"/>
  <c r="DJ28" i="19"/>
  <c r="DG28" i="19"/>
  <c r="DE28" i="19"/>
  <c r="DB28" i="19"/>
  <c r="CZ28" i="19"/>
  <c r="CW28" i="19"/>
  <c r="CU28" i="19"/>
  <c r="CR28" i="19"/>
  <c r="CP28" i="19"/>
  <c r="CM28" i="19"/>
  <c r="CK28" i="19"/>
  <c r="CH28" i="19"/>
  <c r="CF28" i="19"/>
  <c r="CC28" i="19"/>
  <c r="CA28" i="19"/>
  <c r="BX28" i="19"/>
  <c r="BV28" i="19"/>
  <c r="BT28" i="19"/>
  <c r="BR28" i="19"/>
  <c r="BQ28" i="19" s="1"/>
  <c r="AA28" i="19"/>
  <c r="Z28" i="19"/>
  <c r="BS28" i="19" s="1"/>
  <c r="Y28" i="19"/>
  <c r="DR27" i="19"/>
  <c r="DQ27" i="19"/>
  <c r="DP27" i="19"/>
  <c r="DO27" i="19"/>
  <c r="DM27" i="19"/>
  <c r="DL27" i="19"/>
  <c r="DK27" i="19"/>
  <c r="DJ27" i="19"/>
  <c r="DH27" i="19"/>
  <c r="DG27" i="19"/>
  <c r="DF27" i="19"/>
  <c r="DE27" i="19"/>
  <c r="DC27" i="19"/>
  <c r="DB27" i="19"/>
  <c r="DA27" i="19"/>
  <c r="CZ27" i="19"/>
  <c r="CX27" i="19"/>
  <c r="CW27" i="19"/>
  <c r="CV27" i="19"/>
  <c r="CU27" i="19"/>
  <c r="CS27" i="19"/>
  <c r="CR27" i="19"/>
  <c r="CQ27" i="19"/>
  <c r="CP27" i="19"/>
  <c r="CN27" i="19"/>
  <c r="CM27" i="19"/>
  <c r="CL27" i="19"/>
  <c r="CK27" i="19"/>
  <c r="CI27" i="19"/>
  <c r="CH27" i="19"/>
  <c r="CG27" i="19"/>
  <c r="CF27" i="19"/>
  <c r="CD27" i="19"/>
  <c r="CC27" i="19"/>
  <c r="CB27" i="19"/>
  <c r="CA27" i="19"/>
  <c r="BY27" i="19"/>
  <c r="BX27" i="19"/>
  <c r="BW27" i="19"/>
  <c r="BV27" i="19"/>
  <c r="BT27" i="19"/>
  <c r="BS27" i="19"/>
  <c r="BR27" i="19"/>
  <c r="BP27" i="19"/>
  <c r="BO27" i="19"/>
  <c r="BN27" i="19"/>
  <c r="BM27" i="19"/>
  <c r="BL27" i="19"/>
  <c r="BK27" i="19"/>
  <c r="BJ27" i="19"/>
  <c r="BI27" i="19"/>
  <c r="BH27" i="19"/>
  <c r="BG27" i="19"/>
  <c r="BF27" i="19"/>
  <c r="AA27" i="19"/>
  <c r="Z27" i="19"/>
  <c r="Y27" i="19"/>
  <c r="X27" i="19"/>
  <c r="W27" i="19"/>
  <c r="V27" i="19"/>
  <c r="U27" i="19"/>
  <c r="T27" i="19"/>
  <c r="S27" i="19"/>
  <c r="R27" i="19"/>
  <c r="Q27" i="19"/>
  <c r="P27" i="19"/>
  <c r="O27" i="19"/>
  <c r="N27" i="19"/>
  <c r="M27" i="19"/>
  <c r="L27" i="19"/>
  <c r="K27" i="19"/>
  <c r="J27" i="19"/>
  <c r="I27" i="19"/>
  <c r="H27" i="19"/>
  <c r="G27" i="19"/>
  <c r="F27" i="19"/>
  <c r="E27" i="19"/>
  <c r="D27" i="19"/>
  <c r="C27" i="19"/>
  <c r="DQ26" i="19"/>
  <c r="DO26" i="19"/>
  <c r="DO93" i="19" s="1"/>
  <c r="DL26" i="19"/>
  <c r="DJ26" i="19"/>
  <c r="DJ93" i="19" s="1"/>
  <c r="DG26" i="19"/>
  <c r="DE26" i="19"/>
  <c r="DE93" i="19" s="1"/>
  <c r="DB26" i="19"/>
  <c r="CZ26" i="19"/>
  <c r="CZ93" i="19" s="1"/>
  <c r="CW26" i="19"/>
  <c r="CU26" i="19"/>
  <c r="CU93" i="19" s="1"/>
  <c r="CR26" i="19"/>
  <c r="CP26" i="19"/>
  <c r="CP93" i="19" s="1"/>
  <c r="CM26" i="19"/>
  <c r="CK26" i="19"/>
  <c r="CK93" i="19" s="1"/>
  <c r="CH26" i="19"/>
  <c r="CF26" i="19"/>
  <c r="CF93" i="19" s="1"/>
  <c r="CC26" i="19"/>
  <c r="CA26" i="19"/>
  <c r="CA93" i="19" s="1"/>
  <c r="BX26" i="19"/>
  <c r="BV26" i="19"/>
  <c r="BV93" i="19" s="1"/>
  <c r="BT26" i="19"/>
  <c r="BR26" i="19"/>
  <c r="BQ26" i="19"/>
  <c r="BQ93" i="19" s="1"/>
  <c r="AA26" i="19"/>
  <c r="Z26" i="19"/>
  <c r="BS26" i="19" s="1"/>
  <c r="Y26" i="19"/>
  <c r="DR25" i="19"/>
  <c r="DP25" i="19"/>
  <c r="DO25" i="19"/>
  <c r="DM25" i="19"/>
  <c r="DK25" i="19"/>
  <c r="DJ25" i="19"/>
  <c r="DH25" i="19"/>
  <c r="DF25" i="19"/>
  <c r="DE25" i="19"/>
  <c r="DC25" i="19"/>
  <c r="DA25" i="19"/>
  <c r="CZ25" i="19"/>
  <c r="CX25" i="19"/>
  <c r="CV25" i="19"/>
  <c r="CU25" i="19"/>
  <c r="CS25" i="19"/>
  <c r="CQ25" i="19"/>
  <c r="CP25" i="19"/>
  <c r="CN25" i="19"/>
  <c r="CL25" i="19"/>
  <c r="CK25" i="19"/>
  <c r="CI25" i="19"/>
  <c r="CG25" i="19"/>
  <c r="CF25" i="19"/>
  <c r="CD25" i="19"/>
  <c r="CB25" i="19"/>
  <c r="CA25" i="19"/>
  <c r="BY25" i="19"/>
  <c r="BW25" i="19"/>
  <c r="BV25" i="19"/>
  <c r="BT25" i="19"/>
  <c r="BR25" i="19"/>
  <c r="BE25" i="19"/>
  <c r="BD25" i="19"/>
  <c r="DQ25" i="19" s="1"/>
  <c r="BC25" i="19"/>
  <c r="BB25" i="19"/>
  <c r="BA25" i="19"/>
  <c r="DL25" i="19" s="1"/>
  <c r="AZ25" i="19"/>
  <c r="AY25" i="19"/>
  <c r="AX25" i="19"/>
  <c r="DG25" i="19" s="1"/>
  <c r="AW25" i="19"/>
  <c r="AV25" i="19"/>
  <c r="AU25" i="19"/>
  <c r="DB25" i="19" s="1"/>
  <c r="AT25" i="19"/>
  <c r="AS25" i="19"/>
  <c r="AR25" i="19"/>
  <c r="CW25" i="19" s="1"/>
  <c r="AQ25" i="19"/>
  <c r="AP25" i="19"/>
  <c r="AO25" i="19"/>
  <c r="CR25" i="19" s="1"/>
  <c r="AN25" i="19"/>
  <c r="AM25" i="19"/>
  <c r="AL25" i="19"/>
  <c r="CM25" i="19" s="1"/>
  <c r="AK25" i="19"/>
  <c r="AJ25" i="19"/>
  <c r="AI25" i="19"/>
  <c r="CH25" i="19" s="1"/>
  <c r="AH25" i="19"/>
  <c r="AG25" i="19"/>
  <c r="AF25" i="19"/>
  <c r="CC25" i="19" s="1"/>
  <c r="AE25" i="19"/>
  <c r="AD25" i="19"/>
  <c r="AC25" i="19"/>
  <c r="BX25" i="19" s="1"/>
  <c r="AB25" i="19"/>
  <c r="AA25" i="19"/>
  <c r="Y25" i="19"/>
  <c r="DP24" i="19"/>
  <c r="DQ24" i="19" s="1"/>
  <c r="DL24" i="19"/>
  <c r="DK24" i="19"/>
  <c r="DJ24" i="19"/>
  <c r="DF24" i="19"/>
  <c r="DG24" i="19" s="1"/>
  <c r="DB24" i="19"/>
  <c r="DA24" i="19"/>
  <c r="CZ24" i="19"/>
  <c r="CV24" i="19"/>
  <c r="CW24" i="19" s="1"/>
  <c r="CR24" i="19"/>
  <c r="CQ24" i="19"/>
  <c r="CP24" i="19"/>
  <c r="CL24" i="19"/>
  <c r="CM24" i="19" s="1"/>
  <c r="CH24" i="19"/>
  <c r="CG24" i="19"/>
  <c r="CF24" i="19"/>
  <c r="CB24" i="19"/>
  <c r="CC24" i="19" s="1"/>
  <c r="BX24" i="19"/>
  <c r="BV24" i="19"/>
  <c r="BT24" i="19"/>
  <c r="BR24" i="19"/>
  <c r="BQ24" i="19" s="1"/>
  <c r="AA24" i="19"/>
  <c r="Z24" i="19"/>
  <c r="BS24" i="19" s="1"/>
  <c r="Y24" i="19"/>
  <c r="M24" i="19"/>
  <c r="L24" i="19"/>
  <c r="K24" i="19"/>
  <c r="J24" i="19"/>
  <c r="I24" i="19"/>
  <c r="H24" i="19"/>
  <c r="G24" i="19"/>
  <c r="F24" i="19"/>
  <c r="E24" i="19"/>
  <c r="D24" i="19"/>
  <c r="DR23" i="19"/>
  <c r="DP23" i="19"/>
  <c r="DM23" i="19"/>
  <c r="DK23" i="19"/>
  <c r="DH23" i="19"/>
  <c r="DF23" i="19"/>
  <c r="DC23" i="19"/>
  <c r="DA23" i="19"/>
  <c r="CZ23" i="19"/>
  <c r="CX23" i="19"/>
  <c r="CV23" i="19"/>
  <c r="CS23" i="19"/>
  <c r="CQ23" i="19"/>
  <c r="CP23" i="19"/>
  <c r="CN23" i="19"/>
  <c r="CL23" i="19"/>
  <c r="CI23" i="19"/>
  <c r="CG23" i="19"/>
  <c r="CF23" i="19"/>
  <c r="CD23" i="19"/>
  <c r="CB23" i="19"/>
  <c r="BY23" i="19"/>
  <c r="BW23" i="19"/>
  <c r="BV23" i="19"/>
  <c r="BT23" i="19"/>
  <c r="BR23" i="19"/>
  <c r="BP23" i="19"/>
  <c r="BO23" i="19"/>
  <c r="BN23" i="19"/>
  <c r="BM23" i="19"/>
  <c r="BL23" i="19"/>
  <c r="BK23" i="19"/>
  <c r="BJ23" i="19"/>
  <c r="BI23" i="19"/>
  <c r="BH23" i="19"/>
  <c r="BG23" i="19"/>
  <c r="BE23" i="19"/>
  <c r="BD23" i="19"/>
  <c r="DQ23" i="19" s="1"/>
  <c r="BC23" i="19"/>
  <c r="BB23" i="19"/>
  <c r="BA23" i="19"/>
  <c r="DL23" i="19" s="1"/>
  <c r="AZ23" i="19"/>
  <c r="AY23" i="19"/>
  <c r="AX23" i="19"/>
  <c r="DG23" i="19" s="1"/>
  <c r="AW23" i="19"/>
  <c r="AV23" i="19"/>
  <c r="AU23" i="19"/>
  <c r="DB23" i="19" s="1"/>
  <c r="AT23" i="19"/>
  <c r="AS23" i="19"/>
  <c r="AR23" i="19"/>
  <c r="CW23" i="19" s="1"/>
  <c r="AQ23" i="19"/>
  <c r="AP23" i="19"/>
  <c r="AO23" i="19"/>
  <c r="CR23" i="19" s="1"/>
  <c r="AN23" i="19"/>
  <c r="AM23" i="19"/>
  <c r="AL23" i="19"/>
  <c r="CM23" i="19" s="1"/>
  <c r="AK23" i="19"/>
  <c r="AJ23" i="19"/>
  <c r="AI23" i="19"/>
  <c r="CH23" i="19" s="1"/>
  <c r="AH23" i="19"/>
  <c r="AG23" i="19"/>
  <c r="AF23" i="19"/>
  <c r="CC23" i="19" s="1"/>
  <c r="AE23" i="19"/>
  <c r="AD23" i="19"/>
  <c r="AA23" i="19" s="1"/>
  <c r="AA14" i="19" s="1"/>
  <c r="AC23" i="19"/>
  <c r="BX23" i="19" s="1"/>
  <c r="AB23" i="19"/>
  <c r="Y23" i="19" s="1"/>
  <c r="Y14" i="19" s="1"/>
  <c r="Z23" i="19"/>
  <c r="BS23" i="19" s="1"/>
  <c r="N23" i="19"/>
  <c r="N24" i="19" s="1"/>
  <c r="C23" i="19"/>
  <c r="C24" i="19" s="1"/>
  <c r="DS22" i="19"/>
  <c r="DR22" i="19"/>
  <c r="DP22" i="19"/>
  <c r="DN22" i="19"/>
  <c r="DM22" i="19"/>
  <c r="DK22" i="19"/>
  <c r="DI22" i="19"/>
  <c r="DH22" i="19"/>
  <c r="DF22" i="19"/>
  <c r="DD22" i="19"/>
  <c r="DC22" i="19"/>
  <c r="DA22" i="19"/>
  <c r="CZ22" i="19"/>
  <c r="CY22" i="19"/>
  <c r="CX22" i="19"/>
  <c r="CV22" i="19"/>
  <c r="CT22" i="19"/>
  <c r="CS22" i="19"/>
  <c r="CQ22" i="19"/>
  <c r="CP22" i="19"/>
  <c r="CO22" i="19"/>
  <c r="CN22" i="19"/>
  <c r="CL22" i="19"/>
  <c r="CJ22" i="19"/>
  <c r="CI22" i="19"/>
  <c r="CG22" i="19"/>
  <c r="CF22" i="19"/>
  <c r="CE22" i="19"/>
  <c r="CD22" i="19"/>
  <c r="CB22" i="19"/>
  <c r="BZ22" i="19"/>
  <c r="BY22" i="19"/>
  <c r="BW22" i="19"/>
  <c r="BR22" i="19"/>
  <c r="BP22" i="19"/>
  <c r="BO22" i="19"/>
  <c r="BN22" i="19"/>
  <c r="BM22" i="19"/>
  <c r="BL22" i="19"/>
  <c r="BK22" i="19"/>
  <c r="BJ22" i="19"/>
  <c r="BI22" i="19"/>
  <c r="BH22" i="19"/>
  <c r="BG22" i="19"/>
  <c r="BE22" i="19"/>
  <c r="BD22" i="19"/>
  <c r="DQ22" i="19" s="1"/>
  <c r="BC22" i="19"/>
  <c r="BB22" i="19"/>
  <c r="BA22" i="19"/>
  <c r="DL22" i="19" s="1"/>
  <c r="AZ22" i="19"/>
  <c r="AY22" i="19"/>
  <c r="AX22" i="19"/>
  <c r="DG22" i="19" s="1"/>
  <c r="AW22" i="19"/>
  <c r="AV22" i="19"/>
  <c r="AU22" i="19"/>
  <c r="DB22" i="19" s="1"/>
  <c r="AT22" i="19"/>
  <c r="AS22" i="19"/>
  <c r="AR22" i="19"/>
  <c r="CW22" i="19" s="1"/>
  <c r="AQ22" i="19"/>
  <c r="AP22" i="19"/>
  <c r="AO22" i="19"/>
  <c r="CR22" i="19" s="1"/>
  <c r="AN22" i="19"/>
  <c r="AM22" i="19"/>
  <c r="AL22" i="19"/>
  <c r="CM22" i="19" s="1"/>
  <c r="AK22" i="19"/>
  <c r="AJ22" i="19"/>
  <c r="AI22" i="19"/>
  <c r="CH22" i="19" s="1"/>
  <c r="AH22" i="19"/>
  <c r="AG22" i="19"/>
  <c r="AF22" i="19"/>
  <c r="CC22" i="19" s="1"/>
  <c r="AE22" i="19"/>
  <c r="AD22" i="19"/>
  <c r="AC22" i="19"/>
  <c r="BX22" i="19" s="1"/>
  <c r="AB22" i="19"/>
  <c r="AA22" i="19"/>
  <c r="Y22" i="19"/>
  <c r="X22" i="19"/>
  <c r="W22" i="19"/>
  <c r="V22" i="19"/>
  <c r="U22" i="19"/>
  <c r="T22" i="19"/>
  <c r="S22" i="19"/>
  <c r="R22" i="19"/>
  <c r="Q22" i="19"/>
  <c r="P22" i="19"/>
  <c r="O22" i="19"/>
  <c r="N22" i="19"/>
  <c r="M22" i="19"/>
  <c r="L22" i="19"/>
  <c r="K22" i="19"/>
  <c r="J22" i="19"/>
  <c r="I22" i="19"/>
  <c r="H22" i="19"/>
  <c r="G22" i="19"/>
  <c r="F22" i="19"/>
  <c r="E22" i="19"/>
  <c r="D22" i="19"/>
  <c r="C22" i="19"/>
  <c r="DQ21" i="19"/>
  <c r="DO21" i="19"/>
  <c r="DL21" i="19"/>
  <c r="DJ21" i="19"/>
  <c r="DG21" i="19"/>
  <c r="DE21" i="19"/>
  <c r="DB21" i="19"/>
  <c r="CZ21" i="19"/>
  <c r="CW21" i="19"/>
  <c r="CU21" i="19"/>
  <c r="CR21" i="19"/>
  <c r="CP21" i="19"/>
  <c r="CM21" i="19"/>
  <c r="CK21" i="19"/>
  <c r="CH21" i="19"/>
  <c r="CF21" i="19"/>
  <c r="CC21" i="19"/>
  <c r="CA21" i="19"/>
  <c r="BX21" i="19"/>
  <c r="BV21" i="19"/>
  <c r="BT21" i="19"/>
  <c r="BR21" i="19"/>
  <c r="BQ21" i="19"/>
  <c r="BF21" i="19"/>
  <c r="AA21" i="19"/>
  <c r="Z21" i="19"/>
  <c r="BS21" i="19" s="1"/>
  <c r="Y21" i="19"/>
  <c r="N21" i="19"/>
  <c r="C21" i="19"/>
  <c r="DQ20" i="19"/>
  <c r="DO20" i="19"/>
  <c r="DL20" i="19"/>
  <c r="DJ20" i="19"/>
  <c r="DG20" i="19"/>
  <c r="DE20" i="19"/>
  <c r="DB20" i="19"/>
  <c r="CZ20" i="19"/>
  <c r="CW20" i="19"/>
  <c r="CU20" i="19"/>
  <c r="CR20" i="19"/>
  <c r="CP20" i="19"/>
  <c r="CM20" i="19"/>
  <c r="CK20" i="19"/>
  <c r="CH20" i="19"/>
  <c r="CF20" i="19"/>
  <c r="CC20" i="19"/>
  <c r="CA20" i="19"/>
  <c r="BX20" i="19"/>
  <c r="BV20" i="19"/>
  <c r="BT20" i="19"/>
  <c r="BR20" i="19"/>
  <c r="BQ20" i="19" s="1"/>
  <c r="BF20" i="19"/>
  <c r="AA20" i="19"/>
  <c r="Z20" i="19"/>
  <c r="BS20" i="19" s="1"/>
  <c r="Y20" i="19"/>
  <c r="N20" i="19"/>
  <c r="C20" i="19"/>
  <c r="DQ19" i="19"/>
  <c r="DP19" i="19"/>
  <c r="DO19" i="19"/>
  <c r="DK19" i="19"/>
  <c r="DL19" i="19" s="1"/>
  <c r="DG19" i="19"/>
  <c r="DF19" i="19"/>
  <c r="DE19" i="19"/>
  <c r="DA19" i="19"/>
  <c r="DB19" i="19" s="1"/>
  <c r="CW19" i="19"/>
  <c r="CV19" i="19"/>
  <c r="CU19" i="19"/>
  <c r="CQ19" i="19"/>
  <c r="CR19" i="19" s="1"/>
  <c r="CM19" i="19"/>
  <c r="CL19" i="19"/>
  <c r="CK19" i="19"/>
  <c r="CG19" i="19"/>
  <c r="CH19" i="19" s="1"/>
  <c r="CC19" i="19"/>
  <c r="CB19" i="19"/>
  <c r="CA19" i="19"/>
  <c r="BW19" i="19"/>
  <c r="BX19" i="19" s="1"/>
  <c r="BT19" i="19"/>
  <c r="BR19" i="19"/>
  <c r="BQ19" i="19" s="1"/>
  <c r="BP19" i="19"/>
  <c r="BO19" i="19"/>
  <c r="BN19" i="19"/>
  <c r="BM19" i="19"/>
  <c r="BL19" i="19"/>
  <c r="BK19" i="19"/>
  <c r="BJ19" i="19"/>
  <c r="BI19" i="19"/>
  <c r="BH19" i="19"/>
  <c r="BG19" i="19"/>
  <c r="BF19" i="19"/>
  <c r="AA19" i="19"/>
  <c r="Z19" i="19"/>
  <c r="BS19" i="19" s="1"/>
  <c r="Y19" i="19"/>
  <c r="X19" i="19"/>
  <c r="W19" i="19"/>
  <c r="V19" i="19"/>
  <c r="U19" i="19"/>
  <c r="T19" i="19"/>
  <c r="S19" i="19"/>
  <c r="R19" i="19"/>
  <c r="Q19" i="19"/>
  <c r="P19" i="19"/>
  <c r="O19" i="19"/>
  <c r="N19" i="19"/>
  <c r="C19" i="19"/>
  <c r="DQ18" i="19"/>
  <c r="DO18" i="19"/>
  <c r="DL18" i="19"/>
  <c r="DJ18" i="19"/>
  <c r="DG18" i="19"/>
  <c r="DE18" i="19"/>
  <c r="DB18" i="19"/>
  <c r="CZ18" i="19"/>
  <c r="CW18" i="19"/>
  <c r="CU18" i="19"/>
  <c r="CR18" i="19"/>
  <c r="CP18" i="19"/>
  <c r="CM18" i="19"/>
  <c r="CK18" i="19"/>
  <c r="CH18" i="19"/>
  <c r="CF18" i="19"/>
  <c r="CC18" i="19"/>
  <c r="CA18" i="19"/>
  <c r="BX18" i="19"/>
  <c r="BV18" i="19"/>
  <c r="BT18" i="19"/>
  <c r="BR18" i="19"/>
  <c r="BQ18" i="19" s="1"/>
  <c r="BF18" i="19"/>
  <c r="AA18" i="19"/>
  <c r="Z18" i="19"/>
  <c r="BS18" i="19" s="1"/>
  <c r="Y18" i="19"/>
  <c r="N18" i="19"/>
  <c r="C18" i="19"/>
  <c r="DQ17" i="19"/>
  <c r="DP17" i="19"/>
  <c r="DO17" i="19"/>
  <c r="DK17" i="19"/>
  <c r="DL17" i="19" s="1"/>
  <c r="DG17" i="19"/>
  <c r="DF17" i="19"/>
  <c r="DE17" i="19"/>
  <c r="DA17" i="19"/>
  <c r="DB17" i="19" s="1"/>
  <c r="CW17" i="19"/>
  <c r="CV17" i="19"/>
  <c r="CU17" i="19"/>
  <c r="CQ17" i="19"/>
  <c r="CR17" i="19" s="1"/>
  <c r="CM17" i="19"/>
  <c r="CL17" i="19"/>
  <c r="CK17" i="19"/>
  <c r="CG17" i="19"/>
  <c r="CH17" i="19" s="1"/>
  <c r="CC17" i="19"/>
  <c r="CB17" i="19"/>
  <c r="CA17" i="19"/>
  <c r="BW17" i="19"/>
  <c r="BX17" i="19" s="1"/>
  <c r="BT17" i="19"/>
  <c r="BR17" i="19"/>
  <c r="BQ17" i="19" s="1"/>
  <c r="BP17" i="19"/>
  <c r="BO17" i="19"/>
  <c r="BN17" i="19"/>
  <c r="BM17" i="19"/>
  <c r="BL17" i="19"/>
  <c r="BK17" i="19"/>
  <c r="BJ17" i="19"/>
  <c r="BI17" i="19"/>
  <c r="BH17" i="19"/>
  <c r="BG17" i="19"/>
  <c r="BF17" i="19"/>
  <c r="AA17" i="19"/>
  <c r="Z17" i="19"/>
  <c r="BS17" i="19" s="1"/>
  <c r="Y17" i="19"/>
  <c r="X17" i="19"/>
  <c r="W17" i="19"/>
  <c r="V17" i="19"/>
  <c r="U17" i="19"/>
  <c r="T17" i="19"/>
  <c r="S17" i="19"/>
  <c r="R17" i="19"/>
  <c r="Q17" i="19"/>
  <c r="P17" i="19"/>
  <c r="O17" i="19"/>
  <c r="N17" i="19"/>
  <c r="C17" i="19"/>
  <c r="DQ16" i="19"/>
  <c r="DO16" i="19"/>
  <c r="DL16" i="19"/>
  <c r="DJ16" i="19"/>
  <c r="DG16" i="19"/>
  <c r="DE16" i="19"/>
  <c r="DB16" i="19"/>
  <c r="CZ16" i="19"/>
  <c r="CW16" i="19"/>
  <c r="CU16" i="19"/>
  <c r="CR16" i="19"/>
  <c r="CP16" i="19"/>
  <c r="CM16" i="19"/>
  <c r="CK16" i="19"/>
  <c r="CH16" i="19"/>
  <c r="CF16" i="19"/>
  <c r="CC16" i="19"/>
  <c r="CA16" i="19"/>
  <c r="BX16" i="19"/>
  <c r="BV16" i="19"/>
  <c r="BT16" i="19"/>
  <c r="BR16" i="19"/>
  <c r="BQ16" i="19" s="1"/>
  <c r="BF16" i="19"/>
  <c r="AA16" i="19"/>
  <c r="Z16" i="19"/>
  <c r="BS16" i="19" s="1"/>
  <c r="Y16" i="19"/>
  <c r="N16" i="19"/>
  <c r="C16" i="19"/>
  <c r="DR15" i="19"/>
  <c r="DP15" i="19"/>
  <c r="DO15" i="19" s="1"/>
  <c r="DM15" i="19"/>
  <c r="DK15" i="19"/>
  <c r="DJ15" i="19" s="1"/>
  <c r="DJ14" i="19" s="1"/>
  <c r="DH15" i="19"/>
  <c r="DF15" i="19"/>
  <c r="DE15" i="19" s="1"/>
  <c r="DC15" i="19"/>
  <c r="DA15" i="19"/>
  <c r="CZ15" i="19" s="1"/>
  <c r="CZ14" i="19" s="1"/>
  <c r="CY15" i="19"/>
  <c r="CX15" i="19"/>
  <c r="CV15" i="19"/>
  <c r="CU15" i="19"/>
  <c r="CS15" i="19"/>
  <c r="CQ15" i="19"/>
  <c r="CP15" i="19"/>
  <c r="CN15" i="19"/>
  <c r="CL15" i="19"/>
  <c r="CK15" i="19"/>
  <c r="CI15" i="19"/>
  <c r="CG15" i="19"/>
  <c r="CF15" i="19"/>
  <c r="CD15" i="19"/>
  <c r="CB15" i="19"/>
  <c r="CA15" i="19"/>
  <c r="BY15" i="19"/>
  <c r="BW15" i="19"/>
  <c r="BV15" i="19"/>
  <c r="BT15" i="19"/>
  <c r="BR15" i="19"/>
  <c r="BQ15" i="19"/>
  <c r="BP15" i="19"/>
  <c r="BO15" i="19"/>
  <c r="BN15" i="19"/>
  <c r="BM15" i="19"/>
  <c r="BL15" i="19"/>
  <c r="BK15" i="19"/>
  <c r="BJ15" i="19"/>
  <c r="BI15" i="19"/>
  <c r="BH15" i="19"/>
  <c r="BG15" i="19"/>
  <c r="BF15" i="19"/>
  <c r="BE15" i="19"/>
  <c r="BD15" i="19"/>
  <c r="DQ15" i="19" s="1"/>
  <c r="BC15" i="19"/>
  <c r="BB15" i="19"/>
  <c r="BA15" i="19"/>
  <c r="DL15" i="19" s="1"/>
  <c r="AZ15" i="19"/>
  <c r="AY15" i="19"/>
  <c r="AX15" i="19"/>
  <c r="DG15" i="19" s="1"/>
  <c r="AW15" i="19"/>
  <c r="AV15" i="19"/>
  <c r="AU15" i="19"/>
  <c r="DB15" i="19" s="1"/>
  <c r="AT15" i="19"/>
  <c r="AS15" i="19"/>
  <c r="AR15" i="19"/>
  <c r="CW15" i="19" s="1"/>
  <c r="AQ15" i="19"/>
  <c r="AP15" i="19"/>
  <c r="AO15" i="19"/>
  <c r="CR15" i="19" s="1"/>
  <c r="AN15" i="19"/>
  <c r="AM15" i="19"/>
  <c r="AL15" i="19"/>
  <c r="CM15" i="19" s="1"/>
  <c r="AK15" i="19"/>
  <c r="AJ15" i="19"/>
  <c r="AI15" i="19"/>
  <c r="CH15" i="19" s="1"/>
  <c r="AH15" i="19"/>
  <c r="AG15" i="19"/>
  <c r="AF15" i="19"/>
  <c r="CC15" i="19" s="1"/>
  <c r="AE15" i="19"/>
  <c r="AD15" i="19"/>
  <c r="AC15" i="19"/>
  <c r="BX15" i="19" s="1"/>
  <c r="AB15" i="19"/>
  <c r="AA15" i="19"/>
  <c r="Y15" i="19"/>
  <c r="X15" i="19"/>
  <c r="W15" i="19"/>
  <c r="V15" i="19"/>
  <c r="U15" i="19"/>
  <c r="T15" i="19"/>
  <c r="S15" i="19"/>
  <c r="R15" i="19"/>
  <c r="Q15" i="19"/>
  <c r="P15" i="19"/>
  <c r="O15" i="19"/>
  <c r="N15" i="19"/>
  <c r="C15" i="19"/>
  <c r="DS14" i="19"/>
  <c r="DR14" i="19"/>
  <c r="DP14" i="19"/>
  <c r="DN14" i="19"/>
  <c r="DM14" i="19"/>
  <c r="DK14" i="19"/>
  <c r="DI14" i="19"/>
  <c r="DH14" i="19"/>
  <c r="DF14" i="19"/>
  <c r="DD14" i="19"/>
  <c r="DC14" i="19"/>
  <c r="DA14" i="19"/>
  <c r="CY14" i="19"/>
  <c r="CX14" i="19"/>
  <c r="CV14" i="19"/>
  <c r="CT14" i="19"/>
  <c r="CS14" i="19"/>
  <c r="CQ14" i="19"/>
  <c r="CP14" i="19"/>
  <c r="CO14" i="19"/>
  <c r="CN14" i="19"/>
  <c r="CL14" i="19"/>
  <c r="CJ14" i="19"/>
  <c r="CI14" i="19"/>
  <c r="CG14" i="19"/>
  <c r="CF14" i="19"/>
  <c r="CE14" i="19"/>
  <c r="CD14" i="19"/>
  <c r="CB14" i="19"/>
  <c r="BZ14" i="19"/>
  <c r="BY14" i="19"/>
  <c r="BW14" i="19"/>
  <c r="BR14" i="19"/>
  <c r="BP14" i="19"/>
  <c r="BO14" i="19"/>
  <c r="BN14" i="19"/>
  <c r="BM14" i="19"/>
  <c r="BL14" i="19"/>
  <c r="BK14" i="19"/>
  <c r="BJ14" i="19"/>
  <c r="BI14" i="19"/>
  <c r="BH14" i="19"/>
  <c r="BG14" i="19"/>
  <c r="BE14" i="19"/>
  <c r="BD14" i="19"/>
  <c r="DQ14" i="19" s="1"/>
  <c r="BC14" i="19"/>
  <c r="BB14" i="19"/>
  <c r="BA14" i="19"/>
  <c r="DL14" i="19" s="1"/>
  <c r="AZ14" i="19"/>
  <c r="AY14" i="19"/>
  <c r="AX14" i="19"/>
  <c r="DG14" i="19" s="1"/>
  <c r="AW14" i="19"/>
  <c r="AV14" i="19"/>
  <c r="AU14" i="19"/>
  <c r="DB14" i="19" s="1"/>
  <c r="AT14" i="19"/>
  <c r="AS14" i="19"/>
  <c r="AR14" i="19"/>
  <c r="CW14" i="19" s="1"/>
  <c r="AQ14" i="19"/>
  <c r="AP14" i="19"/>
  <c r="AO14" i="19"/>
  <c r="CR14" i="19" s="1"/>
  <c r="AN14" i="19"/>
  <c r="AM14" i="19"/>
  <c r="AL14" i="19"/>
  <c r="CM14" i="19" s="1"/>
  <c r="AK14" i="19"/>
  <c r="AJ14" i="19"/>
  <c r="AI14" i="19"/>
  <c r="CH14" i="19" s="1"/>
  <c r="AH14" i="19"/>
  <c r="AG14" i="19"/>
  <c r="AF14" i="19"/>
  <c r="CC14" i="19" s="1"/>
  <c r="AE14" i="19"/>
  <c r="AD14" i="19"/>
  <c r="AC14" i="19"/>
  <c r="BX14" i="19" s="1"/>
  <c r="AB14" i="19"/>
  <c r="X14" i="19"/>
  <c r="W14" i="19"/>
  <c r="V14" i="19"/>
  <c r="U14" i="19"/>
  <c r="T14" i="19"/>
  <c r="S14" i="19"/>
  <c r="R14" i="19"/>
  <c r="Q14" i="19"/>
  <c r="P14" i="19"/>
  <c r="O14" i="19"/>
  <c r="N14" i="19"/>
  <c r="M14" i="19"/>
  <c r="L14" i="19"/>
  <c r="K14" i="19"/>
  <c r="J14" i="19"/>
  <c r="I14" i="19"/>
  <c r="H14" i="19"/>
  <c r="G14" i="19"/>
  <c r="F14" i="19"/>
  <c r="E14" i="19"/>
  <c r="D14" i="19"/>
  <c r="C14" i="19"/>
  <c r="DR3" i="19"/>
  <c r="DM3" i="19"/>
  <c r="DH3" i="19"/>
  <c r="DC3" i="19"/>
  <c r="CX3" i="19"/>
  <c r="CS3" i="19"/>
  <c r="CN3" i="19"/>
  <c r="CI3" i="19"/>
  <c r="CD3" i="19"/>
  <c r="BY3" i="19"/>
  <c r="BO3" i="19"/>
  <c r="BM3" i="19"/>
  <c r="BK3" i="19"/>
  <c r="BI3" i="19"/>
  <c r="BG3" i="19"/>
  <c r="BE3" i="19"/>
  <c r="BD3" i="19"/>
  <c r="BB3" i="19"/>
  <c r="BA3" i="19"/>
  <c r="AY3" i="19"/>
  <c r="AX3" i="19"/>
  <c r="AV3" i="19"/>
  <c r="AU3" i="19"/>
  <c r="AS3" i="19"/>
  <c r="AR3" i="19"/>
  <c r="AP3" i="19"/>
  <c r="AO3" i="19"/>
  <c r="AM3" i="19"/>
  <c r="AL3" i="19"/>
  <c r="AJ3" i="19"/>
  <c r="AI3" i="19"/>
  <c r="AG3" i="19"/>
  <c r="AF3" i="19"/>
  <c r="AD3" i="19"/>
  <c r="AC3" i="19"/>
  <c r="X3" i="19"/>
  <c r="W3" i="19"/>
  <c r="V3" i="19"/>
  <c r="U3" i="19"/>
  <c r="T3" i="19"/>
  <c r="S3" i="19"/>
  <c r="R3" i="19"/>
  <c r="Q3" i="19"/>
  <c r="P3" i="19"/>
  <c r="M3" i="19"/>
  <c r="L3" i="19"/>
  <c r="K3" i="19"/>
  <c r="J3" i="19"/>
  <c r="I3" i="19"/>
  <c r="H3" i="19"/>
  <c r="G3" i="19"/>
  <c r="F3" i="19"/>
  <c r="E3" i="19"/>
  <c r="D3" i="19"/>
  <c r="DR2" i="19"/>
  <c r="DP2" i="19"/>
  <c r="DM2" i="19"/>
  <c r="DK2" i="19"/>
  <c r="DH2" i="19"/>
  <c r="DF2" i="19"/>
  <c r="DC2" i="19"/>
  <c r="DA2" i="19"/>
  <c r="CX2" i="19"/>
  <c r="CV2" i="19"/>
  <c r="CS2" i="19"/>
  <c r="CQ2" i="19"/>
  <c r="CP2" i="19"/>
  <c r="CN2" i="19"/>
  <c r="CL2" i="19"/>
  <c r="CI2" i="19"/>
  <c r="CG2" i="19"/>
  <c r="CF2" i="19"/>
  <c r="CD2" i="19"/>
  <c r="CB2" i="19"/>
  <c r="BY2" i="19"/>
  <c r="BW2" i="19"/>
  <c r="BR2" i="19"/>
  <c r="BE2" i="19"/>
  <c r="BD2" i="19"/>
  <c r="BC2" i="19"/>
  <c r="BB2" i="19"/>
  <c r="BA2" i="19"/>
  <c r="AZ2" i="19"/>
  <c r="AY2" i="19"/>
  <c r="AX2" i="19"/>
  <c r="AW2" i="19"/>
  <c r="AV2" i="19"/>
  <c r="AU2" i="19"/>
  <c r="AT2" i="19"/>
  <c r="AS2" i="19"/>
  <c r="AR2" i="19"/>
  <c r="AQ2" i="19"/>
  <c r="AP2" i="19"/>
  <c r="AO2" i="19"/>
  <c r="AN2" i="19"/>
  <c r="AM2" i="19"/>
  <c r="AL2" i="19"/>
  <c r="AK2" i="19"/>
  <c r="AJ2" i="19"/>
  <c r="AI2" i="19"/>
  <c r="AH2" i="19"/>
  <c r="AG2" i="19"/>
  <c r="AF2" i="19"/>
  <c r="AE2" i="19"/>
  <c r="AD2" i="19"/>
  <c r="AC2" i="19"/>
  <c r="AB2" i="19"/>
  <c r="C2" i="19"/>
  <c r="BH71" i="19" l="1"/>
  <c r="BF71" i="19" s="1"/>
  <c r="BH3" i="19"/>
  <c r="BJ71" i="19"/>
  <c r="BJ3" i="19"/>
  <c r="BL71" i="19"/>
  <c r="BL3" i="19"/>
  <c r="BN71" i="19"/>
  <c r="BN3" i="19"/>
  <c r="BP71" i="19"/>
  <c r="BP3" i="19"/>
  <c r="BV22" i="19"/>
  <c r="BV14" i="19" s="1"/>
  <c r="DE82" i="19"/>
  <c r="DO82" i="19"/>
  <c r="BF88" i="19"/>
  <c r="BF81" i="19" s="1"/>
  <c r="CA90" i="19"/>
  <c r="CK90" i="19"/>
  <c r="CU90" i="19"/>
  <c r="DE90" i="19"/>
  <c r="DO90" i="19"/>
  <c r="BS92" i="19"/>
  <c r="BF92" i="19"/>
  <c r="BV92" i="19"/>
  <c r="CF92" i="19"/>
  <c r="CP92" i="19"/>
  <c r="CZ92" i="19"/>
  <c r="DJ92" i="19"/>
  <c r="DJ80" i="19" s="1"/>
  <c r="CZ80" i="19"/>
  <c r="CA82" i="19"/>
  <c r="DQ88" i="19"/>
  <c r="BX2" i="19"/>
  <c r="CH2" i="19"/>
  <c r="CR2" i="19"/>
  <c r="DB2" i="19"/>
  <c r="DL2" i="19"/>
  <c r="BQ38" i="19"/>
  <c r="BQ43" i="19"/>
  <c r="BQ41" i="19" s="1"/>
  <c r="BQ60" i="19"/>
  <c r="BQ57" i="19" s="1"/>
  <c r="BQ56" i="19" s="1"/>
  <c r="BT57" i="19"/>
  <c r="BT56" i="19" s="1"/>
  <c r="BT22" i="19" s="1"/>
  <c r="BT14" i="19" s="1"/>
  <c r="BV2" i="19"/>
  <c r="CC2" i="19"/>
  <c r="CM2" i="19"/>
  <c r="CW2" i="19"/>
  <c r="DG2" i="19"/>
  <c r="DQ2" i="19"/>
  <c r="CZ2" i="19"/>
  <c r="DJ2" i="19"/>
  <c r="Y2" i="19"/>
  <c r="AA2" i="19"/>
  <c r="AA3" i="19"/>
  <c r="BQ31" i="19"/>
  <c r="BQ25" i="19" s="1"/>
  <c r="BQ23" i="19" s="1"/>
  <c r="BQ22" i="19" s="1"/>
  <c r="BQ14" i="19" s="1"/>
  <c r="Z15" i="19"/>
  <c r="BV17" i="19"/>
  <c r="CF17" i="19"/>
  <c r="CP17" i="19"/>
  <c r="CZ17" i="19"/>
  <c r="DJ17" i="19"/>
  <c r="BV19" i="19"/>
  <c r="CF19" i="19"/>
  <c r="CP19" i="19"/>
  <c r="CZ19" i="19"/>
  <c r="DJ19" i="19"/>
  <c r="BX39" i="19"/>
  <c r="CC39" i="19"/>
  <c r="CH39" i="19"/>
  <c r="CM39" i="19"/>
  <c r="CR39" i="19"/>
  <c r="CW39" i="19"/>
  <c r="DB39" i="19"/>
  <c r="DG39" i="19"/>
  <c r="DL39" i="19"/>
  <c r="DQ39" i="19"/>
  <c r="D71" i="19"/>
  <c r="F71" i="19"/>
  <c r="H71" i="19"/>
  <c r="J71" i="19"/>
  <c r="L71" i="19"/>
  <c r="Z71" i="19"/>
  <c r="O81" i="19"/>
  <c r="O80" i="19" s="1"/>
  <c r="N82" i="19"/>
  <c r="N81" i="19" s="1"/>
  <c r="BW81" i="19"/>
  <c r="BX88" i="19"/>
  <c r="BV88" i="19"/>
  <c r="BR88" i="19"/>
  <c r="CH88" i="19"/>
  <c r="CF88" i="19"/>
  <c r="CG81" i="19"/>
  <c r="CH81" i="19" s="1"/>
  <c r="CR88" i="19"/>
  <c r="CP88" i="19"/>
  <c r="CQ81" i="19"/>
  <c r="Z22" i="19"/>
  <c r="BS22" i="19" s="1"/>
  <c r="CA24" i="19"/>
  <c r="CA23" i="19" s="1"/>
  <c r="CA22" i="19" s="1"/>
  <c r="CA14" i="19" s="1"/>
  <c r="CK24" i="19"/>
  <c r="CK23" i="19" s="1"/>
  <c r="CK22" i="19" s="1"/>
  <c r="CK14" i="19" s="1"/>
  <c r="CU24" i="19"/>
  <c r="CU23" i="19" s="1"/>
  <c r="CU22" i="19" s="1"/>
  <c r="CU14" i="19" s="1"/>
  <c r="DE24" i="19"/>
  <c r="DE23" i="19" s="1"/>
  <c r="DE22" i="19" s="1"/>
  <c r="DE14" i="19" s="1"/>
  <c r="DO24" i="19"/>
  <c r="DO23" i="19" s="1"/>
  <c r="DO22" i="19" s="1"/>
  <c r="DO14" i="19" s="1"/>
  <c r="Z25" i="19"/>
  <c r="BS25" i="19" s="1"/>
  <c r="BX96" i="19"/>
  <c r="BV96" i="19"/>
  <c r="BR96" i="19"/>
  <c r="BW95" i="19"/>
  <c r="CC96" i="19"/>
  <c r="CA96" i="19"/>
  <c r="CB95" i="19"/>
  <c r="CH96" i="19"/>
  <c r="CF96" i="19"/>
  <c r="CG95" i="19"/>
  <c r="CM96" i="19"/>
  <c r="CK96" i="19"/>
  <c r="CL95" i="19"/>
  <c r="CR96" i="19"/>
  <c r="CP96" i="19"/>
  <c r="CQ95" i="19"/>
  <c r="CW96" i="19"/>
  <c r="CU96" i="19"/>
  <c r="CV95" i="19"/>
  <c r="DB96" i="19"/>
  <c r="CZ96" i="19"/>
  <c r="DA95" i="19"/>
  <c r="DG96" i="19"/>
  <c r="DE96" i="19"/>
  <c r="DF95" i="19"/>
  <c r="DL96" i="19"/>
  <c r="DJ96" i="19"/>
  <c r="DK95" i="19"/>
  <c r="DQ96" i="19"/>
  <c r="DO96" i="19"/>
  <c r="DP95" i="19"/>
  <c r="Z57" i="19"/>
  <c r="BS57" i="19" s="1"/>
  <c r="AA71" i="19"/>
  <c r="E71" i="19"/>
  <c r="G71" i="19"/>
  <c r="I71" i="19"/>
  <c r="K71" i="19"/>
  <c r="M71" i="19"/>
  <c r="BX81" i="19"/>
  <c r="CR81" i="19"/>
  <c r="CC88" i="19"/>
  <c r="CA88" i="19"/>
  <c r="CB81" i="19"/>
  <c r="BS88" i="19"/>
  <c r="BV75" i="19"/>
  <c r="CF75" i="19"/>
  <c r="CP75" i="19"/>
  <c r="CZ75" i="19"/>
  <c r="DJ75" i="19"/>
  <c r="Y80" i="19"/>
  <c r="AB81" i="19"/>
  <c r="AB80" i="19" s="1"/>
  <c r="AE81" i="19"/>
  <c r="AE80" i="19" s="1"/>
  <c r="AE78" i="19" s="1"/>
  <c r="AE70" i="19" s="1"/>
  <c r="AH81" i="19"/>
  <c r="AH80" i="19" s="1"/>
  <c r="AK81" i="19"/>
  <c r="AK80" i="19" s="1"/>
  <c r="AK78" i="19" s="1"/>
  <c r="AK70" i="19" s="1"/>
  <c r="AN81" i="19"/>
  <c r="AN80" i="19" s="1"/>
  <c r="AQ81" i="19"/>
  <c r="AQ80" i="19" s="1"/>
  <c r="AQ78" i="19" s="1"/>
  <c r="AQ70" i="19" s="1"/>
  <c r="AT81" i="19"/>
  <c r="AT80" i="19" s="1"/>
  <c r="AW81" i="19"/>
  <c r="AW80" i="19" s="1"/>
  <c r="AW78" i="19" s="1"/>
  <c r="AW70" i="19" s="1"/>
  <c r="AZ81" i="19"/>
  <c r="AZ80" i="19" s="1"/>
  <c r="BC81" i="19"/>
  <c r="BC80" i="19" s="1"/>
  <c r="BC78" i="19" s="1"/>
  <c r="BC70" i="19" s="1"/>
  <c r="BC113" i="19" s="1"/>
  <c r="C88" i="19"/>
  <c r="DG88" i="19"/>
  <c r="DE88" i="19"/>
  <c r="CM88" i="19"/>
  <c r="CU88" i="19"/>
  <c r="CC91" i="19"/>
  <c r="CA91" i="19"/>
  <c r="BR91" i="19"/>
  <c r="BQ91" i="19" s="1"/>
  <c r="C82" i="19"/>
  <c r="C81" i="19" s="1"/>
  <c r="C80" i="19" s="1"/>
  <c r="C78" i="19" s="1"/>
  <c r="C70" i="19" s="1"/>
  <c r="C3" i="19" s="1"/>
  <c r="BV82" i="19"/>
  <c r="CF82" i="19"/>
  <c r="CP82" i="19"/>
  <c r="CZ82" i="19"/>
  <c r="DJ82" i="19"/>
  <c r="DB88" i="19"/>
  <c r="CZ88" i="19"/>
  <c r="DL88" i="19"/>
  <c r="DJ88" i="19"/>
  <c r="CH91" i="19"/>
  <c r="CF91" i="19"/>
  <c r="BS96" i="19"/>
  <c r="CC97" i="19"/>
  <c r="CM97" i="19"/>
  <c r="CW97" i="19"/>
  <c r="DG97" i="19"/>
  <c r="DQ97" i="19"/>
  <c r="CC99" i="19"/>
  <c r="CA99" i="19"/>
  <c r="CM99" i="19"/>
  <c r="CK99" i="19"/>
  <c r="BX100" i="19"/>
  <c r="Z100" i="19"/>
  <c r="C104" i="19"/>
  <c r="BG104" i="19"/>
  <c r="BI104" i="19"/>
  <c r="BK104" i="19"/>
  <c r="BM104" i="19"/>
  <c r="BO104" i="19"/>
  <c r="BV104" i="19"/>
  <c r="CF104" i="19"/>
  <c r="CP104" i="19"/>
  <c r="CZ104" i="19"/>
  <c r="DJ104" i="19"/>
  <c r="CA89" i="19"/>
  <c r="CK89" i="19"/>
  <c r="CU89" i="19"/>
  <c r="DE89" i="19"/>
  <c r="DO89" i="19"/>
  <c r="BR90" i="19"/>
  <c r="BV90" i="19"/>
  <c r="CF90" i="19"/>
  <c r="CP90" i="19"/>
  <c r="CZ90" i="19"/>
  <c r="DJ90" i="19"/>
  <c r="BV91" i="19"/>
  <c r="CP91" i="19"/>
  <c r="CZ91" i="19"/>
  <c r="DJ91" i="19"/>
  <c r="Y92" i="19"/>
  <c r="CA92" i="19"/>
  <c r="CK92" i="19"/>
  <c r="CK80" i="19" s="1"/>
  <c r="CU92" i="19"/>
  <c r="CU80" i="19" s="1"/>
  <c r="DE92" i="19"/>
  <c r="DE80" i="19" s="1"/>
  <c r="DO92" i="19"/>
  <c r="DO80" i="19" s="1"/>
  <c r="BV94" i="19"/>
  <c r="CF94" i="19"/>
  <c r="CP94" i="19"/>
  <c r="CZ94" i="19"/>
  <c r="DJ94" i="19"/>
  <c r="Z97" i="19"/>
  <c r="AB97" i="19"/>
  <c r="AH97" i="19"/>
  <c r="AN97" i="19"/>
  <c r="AT97" i="19"/>
  <c r="AZ97" i="19"/>
  <c r="BV98" i="19"/>
  <c r="CF98" i="19"/>
  <c r="CP98" i="19"/>
  <c r="CZ98" i="19"/>
  <c r="DJ98" i="19"/>
  <c r="BR99" i="19"/>
  <c r="BQ99" i="19" s="1"/>
  <c r="BV99" i="19"/>
  <c r="DG99" i="19"/>
  <c r="DE99" i="19"/>
  <c r="Q104" i="19"/>
  <c r="S104" i="19"/>
  <c r="U104" i="19"/>
  <c r="W104" i="19"/>
  <c r="N103" i="19"/>
  <c r="P104" i="19"/>
  <c r="R104" i="19"/>
  <c r="T104" i="19"/>
  <c r="V104" i="19"/>
  <c r="X104" i="19"/>
  <c r="BF103" i="19"/>
  <c r="BH104" i="19"/>
  <c r="BJ104" i="19"/>
  <c r="BL104" i="19"/>
  <c r="BN104" i="19"/>
  <c r="BP104" i="19"/>
  <c r="CC103" i="19"/>
  <c r="CA103" i="19"/>
  <c r="CA104" i="19" s="1"/>
  <c r="CM103" i="19"/>
  <c r="CK103" i="19"/>
  <c r="CK104" i="19" s="1"/>
  <c r="CW103" i="19"/>
  <c r="CU103" i="19"/>
  <c r="CU104" i="19" s="1"/>
  <c r="DG103" i="19"/>
  <c r="DE103" i="19"/>
  <c r="DQ103" i="19"/>
  <c r="DO103" i="19"/>
  <c r="C113" i="19"/>
  <c r="E113" i="19"/>
  <c r="G113" i="19"/>
  <c r="I113" i="19"/>
  <c r="K113" i="19"/>
  <c r="M113" i="19"/>
  <c r="R113" i="19"/>
  <c r="V113" i="19"/>
  <c r="BH113" i="19"/>
  <c r="BL113" i="19"/>
  <c r="BP113" i="19"/>
  <c r="BT113" i="19"/>
  <c r="CD113" i="19"/>
  <c r="CN113" i="19"/>
  <c r="CX113" i="19"/>
  <c r="DH113" i="19"/>
  <c r="DR113" i="19"/>
  <c r="N109" i="19"/>
  <c r="N108" i="19" s="1"/>
  <c r="O108" i="19"/>
  <c r="Q113" i="19"/>
  <c r="S113" i="19"/>
  <c r="U113" i="19"/>
  <c r="W113" i="19"/>
  <c r="BF109" i="19"/>
  <c r="BF108" i="19" s="1"/>
  <c r="BG108" i="19"/>
  <c r="BG113" i="19" s="1"/>
  <c r="BI113" i="19"/>
  <c r="BK113" i="19"/>
  <c r="BM113" i="19"/>
  <c r="BO113" i="19"/>
  <c r="D113" i="19"/>
  <c r="F113" i="19"/>
  <c r="H113" i="19"/>
  <c r="J113" i="19"/>
  <c r="L113" i="19"/>
  <c r="P113" i="19"/>
  <c r="T113" i="19"/>
  <c r="X113" i="19"/>
  <c r="AE113" i="19"/>
  <c r="AK113" i="19"/>
  <c r="AQ113" i="19"/>
  <c r="AW113" i="19"/>
  <c r="BJ113" i="19"/>
  <c r="BN113" i="19"/>
  <c r="BY113" i="19"/>
  <c r="CI113" i="19"/>
  <c r="CS113" i="19"/>
  <c r="DC113" i="19"/>
  <c r="DM113" i="19"/>
  <c r="BQ109" i="19"/>
  <c r="BQ108" i="19" s="1"/>
  <c r="BQ110" i="19"/>
  <c r="BQ111" i="19"/>
  <c r="AO47" i="17"/>
  <c r="AO46" i="17"/>
  <c r="K6" i="17"/>
  <c r="J6" i="17"/>
  <c r="BK62" i="17"/>
  <c r="BJ62" i="17" s="1"/>
  <c r="BG62" i="17" s="1"/>
  <c r="AW62" i="17"/>
  <c r="AU62" i="17"/>
  <c r="AT62" i="17" s="1"/>
  <c r="AS62" i="17"/>
  <c r="AO62" i="17"/>
  <c r="AP62" i="17" s="1"/>
  <c r="AJ62" i="17"/>
  <c r="AF62" i="17"/>
  <c r="BF62" i="17" s="1"/>
  <c r="AE62" i="17"/>
  <c r="AD62" i="17" s="1"/>
  <c r="AC62" i="17" s="1"/>
  <c r="BK61" i="17"/>
  <c r="BJ61" i="17" s="1"/>
  <c r="AW61" i="17"/>
  <c r="AT61" i="17"/>
  <c r="AS61" i="17"/>
  <c r="AP61" i="17"/>
  <c r="AO61" i="17"/>
  <c r="AK61" i="17"/>
  <c r="AJ61" i="17"/>
  <c r="AH61" i="17"/>
  <c r="AF61" i="17"/>
  <c r="BF61" i="17" s="1"/>
  <c r="AE61" i="17"/>
  <c r="BK60" i="17"/>
  <c r="BJ60" i="17" s="1"/>
  <c r="AR60" i="17" s="1"/>
  <c r="BF60" i="17"/>
  <c r="BE60" i="17"/>
  <c r="AX60" i="17"/>
  <c r="AV60" i="17"/>
  <c r="AW60" i="17" s="1"/>
  <c r="AS60" i="17"/>
  <c r="AO60" i="17"/>
  <c r="AP60" i="17" s="1"/>
  <c r="AK60" i="17"/>
  <c r="AJ60" i="17"/>
  <c r="AG60" i="17"/>
  <c r="C60" i="17"/>
  <c r="BK59" i="17"/>
  <c r="BJ59" i="17" s="1"/>
  <c r="AX59" i="17"/>
  <c r="AW59" i="17"/>
  <c r="AU59" i="17"/>
  <c r="AT59" i="17" s="1"/>
  <c r="AS59" i="17"/>
  <c r="AQ59" i="17" s="1"/>
  <c r="AO59" i="17"/>
  <c r="AK59" i="17"/>
  <c r="AJ59" i="17"/>
  <c r="BP58" i="17"/>
  <c r="BO58" i="17"/>
  <c r="BM58" i="17"/>
  <c r="BL58" i="17"/>
  <c r="BK58" i="17" s="1"/>
  <c r="BJ58" i="17" s="1"/>
  <c r="BI58" i="17"/>
  <c r="BH58" i="17"/>
  <c r="BG58" i="17"/>
  <c r="BF58" i="17"/>
  <c r="BE58" i="17"/>
  <c r="BA58" i="17"/>
  <c r="AZ58" i="17"/>
  <c r="AY58" i="17"/>
  <c r="AX58" i="17" s="1"/>
  <c r="AV58" i="17"/>
  <c r="AW58" i="17" s="1"/>
  <c r="AU58" i="17"/>
  <c r="AS58" i="17"/>
  <c r="AR58" i="17"/>
  <c r="AQ58" i="17" s="1"/>
  <c r="AL58" i="17"/>
  <c r="AK58" i="17" s="1"/>
  <c r="AI58" i="17"/>
  <c r="AJ58" i="17" s="1"/>
  <c r="AG58" i="17"/>
  <c r="AF58" i="17"/>
  <c r="AE58" i="17"/>
  <c r="AD58" i="17"/>
  <c r="AC58" i="17"/>
  <c r="BK57" i="17"/>
  <c r="BJ57" i="17" s="1"/>
  <c r="AX57" i="17"/>
  <c r="AW57" i="17"/>
  <c r="AU57" i="17"/>
  <c r="AT57" i="17" s="1"/>
  <c r="AS57" i="17"/>
  <c r="AP57" i="17"/>
  <c r="AO57" i="17"/>
  <c r="AK57" i="17"/>
  <c r="AJ57" i="17"/>
  <c r="AF57" i="17"/>
  <c r="BF57" i="17" s="1"/>
  <c r="AE57" i="17"/>
  <c r="C57" i="17"/>
  <c r="BK56" i="17"/>
  <c r="BJ56" i="17" s="1"/>
  <c r="AX56" i="17"/>
  <c r="AV56" i="17"/>
  <c r="AW56" i="17" s="1"/>
  <c r="AS56" i="17"/>
  <c r="AO56" i="17"/>
  <c r="AP56" i="17" s="1"/>
  <c r="AK56" i="17"/>
  <c r="AJ56" i="17"/>
  <c r="AH56" i="17"/>
  <c r="AF56" i="17"/>
  <c r="AE56" i="17"/>
  <c r="BK55" i="17"/>
  <c r="BJ55" i="17" s="1"/>
  <c r="AX55" i="17"/>
  <c r="AV55" i="17"/>
  <c r="AS55" i="17"/>
  <c r="AK55" i="17"/>
  <c r="AJ55" i="17"/>
  <c r="AF55" i="17"/>
  <c r="BF55" i="17" s="1"/>
  <c r="AE55" i="17"/>
  <c r="AD55" i="17" s="1"/>
  <c r="AC55" i="17" s="1"/>
  <c r="BK54" i="17"/>
  <c r="BJ54" i="17" s="1"/>
  <c r="AX54" i="17"/>
  <c r="AV54" i="17"/>
  <c r="AW54" i="17" s="1"/>
  <c r="AS54" i="17"/>
  <c r="AO54" i="17"/>
  <c r="AP54" i="17" s="1"/>
  <c r="AK54" i="17"/>
  <c r="AJ54" i="17"/>
  <c r="AJ53" i="17" s="1"/>
  <c r="AF54" i="17"/>
  <c r="BF54" i="17" s="1"/>
  <c r="AE54" i="17"/>
  <c r="BK53" i="17"/>
  <c r="BJ53" i="17" s="1"/>
  <c r="BG53" i="17" s="1"/>
  <c r="BE53" i="17"/>
  <c r="AY53" i="17"/>
  <c r="AX53" i="17" s="1"/>
  <c r="AS53" i="17"/>
  <c r="AF53" i="17"/>
  <c r="AE53" i="17"/>
  <c r="C53" i="17"/>
  <c r="BK52" i="17"/>
  <c r="BJ52" i="17"/>
  <c r="BG52" i="17" s="1"/>
  <c r="AX52" i="17"/>
  <c r="AW52" i="17"/>
  <c r="AV52" i="17"/>
  <c r="AU52" i="17"/>
  <c r="AT52" i="17" s="1"/>
  <c r="AS52" i="17"/>
  <c r="AR52" i="17"/>
  <c r="AQ52" i="17" s="1"/>
  <c r="AO52" i="17"/>
  <c r="AP52" i="17" s="1"/>
  <c r="AK52" i="17"/>
  <c r="AJ52" i="17"/>
  <c r="AF52" i="17"/>
  <c r="BF52" i="17" s="1"/>
  <c r="AE52" i="17"/>
  <c r="BK51" i="17"/>
  <c r="BJ51" i="17" s="1"/>
  <c r="AX51" i="17"/>
  <c r="AV51" i="17"/>
  <c r="AS51" i="17"/>
  <c r="AK51" i="17"/>
  <c r="AJ51" i="17"/>
  <c r="AF51" i="17"/>
  <c r="BF51" i="17" s="1"/>
  <c r="AE51" i="17"/>
  <c r="BK50" i="17"/>
  <c r="BJ50" i="17" s="1"/>
  <c r="AR50" i="17" s="1"/>
  <c r="AQ50" i="17" s="1"/>
  <c r="BE50" i="17"/>
  <c r="AX50" i="17"/>
  <c r="AS50" i="17"/>
  <c r="AK50" i="17"/>
  <c r="AI50" i="17"/>
  <c r="AF50" i="17"/>
  <c r="BF50" i="17" s="1"/>
  <c r="AE50" i="17"/>
  <c r="C50" i="17"/>
  <c r="BK49" i="17"/>
  <c r="BJ49" i="17" s="1"/>
  <c r="AX49" i="17"/>
  <c r="AV49" i="17"/>
  <c r="AW49" i="17" s="1"/>
  <c r="AS49" i="17"/>
  <c r="AO49" i="17"/>
  <c r="AP49" i="17" s="1"/>
  <c r="AK49" i="17"/>
  <c r="AJ49" i="17"/>
  <c r="AF49" i="17"/>
  <c r="BF49" i="17" s="1"/>
  <c r="AE49" i="17"/>
  <c r="BK48" i="17"/>
  <c r="BJ48" i="17" s="1"/>
  <c r="BH48" i="17"/>
  <c r="AY48" i="17"/>
  <c r="AX48" i="17" s="1"/>
  <c r="AS48" i="17"/>
  <c r="AK48" i="17"/>
  <c r="AG48" i="17"/>
  <c r="AE48" i="17"/>
  <c r="AX47" i="17"/>
  <c r="AU47" i="17"/>
  <c r="AT47" i="17" s="1"/>
  <c r="AN47" i="17" s="1"/>
  <c r="AQ47" i="17"/>
  <c r="AK47" i="17"/>
  <c r="AJ47" i="17"/>
  <c r="AX46" i="17"/>
  <c r="AU46" i="17"/>
  <c r="AT46" i="17" s="1"/>
  <c r="AN46" i="17" s="1"/>
  <c r="AQ46" i="17"/>
  <c r="AK46" i="17"/>
  <c r="AJ46" i="17"/>
  <c r="BK44" i="17"/>
  <c r="BJ44" i="17" s="1"/>
  <c r="AX44" i="17"/>
  <c r="AU44" i="17"/>
  <c r="AT44" i="17" s="1"/>
  <c r="AN44" i="17" s="1"/>
  <c r="AS44" i="17"/>
  <c r="AR44" i="17"/>
  <c r="AO44" i="17"/>
  <c r="AK44" i="17"/>
  <c r="AJ44" i="17"/>
  <c r="BK43" i="17"/>
  <c r="BJ43" i="17" s="1"/>
  <c r="AV43" i="17"/>
  <c r="AR43" i="17"/>
  <c r="AK43" i="17"/>
  <c r="AJ43" i="17"/>
  <c r="AH43" i="17"/>
  <c r="BK42" i="17"/>
  <c r="AX42" i="17"/>
  <c r="AW42" i="17"/>
  <c r="AU42" i="17"/>
  <c r="AT42" i="17" s="1"/>
  <c r="AS42" i="17"/>
  <c r="AP42" i="17"/>
  <c r="AK42" i="17"/>
  <c r="AJ42" i="17"/>
  <c r="BK41" i="17"/>
  <c r="BJ41" i="17" s="1"/>
  <c r="AW41" i="17"/>
  <c r="AV41" i="17"/>
  <c r="AY41" i="17" s="1"/>
  <c r="AS41" i="17"/>
  <c r="AP41" i="17"/>
  <c r="AJ41" i="17"/>
  <c r="BN40" i="17"/>
  <c r="BM40" i="17"/>
  <c r="BL40" i="17"/>
  <c r="BK40" i="17" s="1"/>
  <c r="BJ40" i="17" s="1"/>
  <c r="BI40" i="17"/>
  <c r="BH40" i="17"/>
  <c r="BH39" i="17" s="1"/>
  <c r="BF40" i="17"/>
  <c r="BE40" i="17"/>
  <c r="BA40" i="17"/>
  <c r="AZ40" i="17"/>
  <c r="AZ39" i="17" s="1"/>
  <c r="AV40" i="17"/>
  <c r="AW40" i="17" s="1"/>
  <c r="AM40" i="17"/>
  <c r="AL40" i="17"/>
  <c r="AI40" i="17"/>
  <c r="AJ40" i="17" s="1"/>
  <c r="AH40" i="17"/>
  <c r="AF40" i="17"/>
  <c r="AD40" i="17" s="1"/>
  <c r="AC40" i="17" s="1"/>
  <c r="BN39" i="17"/>
  <c r="BM39" i="17"/>
  <c r="BL39" i="17"/>
  <c r="BK39" i="17" s="1"/>
  <c r="BJ39" i="17" s="1"/>
  <c r="BA39" i="17"/>
  <c r="AV39" i="17"/>
  <c r="AW39" i="17" s="1"/>
  <c r="AO39" i="17"/>
  <c r="AP39" i="17" s="1"/>
  <c r="AM39" i="17"/>
  <c r="AL39" i="17"/>
  <c r="AK39" i="17" s="1"/>
  <c r="AI39" i="17"/>
  <c r="AJ39" i="17" s="1"/>
  <c r="AG39" i="17"/>
  <c r="AF39" i="17"/>
  <c r="BF39" i="17" s="1"/>
  <c r="AE39" i="17"/>
  <c r="BK37" i="17"/>
  <c r="BJ37" i="17" s="1"/>
  <c r="AR37" i="17" s="1"/>
  <c r="BF37" i="17"/>
  <c r="AX37" i="17"/>
  <c r="AW37" i="17"/>
  <c r="AS37" i="17"/>
  <c r="AP37" i="17"/>
  <c r="AO37" i="17"/>
  <c r="AD37" i="17"/>
  <c r="AC37" i="17"/>
  <c r="BK36" i="17"/>
  <c r="BJ36" i="17"/>
  <c r="BG36" i="17" s="1"/>
  <c r="AX36" i="17"/>
  <c r="AS36" i="17"/>
  <c r="AK36" i="17"/>
  <c r="AJ36" i="17"/>
  <c r="AF36" i="17"/>
  <c r="BF36" i="17" s="1"/>
  <c r="AE36" i="17"/>
  <c r="BK35" i="17"/>
  <c r="BJ35" i="17" s="1"/>
  <c r="AX35" i="17"/>
  <c r="AW35" i="17"/>
  <c r="AU35" i="17"/>
  <c r="AT35" i="17" s="1"/>
  <c r="AS35" i="17"/>
  <c r="AP35" i="17"/>
  <c r="AO35" i="17"/>
  <c r="BP35" i="17" s="1"/>
  <c r="AK35" i="17"/>
  <c r="AJ35" i="17"/>
  <c r="AH35" i="17"/>
  <c r="AF35" i="17"/>
  <c r="BF35" i="17" s="1"/>
  <c r="AE35" i="17"/>
  <c r="AD35" i="17" s="1"/>
  <c r="AC35" i="17" s="1"/>
  <c r="BK34" i="17"/>
  <c r="BJ34" i="17" s="1"/>
  <c r="AR34" i="17" s="1"/>
  <c r="BF34" i="17"/>
  <c r="AX34" i="17"/>
  <c r="AW34" i="17"/>
  <c r="AU34" i="17"/>
  <c r="AT34" i="17" s="1"/>
  <c r="AS34" i="17"/>
  <c r="AO34" i="17"/>
  <c r="AP34" i="17" s="1"/>
  <c r="AK34" i="17"/>
  <c r="AJ34" i="17"/>
  <c r="BK33" i="17"/>
  <c r="BJ33" i="17" s="1"/>
  <c r="BF33" i="17"/>
  <c r="AX33" i="17"/>
  <c r="AS33" i="17"/>
  <c r="AQ33" i="17" s="1"/>
  <c r="AP33" i="17"/>
  <c r="AK33" i="17"/>
  <c r="AJ33" i="17"/>
  <c r="BK32" i="17"/>
  <c r="BJ32" i="17" s="1"/>
  <c r="BG32" i="17" s="1"/>
  <c r="BB32" i="17"/>
  <c r="AL32" i="17"/>
  <c r="AK32" i="17" s="1"/>
  <c r="AI32" i="17"/>
  <c r="AF32" i="17"/>
  <c r="BF32" i="17" s="1"/>
  <c r="AE32" i="17"/>
  <c r="BK31" i="17"/>
  <c r="BJ31" i="17" s="1"/>
  <c r="BG31" i="17" s="1"/>
  <c r="BA31" i="17"/>
  <c r="AX31" i="17"/>
  <c r="AV31" i="17"/>
  <c r="AS31" i="17"/>
  <c r="AK31" i="17"/>
  <c r="AJ31" i="17"/>
  <c r="AF31" i="17"/>
  <c r="BF31" i="17" s="1"/>
  <c r="AE31" i="17"/>
  <c r="AD31" i="17" s="1"/>
  <c r="AC31" i="17" s="1"/>
  <c r="BK30" i="17"/>
  <c r="BJ30" i="17" s="1"/>
  <c r="BG30" i="17" s="1"/>
  <c r="BD30" i="17"/>
  <c r="AY30" i="17"/>
  <c r="BA30" i="17" s="1"/>
  <c r="AV30" i="17"/>
  <c r="AW30" i="17" s="1"/>
  <c r="AS30" i="17"/>
  <c r="AK30" i="17"/>
  <c r="AJ30" i="17"/>
  <c r="AF30" i="17"/>
  <c r="BF30" i="17" s="1"/>
  <c r="AE30" i="17"/>
  <c r="BK29" i="17"/>
  <c r="BF29" i="17"/>
  <c r="BD29" i="17"/>
  <c r="AW29" i="17"/>
  <c r="AS29" i="17"/>
  <c r="AO29" i="17"/>
  <c r="AP29" i="17" s="1"/>
  <c r="AK29" i="17"/>
  <c r="AJ29" i="17"/>
  <c r="AH29" i="17"/>
  <c r="AE29" i="17"/>
  <c r="AD29" i="17" s="1"/>
  <c r="AC29" i="17" s="1"/>
  <c r="BK28" i="17"/>
  <c r="BJ28" i="17" s="1"/>
  <c r="BG28" i="17" s="1"/>
  <c r="BD28" i="17"/>
  <c r="AW28" i="17"/>
  <c r="AS28" i="17"/>
  <c r="AO28" i="17"/>
  <c r="AP28" i="17" s="1"/>
  <c r="AK28" i="17"/>
  <c r="AJ28" i="17"/>
  <c r="AH28" i="17"/>
  <c r="AF28" i="17"/>
  <c r="BF28" i="17" s="1"/>
  <c r="AE28" i="17"/>
  <c r="BK27" i="17"/>
  <c r="BJ27" i="17" s="1"/>
  <c r="BF27" i="17"/>
  <c r="BD27" i="17"/>
  <c r="AS27" i="17"/>
  <c r="AN27" i="17"/>
  <c r="AK27" i="17"/>
  <c r="AJ27" i="17"/>
  <c r="AH27" i="17"/>
  <c r="AC27" i="17"/>
  <c r="BN26" i="17"/>
  <c r="BB26" i="17" s="1"/>
  <c r="BM26" i="17"/>
  <c r="BL26" i="17"/>
  <c r="AZ26" i="17"/>
  <c r="AZ24" i="17" s="1"/>
  <c r="AV26" i="17"/>
  <c r="AK26" i="17"/>
  <c r="AJ26" i="17"/>
  <c r="AG26" i="17"/>
  <c r="AF26" i="17"/>
  <c r="BF26" i="17" s="1"/>
  <c r="AE26" i="17"/>
  <c r="AD26" i="17"/>
  <c r="BK25" i="17"/>
  <c r="BJ25" i="17" s="1"/>
  <c r="BG25" i="17" s="1"/>
  <c r="AX25" i="17"/>
  <c r="AW25" i="17"/>
  <c r="AS25" i="17"/>
  <c r="AP25" i="17"/>
  <c r="AO25" i="17"/>
  <c r="BP25" i="17" s="1"/>
  <c r="AK25" i="17"/>
  <c r="AJ25" i="17"/>
  <c r="AH25" i="17"/>
  <c r="AF25" i="17"/>
  <c r="BF25" i="17" s="1"/>
  <c r="AE25" i="17"/>
  <c r="AD25" i="17"/>
  <c r="AC25" i="17" s="1"/>
  <c r="BN24" i="17"/>
  <c r="BM24" i="17"/>
  <c r="BL24" i="17"/>
  <c r="BH24" i="17"/>
  <c r="BE24" i="17"/>
  <c r="BC24" i="17"/>
  <c r="AM24" i="17"/>
  <c r="AK24" i="17" s="1"/>
  <c r="AG24" i="17"/>
  <c r="AE24" i="17"/>
  <c r="C24" i="17"/>
  <c r="BK23" i="17"/>
  <c r="BJ23" i="17" s="1"/>
  <c r="AR23" i="17" s="1"/>
  <c r="BF23" i="17"/>
  <c r="AX23" i="17"/>
  <c r="AW23" i="17"/>
  <c r="AU23" i="17"/>
  <c r="AT23" i="17" s="1"/>
  <c r="AS23" i="17"/>
  <c r="AP23" i="17"/>
  <c r="AO23" i="17"/>
  <c r="AK23" i="17"/>
  <c r="AJ23" i="17"/>
  <c r="AE23" i="17"/>
  <c r="AD23" i="17" s="1"/>
  <c r="AC23" i="17" s="1"/>
  <c r="BK22" i="17"/>
  <c r="BJ22" i="17" s="1"/>
  <c r="AX22" i="17"/>
  <c r="AV22" i="17"/>
  <c r="AS22" i="17"/>
  <c r="AK22" i="17"/>
  <c r="AJ22" i="17"/>
  <c r="AH22" i="17"/>
  <c r="AF22" i="17"/>
  <c r="BF22" i="17" s="1"/>
  <c r="AE22" i="17"/>
  <c r="BK21" i="17"/>
  <c r="BJ21" i="17" s="1"/>
  <c r="AX21" i="17"/>
  <c r="AW21" i="17"/>
  <c r="AU21" i="17"/>
  <c r="AT21" i="17" s="1"/>
  <c r="AS21" i="17"/>
  <c r="AO21" i="17"/>
  <c r="AP21" i="17" s="1"/>
  <c r="AK21" i="17"/>
  <c r="AJ21" i="17"/>
  <c r="AH21" i="17"/>
  <c r="AF21" i="17"/>
  <c r="BF21" i="17" s="1"/>
  <c r="AE21" i="17"/>
  <c r="BK20" i="17"/>
  <c r="BJ20" i="17" s="1"/>
  <c r="AX20" i="17"/>
  <c r="AV20" i="17"/>
  <c r="AS20" i="17"/>
  <c r="AK20" i="17"/>
  <c r="AJ20" i="17"/>
  <c r="AH20" i="17"/>
  <c r="AF20" i="17"/>
  <c r="BF20" i="17" s="1"/>
  <c r="AE20" i="17"/>
  <c r="AD20" i="17" s="1"/>
  <c r="AC20" i="17" s="1"/>
  <c r="BK19" i="17"/>
  <c r="BJ19" i="17" s="1"/>
  <c r="AX19" i="17"/>
  <c r="AW19" i="17"/>
  <c r="AU19" i="17"/>
  <c r="AT19" i="17" s="1"/>
  <c r="AS19" i="17"/>
  <c r="AO19" i="17"/>
  <c r="AP19" i="17" s="1"/>
  <c r="AK19" i="17"/>
  <c r="AJ19" i="17"/>
  <c r="AH19" i="17"/>
  <c r="AF19" i="17"/>
  <c r="BF19" i="17" s="1"/>
  <c r="AE19" i="17"/>
  <c r="AD19" i="17"/>
  <c r="AC19" i="17" s="1"/>
  <c r="BK18" i="17"/>
  <c r="BJ18" i="17" s="1"/>
  <c r="AX18" i="17"/>
  <c r="AW18" i="17"/>
  <c r="AS18" i="17"/>
  <c r="AQ18" i="17" s="1"/>
  <c r="AP18" i="17"/>
  <c r="AK18" i="17"/>
  <c r="AJ18" i="17"/>
  <c r="BK17" i="17"/>
  <c r="BJ17" i="17" s="1"/>
  <c r="AX17" i="17"/>
  <c r="AW17" i="17"/>
  <c r="AU17" i="17"/>
  <c r="AT17" i="17"/>
  <c r="AS17" i="17"/>
  <c r="AP17" i="17"/>
  <c r="AO17" i="17"/>
  <c r="AK17" i="17"/>
  <c r="AJ17" i="17"/>
  <c r="AF17" i="17"/>
  <c r="BF17" i="17" s="1"/>
  <c r="AE17" i="17"/>
  <c r="AD17" i="17" s="1"/>
  <c r="AC17" i="17" s="1"/>
  <c r="BK16" i="17"/>
  <c r="BJ16" i="17" s="1"/>
  <c r="AX16" i="17"/>
  <c r="AV16" i="17"/>
  <c r="AW16" i="17" s="1"/>
  <c r="AS16" i="17"/>
  <c r="AK16" i="17"/>
  <c r="AJ16" i="17"/>
  <c r="AH15" i="17"/>
  <c r="AF16" i="17"/>
  <c r="BF16" i="17" s="1"/>
  <c r="AE16" i="17"/>
  <c r="AD16" i="17" s="1"/>
  <c r="BK15" i="17"/>
  <c r="BJ15" i="17" s="1"/>
  <c r="BH15" i="17"/>
  <c r="BH13" i="17" s="1"/>
  <c r="BE15" i="17"/>
  <c r="AY15" i="17"/>
  <c r="AX15" i="17" s="1"/>
  <c r="AS15" i="17"/>
  <c r="AM15" i="17"/>
  <c r="AL15" i="17"/>
  <c r="AI15" i="17"/>
  <c r="AJ15" i="17" s="1"/>
  <c r="AG15" i="17"/>
  <c r="AF15" i="17"/>
  <c r="BF15" i="17" s="1"/>
  <c r="AE15" i="17"/>
  <c r="C15" i="17"/>
  <c r="BF14" i="17"/>
  <c r="AS14" i="17"/>
  <c r="AD14" i="17"/>
  <c r="AC14" i="17"/>
  <c r="BN13" i="17"/>
  <c r="BN2" i="17" s="1"/>
  <c r="BM13" i="17"/>
  <c r="BM14" i="17" s="1"/>
  <c r="BL13" i="17"/>
  <c r="BL14" i="17" s="1"/>
  <c r="BE13" i="17"/>
  <c r="BE14" i="17" s="1"/>
  <c r="BC13" i="17"/>
  <c r="AZ13" i="17"/>
  <c r="AZ11" i="17" s="1"/>
  <c r="AM13" i="17"/>
  <c r="AM12" i="17" s="1"/>
  <c r="AM11" i="17" s="1"/>
  <c r="AL13" i="17"/>
  <c r="AL12" i="17" s="1"/>
  <c r="AL11" i="17" s="1"/>
  <c r="AG13" i="17"/>
  <c r="AE13" i="17"/>
  <c r="AE2" i="17" s="1"/>
  <c r="C13" i="17"/>
  <c r="C37" i="17" s="1"/>
  <c r="BN11" i="17"/>
  <c r="BM11" i="17"/>
  <c r="BL11" i="17"/>
  <c r="BK11" i="17" s="1"/>
  <c r="BI11" i="17"/>
  <c r="BC11" i="17"/>
  <c r="AG11" i="17"/>
  <c r="AE11" i="17"/>
  <c r="BP2" i="17"/>
  <c r="BM2" i="17"/>
  <c r="BI2" i="17"/>
  <c r="BE2" i="17"/>
  <c r="BC2" i="17"/>
  <c r="AZ2" i="17"/>
  <c r="AM2" i="17"/>
  <c r="AL2" i="17"/>
  <c r="AG2" i="17"/>
  <c r="AB2" i="17"/>
  <c r="AA2" i="17"/>
  <c r="Z2" i="17"/>
  <c r="Y2" i="17"/>
  <c r="X2" i="17"/>
  <c r="W2" i="17"/>
  <c r="V2" i="17"/>
  <c r="U2" i="17"/>
  <c r="T2" i="17"/>
  <c r="S2" i="17"/>
  <c r="R2" i="17"/>
  <c r="Q2" i="17"/>
  <c r="P2" i="17"/>
  <c r="O2" i="17"/>
  <c r="N2" i="17"/>
  <c r="AY27" i="17" l="1"/>
  <c r="AD28" i="17"/>
  <c r="AC28" i="17" s="1"/>
  <c r="AO30" i="17"/>
  <c r="AP30" i="17" s="1"/>
  <c r="AU30" i="17"/>
  <c r="AT30" i="17" s="1"/>
  <c r="AD50" i="17"/>
  <c r="AC50" i="17" s="1"/>
  <c r="AV50" i="17"/>
  <c r="AD51" i="17"/>
  <c r="AC51" i="17" s="1"/>
  <c r="BE48" i="17"/>
  <c r="AD57" i="17"/>
  <c r="AC57" i="17" s="1"/>
  <c r="BK14" i="17"/>
  <c r="BJ14" i="17" s="1"/>
  <c r="AD22" i="17"/>
  <c r="AC22" i="17" s="1"/>
  <c r="AK40" i="17"/>
  <c r="AO40" i="17"/>
  <c r="AP40" i="17" s="1"/>
  <c r="C48" i="17"/>
  <c r="C11" i="17" s="1"/>
  <c r="C2" i="17" s="1"/>
  <c r="AK53" i="17"/>
  <c r="AM14" i="17"/>
  <c r="AM37" i="17"/>
  <c r="AK15" i="17"/>
  <c r="AK13" i="17"/>
  <c r="AK12" i="17" s="1"/>
  <c r="AK11" i="17" s="1"/>
  <c r="AL37" i="17"/>
  <c r="AD61" i="17"/>
  <c r="AC61" i="17" s="1"/>
  <c r="AT60" i="17"/>
  <c r="AC60" i="17"/>
  <c r="AU54" i="17"/>
  <c r="AT54" i="17" s="1"/>
  <c r="AD53" i="17"/>
  <c r="AC53" i="17" s="1"/>
  <c r="BG19" i="17"/>
  <c r="AR19" i="17"/>
  <c r="BG54" i="17"/>
  <c r="AR54" i="17"/>
  <c r="AQ54" i="17" s="1"/>
  <c r="BH14" i="17"/>
  <c r="BH2" i="17"/>
  <c r="BH11" i="17"/>
  <c r="BG16" i="17"/>
  <c r="AR16" i="17"/>
  <c r="AQ16" i="17" s="1"/>
  <c r="AW22" i="17"/>
  <c r="AU22" i="17"/>
  <c r="AT22" i="17" s="1"/>
  <c r="AO22" i="17"/>
  <c r="AP22" i="17" s="1"/>
  <c r="BG22" i="17"/>
  <c r="AR22" i="17"/>
  <c r="AX27" i="17"/>
  <c r="AR27" i="17"/>
  <c r="AQ27" i="17" s="1"/>
  <c r="AD39" i="17"/>
  <c r="AC39" i="17"/>
  <c r="AW55" i="17"/>
  <c r="AU55" i="17"/>
  <c r="AO55" i="17"/>
  <c r="AP55" i="17" s="1"/>
  <c r="AV53" i="17"/>
  <c r="BG55" i="17"/>
  <c r="AR55" i="17"/>
  <c r="BF56" i="17"/>
  <c r="AF48" i="17"/>
  <c r="BF48" i="17" s="1"/>
  <c r="AP59" i="17"/>
  <c r="AO58" i="17"/>
  <c r="AP58" i="17" s="1"/>
  <c r="AT58" i="17"/>
  <c r="BL2" i="17"/>
  <c r="BE11" i="17"/>
  <c r="AV15" i="17"/>
  <c r="AW15" i="17" s="1"/>
  <c r="AO16" i="17"/>
  <c r="AU16" i="17"/>
  <c r="AW20" i="17"/>
  <c r="AO20" i="17"/>
  <c r="AP20" i="17" s="1"/>
  <c r="AF24" i="17"/>
  <c r="AV27" i="17"/>
  <c r="AW26" i="17"/>
  <c r="AO26" i="17"/>
  <c r="AP26" i="17" s="1"/>
  <c r="BJ29" i="17"/>
  <c r="BG29" i="17" s="1"/>
  <c r="AY29" i="17"/>
  <c r="AR31" i="17"/>
  <c r="AQ31" i="17" s="1"/>
  <c r="AV32" i="17"/>
  <c r="AV24" i="17" s="1"/>
  <c r="AJ32" i="17"/>
  <c r="AH24" i="17"/>
  <c r="AH13" i="17" s="1"/>
  <c r="AI24" i="17"/>
  <c r="AJ24" i="17" s="1"/>
  <c r="BD32" i="17"/>
  <c r="AS32" i="17"/>
  <c r="BG35" i="17"/>
  <c r="AR35" i="17"/>
  <c r="AQ35" i="17" s="1"/>
  <c r="BJ42" i="17"/>
  <c r="AR42" i="17"/>
  <c r="AW51" i="17"/>
  <c r="AU51" i="17"/>
  <c r="AT51" i="17" s="1"/>
  <c r="AO51" i="17"/>
  <c r="AP51" i="17" s="1"/>
  <c r="BG51" i="17"/>
  <c r="AR51" i="17"/>
  <c r="AQ51" i="17" s="1"/>
  <c r="AI48" i="17"/>
  <c r="AJ48" i="17" s="1"/>
  <c r="AD21" i="17"/>
  <c r="AC21" i="17" s="1"/>
  <c r="BK24" i="17"/>
  <c r="BJ24" i="17" s="1"/>
  <c r="BK26" i="17"/>
  <c r="AY26" i="17" s="1"/>
  <c r="AX26" i="17" s="1"/>
  <c r="AD30" i="17"/>
  <c r="AC30" i="17" s="1"/>
  <c r="BP30" i="17"/>
  <c r="AD32" i="17"/>
  <c r="AC32" i="17" s="1"/>
  <c r="AD36" i="17"/>
  <c r="AC36" i="17" s="1"/>
  <c r="AD49" i="17"/>
  <c r="AC49" i="17" s="1"/>
  <c r="AD52" i="17"/>
  <c r="AC52" i="17" s="1"/>
  <c r="BF53" i="17"/>
  <c r="AD54" i="17"/>
  <c r="AC54" i="17" s="1"/>
  <c r="AE60" i="17"/>
  <c r="AD60" i="17" s="1"/>
  <c r="AU60" i="17"/>
  <c r="AR62" i="17"/>
  <c r="BJ26" i="17"/>
  <c r="BG26" i="17" s="1"/>
  <c r="BG24" i="17" s="1"/>
  <c r="AS26" i="17"/>
  <c r="BB24" i="17"/>
  <c r="AS24" i="17" s="1"/>
  <c r="BD26" i="17"/>
  <c r="BD24" i="17" s="1"/>
  <c r="BD13" i="17" s="1"/>
  <c r="AC26" i="17"/>
  <c r="AC24" i="17" s="1"/>
  <c r="AY28" i="17"/>
  <c r="BF80" i="19"/>
  <c r="BF78" i="19" s="1"/>
  <c r="DO2" i="19"/>
  <c r="DE2" i="19"/>
  <c r="BQ2" i="19"/>
  <c r="BQ104" i="19"/>
  <c r="DO104" i="19"/>
  <c r="DE104" i="19"/>
  <c r="Y97" i="19"/>
  <c r="BS90" i="19"/>
  <c r="BQ90" i="19"/>
  <c r="BS100" i="19"/>
  <c r="Z78" i="19"/>
  <c r="BS91" i="19"/>
  <c r="AZ78" i="19"/>
  <c r="AZ70" i="19" s="1"/>
  <c r="AT78" i="19"/>
  <c r="AT70" i="19" s="1"/>
  <c r="AN78" i="19"/>
  <c r="AN70" i="19" s="1"/>
  <c r="AH78" i="19"/>
  <c r="AH70" i="19" s="1"/>
  <c r="AB78" i="19"/>
  <c r="AB70" i="19" s="1"/>
  <c r="CB80" i="19"/>
  <c r="CA81" i="19"/>
  <c r="CA80" i="19" s="1"/>
  <c r="DQ95" i="19"/>
  <c r="DO95" i="19"/>
  <c r="DO78" i="19" s="1"/>
  <c r="DO70" i="19" s="1"/>
  <c r="DP78" i="19"/>
  <c r="DG95" i="19"/>
  <c r="DE95" i="19"/>
  <c r="DE78" i="19" s="1"/>
  <c r="DE70" i="19" s="1"/>
  <c r="DF78" i="19"/>
  <c r="CW95" i="19"/>
  <c r="CU95" i="19"/>
  <c r="CU78" i="19" s="1"/>
  <c r="CU70" i="19" s="1"/>
  <c r="CV78" i="19"/>
  <c r="CM95" i="19"/>
  <c r="CK95" i="19"/>
  <c r="CK78" i="19" s="1"/>
  <c r="CK70" i="19" s="1"/>
  <c r="CL78" i="19"/>
  <c r="CC95" i="19"/>
  <c r="CA95" i="19"/>
  <c r="BQ96" i="19"/>
  <c r="BR95" i="19"/>
  <c r="CU2" i="19"/>
  <c r="CA2" i="19"/>
  <c r="CP81" i="19"/>
  <c r="CP80" i="19" s="1"/>
  <c r="CQ80" i="19"/>
  <c r="BQ88" i="19"/>
  <c r="BR81" i="19"/>
  <c r="CC81" i="19"/>
  <c r="BS15" i="19"/>
  <c r="Z14" i="19"/>
  <c r="BQ27" i="19"/>
  <c r="BT3" i="19"/>
  <c r="BT2" i="19"/>
  <c r="BF70" i="19"/>
  <c r="BF113" i="19" s="1"/>
  <c r="BR97" i="19"/>
  <c r="BQ97" i="19" s="1"/>
  <c r="BS99" i="19"/>
  <c r="BC104" i="19"/>
  <c r="BC71" i="19"/>
  <c r="BC3" i="19"/>
  <c r="AW104" i="19"/>
  <c r="AW71" i="19"/>
  <c r="AW3" i="19"/>
  <c r="AQ104" i="19"/>
  <c r="AQ71" i="19"/>
  <c r="AQ3" i="19"/>
  <c r="AK104" i="19"/>
  <c r="AK71" i="19"/>
  <c r="AK3" i="19"/>
  <c r="AE104" i="19"/>
  <c r="AE71" i="19"/>
  <c r="AE3" i="19"/>
  <c r="Y78" i="19"/>
  <c r="Y70" i="19" s="1"/>
  <c r="DL95" i="19"/>
  <c r="DJ95" i="19"/>
  <c r="DJ78" i="19" s="1"/>
  <c r="DJ70" i="19" s="1"/>
  <c r="DK78" i="19"/>
  <c r="DB95" i="19"/>
  <c r="CZ95" i="19"/>
  <c r="CZ78" i="19" s="1"/>
  <c r="CZ70" i="19" s="1"/>
  <c r="DA78" i="19"/>
  <c r="CR95" i="19"/>
  <c r="CP95" i="19"/>
  <c r="CH95" i="19"/>
  <c r="CF95" i="19"/>
  <c r="BX95" i="19"/>
  <c r="BV95" i="19"/>
  <c r="CK2" i="19"/>
  <c r="CF81" i="19"/>
  <c r="CF80" i="19" s="1"/>
  <c r="CG80" i="19"/>
  <c r="BV81" i="19"/>
  <c r="BV80" i="19" s="1"/>
  <c r="BW80" i="19"/>
  <c r="N80" i="19"/>
  <c r="N78" i="19" s="1"/>
  <c r="N70" i="19" s="1"/>
  <c r="N3" i="19" s="1"/>
  <c r="O78" i="19"/>
  <c r="O70" i="19" s="1"/>
  <c r="O113" i="19" s="1"/>
  <c r="C71" i="19"/>
  <c r="AQ60" i="17"/>
  <c r="BG56" i="17"/>
  <c r="AR56" i="17"/>
  <c r="AQ56" i="17" s="1"/>
  <c r="AU56" i="17"/>
  <c r="AT56" i="17" s="1"/>
  <c r="AN56" i="17" s="1"/>
  <c r="AR48" i="17"/>
  <c r="AQ48" i="17" s="1"/>
  <c r="AD56" i="17"/>
  <c r="AC56" i="17" s="1"/>
  <c r="AC48" i="17" s="1"/>
  <c r="BK13" i="17"/>
  <c r="AQ44" i="17"/>
  <c r="AD15" i="17"/>
  <c r="AC16" i="17"/>
  <c r="AC15" i="17" s="1"/>
  <c r="BG17" i="17"/>
  <c r="AR17" i="17"/>
  <c r="BG21" i="17"/>
  <c r="AR21" i="17"/>
  <c r="AW27" i="17"/>
  <c r="AO27" i="17"/>
  <c r="AP27" i="17" s="1"/>
  <c r="BG15" i="17"/>
  <c r="BG20" i="17"/>
  <c r="AR20" i="17"/>
  <c r="BO23" i="17"/>
  <c r="AQ23" i="17"/>
  <c r="AL14" i="17"/>
  <c r="AK14" i="17" s="1"/>
  <c r="AQ19" i="17"/>
  <c r="AU20" i="17"/>
  <c r="AT20" i="17" s="1"/>
  <c r="AR25" i="17"/>
  <c r="BP26" i="17"/>
  <c r="BO34" i="17"/>
  <c r="AQ34" i="17"/>
  <c r="C14" i="17"/>
  <c r="AW24" i="17"/>
  <c r="AV33" i="17"/>
  <c r="AW32" i="17"/>
  <c r="AO32" i="17"/>
  <c r="AP32" i="17" s="1"/>
  <c r="AV36" i="17"/>
  <c r="AQ37" i="17"/>
  <c r="AY32" i="17"/>
  <c r="BO35" i="17"/>
  <c r="BG49" i="17"/>
  <c r="BG48" i="17" s="1"/>
  <c r="BG42" i="17" s="1"/>
  <c r="AR49" i="17"/>
  <c r="AQ49" i="17" s="1"/>
  <c r="AW50" i="17"/>
  <c r="AU50" i="17"/>
  <c r="AT50" i="17" s="1"/>
  <c r="AO50" i="17"/>
  <c r="AV48" i="17"/>
  <c r="AW48" i="17" s="1"/>
  <c r="AR57" i="17"/>
  <c r="BG57" i="17"/>
  <c r="BG61" i="17"/>
  <c r="AR61" i="17"/>
  <c r="AU28" i="17"/>
  <c r="AT28" i="17" s="1"/>
  <c r="AN28" i="17" s="1"/>
  <c r="AR30" i="17"/>
  <c r="AX30" i="17"/>
  <c r="AO31" i="17"/>
  <c r="AP31" i="17" s="1"/>
  <c r="AU31" i="17"/>
  <c r="AW31" i="17"/>
  <c r="AR36" i="17"/>
  <c r="AX41" i="17"/>
  <c r="AR41" i="17"/>
  <c r="AY40" i="17"/>
  <c r="BG50" i="17"/>
  <c r="BB43" i="17"/>
  <c r="AU49" i="17"/>
  <c r="AU41" i="17"/>
  <c r="AT41" i="17" s="1"/>
  <c r="AJ50" i="17"/>
  <c r="AH12" i="17" l="1"/>
  <c r="AH37" i="17"/>
  <c r="BO19" i="17"/>
  <c r="AK37" i="17"/>
  <c r="AD48" i="17"/>
  <c r="AC13" i="17"/>
  <c r="BP32" i="17"/>
  <c r="AO24" i="17"/>
  <c r="AP24" i="17" s="1"/>
  <c r="AX29" i="17"/>
  <c r="AU29" i="17"/>
  <c r="AT29" i="17" s="1"/>
  <c r="AN29" i="17" s="1"/>
  <c r="AR29" i="17"/>
  <c r="AT16" i="17"/>
  <c r="AU15" i="17"/>
  <c r="AQ55" i="17"/>
  <c r="AR53" i="17"/>
  <c r="AQ53" i="17" s="1"/>
  <c r="AW53" i="17"/>
  <c r="AO53" i="17"/>
  <c r="AP53" i="17" s="1"/>
  <c r="AT55" i="17"/>
  <c r="AU53" i="17"/>
  <c r="AQ22" i="17"/>
  <c r="AD24" i="17"/>
  <c r="AD13" i="17" s="1"/>
  <c r="AQ42" i="17"/>
  <c r="AO42" i="17"/>
  <c r="BF24" i="17"/>
  <c r="AF13" i="17"/>
  <c r="AP16" i="17"/>
  <c r="AO15" i="17"/>
  <c r="AP15" i="17" s="1"/>
  <c r="AI13" i="17"/>
  <c r="AI12" i="17" s="1"/>
  <c r="AI11" i="17" s="1"/>
  <c r="AN22" i="17"/>
  <c r="BO22" i="17" s="1"/>
  <c r="AX28" i="17"/>
  <c r="AR28" i="17"/>
  <c r="AQ28" i="17" s="1"/>
  <c r="BA26" i="17"/>
  <c r="AU26" i="17"/>
  <c r="AT26" i="17" s="1"/>
  <c r="AR26" i="17"/>
  <c r="AQ26" i="17" s="1"/>
  <c r="BD2" i="17"/>
  <c r="BD11" i="17"/>
  <c r="DJ3" i="19"/>
  <c r="DJ113" i="19"/>
  <c r="CK113" i="19"/>
  <c r="CK3" i="19"/>
  <c r="DE113" i="19"/>
  <c r="DE3" i="19"/>
  <c r="CZ3" i="19"/>
  <c r="CZ113" i="19"/>
  <c r="CU113" i="19"/>
  <c r="CU3" i="19"/>
  <c r="DO113" i="19"/>
  <c r="DO3" i="19"/>
  <c r="BV78" i="19"/>
  <c r="BV70" i="19" s="1"/>
  <c r="CF78" i="19"/>
  <c r="CF70" i="19" s="1"/>
  <c r="DK70" i="19"/>
  <c r="DL78" i="19"/>
  <c r="BS97" i="19"/>
  <c r="N104" i="19"/>
  <c r="BF104" i="19"/>
  <c r="CP78" i="19"/>
  <c r="CP70" i="19" s="1"/>
  <c r="CV70" i="19"/>
  <c r="CW78" i="19"/>
  <c r="DP70" i="19"/>
  <c r="DQ78" i="19"/>
  <c r="CB78" i="19"/>
  <c r="CC80" i="19"/>
  <c r="AH104" i="19"/>
  <c r="AH71" i="19"/>
  <c r="AH3" i="19"/>
  <c r="AH113" i="19"/>
  <c r="AT104" i="19"/>
  <c r="AT71" i="19"/>
  <c r="AT3" i="19"/>
  <c r="AT113" i="19"/>
  <c r="O71" i="19"/>
  <c r="N71" i="19" s="1"/>
  <c r="O3" i="19"/>
  <c r="O104" i="19"/>
  <c r="BR80" i="19"/>
  <c r="BW78" i="19"/>
  <c r="BX80" i="19"/>
  <c r="CG78" i="19"/>
  <c r="CH80" i="19"/>
  <c r="DA70" i="19"/>
  <c r="DB78" i="19"/>
  <c r="Y113" i="19"/>
  <c r="Y3" i="19"/>
  <c r="Y104" i="19"/>
  <c r="N113" i="19"/>
  <c r="BS14" i="19"/>
  <c r="Z2" i="19"/>
  <c r="BQ81" i="19"/>
  <c r="BQ80" i="19" s="1"/>
  <c r="BS81" i="19"/>
  <c r="CQ78" i="19"/>
  <c r="CR80" i="19"/>
  <c r="BQ95" i="19"/>
  <c r="BS95" i="19"/>
  <c r="CL70" i="19"/>
  <c r="CM78" i="19"/>
  <c r="DF70" i="19"/>
  <c r="DG78" i="19"/>
  <c r="CA78" i="19"/>
  <c r="CA70" i="19" s="1"/>
  <c r="AB104" i="19"/>
  <c r="AB71" i="19"/>
  <c r="AB3" i="19"/>
  <c r="AB113" i="19"/>
  <c r="AN104" i="19"/>
  <c r="AN71" i="19"/>
  <c r="AN3" i="19"/>
  <c r="AN113" i="19"/>
  <c r="AZ104" i="19"/>
  <c r="AZ71" i="19"/>
  <c r="AZ3" i="19"/>
  <c r="AZ113" i="19"/>
  <c r="Z70" i="19"/>
  <c r="BJ13" i="17"/>
  <c r="BK2" i="17"/>
  <c r="BG41" i="17"/>
  <c r="BG40" i="17" s="1"/>
  <c r="BG39" i="17" s="1"/>
  <c r="BG13" i="17" s="1"/>
  <c r="AN42" i="17"/>
  <c r="AT49" i="17"/>
  <c r="AU48" i="17"/>
  <c r="AH48" i="17"/>
  <c r="AX43" i="17"/>
  <c r="AS43" i="17"/>
  <c r="BB40" i="17"/>
  <c r="AX40" i="17" s="1"/>
  <c r="AR40" i="17"/>
  <c r="AY39" i="17"/>
  <c r="AQ36" i="17"/>
  <c r="AT31" i="17"/>
  <c r="AN61" i="17"/>
  <c r="BG60" i="17"/>
  <c r="AQ57" i="17"/>
  <c r="AP50" i="17"/>
  <c r="AO48" i="17"/>
  <c r="AP48" i="17" s="1"/>
  <c r="BP33" i="17"/>
  <c r="AW33" i="17"/>
  <c r="BO20" i="17"/>
  <c r="AQ20" i="17"/>
  <c r="BP27" i="17"/>
  <c r="AQ21" i="17"/>
  <c r="BO21" i="17"/>
  <c r="AQ17" i="17"/>
  <c r="AR15" i="17"/>
  <c r="BO17" i="17"/>
  <c r="AC11" i="17"/>
  <c r="AC2" i="17"/>
  <c r="AN41" i="17"/>
  <c r="AQ41" i="17"/>
  <c r="AO41" i="17"/>
  <c r="AH14" i="17"/>
  <c r="BO30" i="17"/>
  <c r="AQ30" i="17"/>
  <c r="AU43" i="17"/>
  <c r="AT43" i="17" s="1"/>
  <c r="AN43" i="17" s="1"/>
  <c r="BA32" i="17"/>
  <c r="BA24" i="17" s="1"/>
  <c r="BA13" i="17" s="1"/>
  <c r="AX32" i="17"/>
  <c r="AR32" i="17"/>
  <c r="AY24" i="17"/>
  <c r="AW36" i="17"/>
  <c r="AU36" i="17"/>
  <c r="AT36" i="17" s="1"/>
  <c r="AO36" i="17"/>
  <c r="BP36" i="17" s="1"/>
  <c r="AV13" i="17"/>
  <c r="AU32" i="17"/>
  <c r="AT32" i="17" s="1"/>
  <c r="BP31" i="17"/>
  <c r="AQ25" i="17"/>
  <c r="BO25" i="17"/>
  <c r="AH11" i="17" l="1"/>
  <c r="BP24" i="17"/>
  <c r="AI37" i="17"/>
  <c r="AD2" i="17"/>
  <c r="AD11" i="17"/>
  <c r="AI14" i="17"/>
  <c r="AJ14" i="17" s="1"/>
  <c r="AI2" i="17"/>
  <c r="AJ13" i="17"/>
  <c r="AJ12" i="17" s="1"/>
  <c r="AJ11" i="17" s="1"/>
  <c r="BO29" i="17"/>
  <c r="AQ29" i="17"/>
  <c r="AH2" i="17"/>
  <c r="BF13" i="17"/>
  <c r="BF2" i="17" s="1"/>
  <c r="AF11" i="17"/>
  <c r="AF2" i="17"/>
  <c r="AT53" i="17"/>
  <c r="AT15" i="17"/>
  <c r="BO26" i="17"/>
  <c r="BO28" i="17"/>
  <c r="Y71" i="19"/>
  <c r="CA113" i="19"/>
  <c r="CA3" i="19"/>
  <c r="DF71" i="19"/>
  <c r="DF3" i="19"/>
  <c r="DG70" i="19"/>
  <c r="DG3" i="19" s="1"/>
  <c r="DF113" i="19"/>
  <c r="CL71" i="19"/>
  <c r="CL3" i="19"/>
  <c r="CM70" i="19"/>
  <c r="CM3" i="19" s="1"/>
  <c r="CL113" i="19"/>
  <c r="CQ70" i="19"/>
  <c r="CR78" i="19"/>
  <c r="BQ78" i="19"/>
  <c r="BQ70" i="19" s="1"/>
  <c r="BS2" i="19"/>
  <c r="BR78" i="19"/>
  <c r="BS80" i="19"/>
  <c r="CP3" i="19"/>
  <c r="CP113" i="19"/>
  <c r="CF3" i="19"/>
  <c r="CF113" i="19"/>
  <c r="Z3" i="19"/>
  <c r="DA71" i="19"/>
  <c r="DA3" i="19"/>
  <c r="DB70" i="19"/>
  <c r="DB3" i="19" s="1"/>
  <c r="DA113" i="19"/>
  <c r="CG70" i="19"/>
  <c r="CH78" i="19"/>
  <c r="BW70" i="19"/>
  <c r="BX78" i="19"/>
  <c r="CB70" i="19"/>
  <c r="CC78" i="19"/>
  <c r="DP71" i="19"/>
  <c r="DP3" i="19"/>
  <c r="DP113" i="19"/>
  <c r="DQ70" i="19"/>
  <c r="DQ3" i="19" s="1"/>
  <c r="CV71" i="19"/>
  <c r="CV3" i="19"/>
  <c r="CV113" i="19"/>
  <c r="CW70" i="19"/>
  <c r="CW3" i="19" s="1"/>
  <c r="DK71" i="19"/>
  <c r="DK3" i="19"/>
  <c r="DL70" i="19"/>
  <c r="DL3" i="19" s="1"/>
  <c r="DK113" i="19"/>
  <c r="BV3" i="19"/>
  <c r="BV113" i="19"/>
  <c r="AU40" i="17"/>
  <c r="BJ11" i="17"/>
  <c r="BJ2" i="17"/>
  <c r="AW13" i="17"/>
  <c r="AW2" i="17" s="1"/>
  <c r="AV2" i="17"/>
  <c r="AV14" i="17"/>
  <c r="AW14" i="17" s="1"/>
  <c r="AV11" i="17"/>
  <c r="BO32" i="17"/>
  <c r="AQ32" i="17"/>
  <c r="BA11" i="17"/>
  <c r="BA2" i="17"/>
  <c r="AQ15" i="17"/>
  <c r="BG2" i="17"/>
  <c r="BG14" i="17"/>
  <c r="BG11" i="17"/>
  <c r="BG37" i="17"/>
  <c r="AU24" i="17"/>
  <c r="AR39" i="17"/>
  <c r="AS40" i="17"/>
  <c r="AQ40" i="17" s="1"/>
  <c r="BB39" i="17"/>
  <c r="AX39" i="17" s="1"/>
  <c r="AP36" i="17"/>
  <c r="AO13" i="17"/>
  <c r="AY13" i="17"/>
  <c r="AX24" i="17"/>
  <c r="AR24" i="17"/>
  <c r="AT24" i="17"/>
  <c r="BO36" i="17"/>
  <c r="AT40" i="17"/>
  <c r="AU39" i="17"/>
  <c r="AO43" i="17"/>
  <c r="AQ43" i="17"/>
  <c r="AJ2" i="17" l="1"/>
  <c r="AJ37" i="17"/>
  <c r="AN15" i="17"/>
  <c r="BO16" i="17"/>
  <c r="AT48" i="17"/>
  <c r="AN48" i="17"/>
  <c r="BR70" i="19"/>
  <c r="BS78" i="19"/>
  <c r="DJ71" i="19"/>
  <c r="DL71" i="19"/>
  <c r="CU71" i="19"/>
  <c r="CW71" i="19"/>
  <c r="DO71" i="19"/>
  <c r="DQ71" i="19"/>
  <c r="CB71" i="19"/>
  <c r="CB3" i="19"/>
  <c r="CB113" i="19"/>
  <c r="CC70" i="19"/>
  <c r="CC3" i="19" s="1"/>
  <c r="BW71" i="19"/>
  <c r="BW3" i="19"/>
  <c r="BX70" i="19"/>
  <c r="BX3" i="19" s="1"/>
  <c r="BW113" i="19"/>
  <c r="CG71" i="19"/>
  <c r="CG3" i="19"/>
  <c r="CH70" i="19"/>
  <c r="CH3" i="19" s="1"/>
  <c r="CG113" i="19"/>
  <c r="CZ71" i="19"/>
  <c r="DB71" i="19"/>
  <c r="BQ3" i="19"/>
  <c r="BQ113" i="19"/>
  <c r="CQ71" i="19"/>
  <c r="CQ3" i="19"/>
  <c r="CR70" i="19"/>
  <c r="CR3" i="19" s="1"/>
  <c r="CQ113" i="19"/>
  <c r="CK71" i="19"/>
  <c r="CM71" i="19"/>
  <c r="DE71" i="19"/>
  <c r="DG71" i="19"/>
  <c r="AU13" i="17"/>
  <c r="AU14" i="17" s="1"/>
  <c r="BO31" i="17"/>
  <c r="AN24" i="17"/>
  <c r="BO24" i="17" s="1"/>
  <c r="AQ24" i="17"/>
  <c r="AY14" i="17"/>
  <c r="AX14" i="17" s="1"/>
  <c r="AY11" i="17"/>
  <c r="AY2" i="17"/>
  <c r="AR13" i="17"/>
  <c r="AW11" i="17"/>
  <c r="AO11" i="17"/>
  <c r="AP11" i="17" s="1"/>
  <c r="AT39" i="17"/>
  <c r="AN40" i="17"/>
  <c r="AT13" i="17"/>
  <c r="AO14" i="17"/>
  <c r="AP14" i="17" s="1"/>
  <c r="AO2" i="17"/>
  <c r="AP13" i="17"/>
  <c r="AP2" i="17" s="1"/>
  <c r="AS39" i="17"/>
  <c r="BB13" i="17"/>
  <c r="AX13" i="17" s="1"/>
  <c r="AQ39" i="17"/>
  <c r="BO15" i="17" l="1"/>
  <c r="AN13" i="17"/>
  <c r="AN12" i="17" s="1"/>
  <c r="AN11" i="17" s="1"/>
  <c r="AU11" i="17"/>
  <c r="AU2" i="17"/>
  <c r="CP71" i="19"/>
  <c r="CR71" i="19"/>
  <c r="CF71" i="19"/>
  <c r="CH71" i="19"/>
  <c r="BV71" i="19"/>
  <c r="BX71" i="19"/>
  <c r="CA71" i="19"/>
  <c r="CC71" i="19"/>
  <c r="BR71" i="19"/>
  <c r="BR3" i="19"/>
  <c r="BR113" i="19"/>
  <c r="BS70" i="19"/>
  <c r="BS3" i="19" s="1"/>
  <c r="AT2" i="17"/>
  <c r="AT14" i="17"/>
  <c r="AT11" i="17"/>
  <c r="AT37" i="17"/>
  <c r="AR11" i="17"/>
  <c r="AS13" i="17"/>
  <c r="AS2" i="17" s="1"/>
  <c r="BB11" i="17"/>
  <c r="AS11" i="17" s="1"/>
  <c r="BB2" i="17"/>
  <c r="BO39" i="17"/>
  <c r="BO40" i="17"/>
  <c r="AR2" i="17"/>
  <c r="AR14" i="17"/>
  <c r="AQ13" i="17" l="1"/>
  <c r="BQ71" i="19"/>
  <c r="BS71" i="19"/>
  <c r="AQ14" i="17"/>
  <c r="AQ11" i="17"/>
  <c r="AX11" i="17"/>
  <c r="AN14" i="17" l="1"/>
  <c r="BO14" i="17" s="1"/>
  <c r="AN2" i="17"/>
  <c r="AN37" i="17"/>
  <c r="BO37" i="17" s="1"/>
  <c r="BO13" i="17"/>
  <c r="BO2" i="17" s="1"/>
  <c r="BF22" i="19"/>
  <c r="BF24" i="19"/>
  <c r="BF23" i="19"/>
  <c r="BF14" i="19"/>
  <c r="BF3" i="19"/>
</calcChain>
</file>

<file path=xl/comments1.xml><?xml version="1.0" encoding="utf-8"?>
<comments xmlns="http://schemas.openxmlformats.org/spreadsheetml/2006/main">
  <authors>
    <author>Nguyen V Ha</author>
  </authors>
  <commentList>
    <comment ref="B75" authorId="0">
      <text>
        <r>
          <rPr>
            <b/>
            <sz val="9"/>
            <color indexed="81"/>
            <rFont val="Tahoma"/>
            <family val="2"/>
          </rPr>
          <t>Nguyen V Ha:</t>
        </r>
        <r>
          <rPr>
            <sz val="9"/>
            <color indexed="81"/>
            <rFont val="Tahoma"/>
            <family val="2"/>
          </rPr>
          <t xml:space="preserve">
Chưa bao gồm SN KHCN, SN GDDT
</t>
        </r>
      </text>
    </comment>
  </commentList>
</comments>
</file>

<file path=xl/comments2.xml><?xml version="1.0" encoding="utf-8"?>
<comments xmlns="http://schemas.openxmlformats.org/spreadsheetml/2006/main">
  <authors>
    <author>Tran T Ngoc</author>
  </authors>
  <commentList>
    <comment ref="W75" authorId="0">
      <text>
        <r>
          <rPr>
            <b/>
            <sz val="9"/>
            <color indexed="81"/>
            <rFont val="Tahoma"/>
            <family val="2"/>
          </rPr>
          <t>Tran T Ngoc:</t>
        </r>
        <r>
          <rPr>
            <sz val="9"/>
            <color indexed="81"/>
            <rFont val="Tahoma"/>
            <family val="2"/>
          </rPr>
          <t xml:space="preserve">
Dự kiến bố trí 70% tăng thu 2016  cho ĐT XDCB, 30% cho chi TX</t>
        </r>
      </text>
    </comment>
    <comment ref="BO75" authorId="0">
      <text>
        <r>
          <rPr>
            <b/>
            <sz val="9"/>
            <color indexed="81"/>
            <rFont val="Tahoma"/>
            <family val="2"/>
          </rPr>
          <t>Tran T Ngoc:</t>
        </r>
        <r>
          <rPr>
            <sz val="9"/>
            <color indexed="81"/>
            <rFont val="Tahoma"/>
            <family val="2"/>
          </rPr>
          <t xml:space="preserve">
Dự kiến bố trí 70% tăng thu 2016  cho ĐT XDCB, 30% cho chi TX</t>
        </r>
      </text>
    </comment>
  </commentList>
</comments>
</file>

<file path=xl/sharedStrings.xml><?xml version="1.0" encoding="utf-8"?>
<sst xmlns="http://schemas.openxmlformats.org/spreadsheetml/2006/main" count="1014" uniqueCount="531">
  <si>
    <t>Phụ lục số 01</t>
  </si>
  <si>
    <t>STT</t>
  </si>
  <si>
    <t>Nội dung</t>
  </si>
  <si>
    <t>Số tương đối (%)</t>
  </si>
  <si>
    <t>Số tuyệt đối</t>
  </si>
  <si>
    <t>A</t>
  </si>
  <si>
    <t>Thu ngân sách nhà nước trên địa bàn  (I+II)</t>
  </si>
  <si>
    <t>I</t>
  </si>
  <si>
    <t>Thu từ SXKD trong nước (Thu nội địa)</t>
  </si>
  <si>
    <t>Thu nội địa trừ tiền sử dụng đất, XSKT</t>
  </si>
  <si>
    <t>1</t>
  </si>
  <si>
    <t>Thu từ khu vực doanh nghiệp nhà nước trung ương quản lý</t>
  </si>
  <si>
    <t>1.1</t>
  </si>
  <si>
    <t>Thuế giá trị gia tăng</t>
  </si>
  <si>
    <t>Tr. Đó: Từ các nhà máy thủy điện</t>
  </si>
  <si>
    <t>1.2</t>
  </si>
  <si>
    <t>Thuế thu nhập doanh nghiệp</t>
  </si>
  <si>
    <t>1.3</t>
  </si>
  <si>
    <t>Thuế tài nguyên</t>
  </si>
  <si>
    <t>+</t>
  </si>
  <si>
    <t>Thuế Tài nguyên nước</t>
  </si>
  <si>
    <t>Thuế tài nguyên rừng</t>
  </si>
  <si>
    <t>Thuế tài nguyên khoáng sản</t>
  </si>
  <si>
    <t>Thuế tài nguyên khác</t>
  </si>
  <si>
    <t>1.4</t>
  </si>
  <si>
    <t>Thu hồi vốn, thu khác</t>
  </si>
  <si>
    <t>2</t>
  </si>
  <si>
    <t>Thu từ khu vực doanh nghiệp nhà nước địa phương quản lý</t>
  </si>
  <si>
    <t>2.1</t>
  </si>
  <si>
    <t>2.2</t>
  </si>
  <si>
    <t>2.3</t>
  </si>
  <si>
    <t>2.4</t>
  </si>
  <si>
    <t>3</t>
  </si>
  <si>
    <t>Thu từ khu vực doanh nghiệp có vốn đầu tư nước ngoài</t>
  </si>
  <si>
    <t>3.1</t>
  </si>
  <si>
    <t>3.2</t>
  </si>
  <si>
    <t>Thuế thu nhập DN</t>
  </si>
  <si>
    <t>3.3</t>
  </si>
  <si>
    <t>Thuê đất</t>
  </si>
  <si>
    <t>3.4</t>
  </si>
  <si>
    <t>Thu khác</t>
  </si>
  <si>
    <t>4</t>
  </si>
  <si>
    <t>4.1</t>
  </si>
  <si>
    <t>Trong đó:</t>
  </si>
  <si>
    <t>Từ các nhà máy SX CN TBS</t>
  </si>
  <si>
    <t>Từ các nhà máy thủy điện nhỏ</t>
  </si>
  <si>
    <t>4.2</t>
  </si>
  <si>
    <t>4.3</t>
  </si>
  <si>
    <t>4.4</t>
  </si>
  <si>
    <t>4.5</t>
  </si>
  <si>
    <t>Thu khác ngoài QD</t>
  </si>
  <si>
    <t>4.6</t>
  </si>
  <si>
    <t>5</t>
  </si>
  <si>
    <t>Lệ phí trước bạ</t>
  </si>
  <si>
    <t>6</t>
  </si>
  <si>
    <t>Thuế sử dụng đất nông nghiệp</t>
  </si>
  <si>
    <t>7</t>
  </si>
  <si>
    <t>Thuế SD đất phi nông nghiệp</t>
  </si>
  <si>
    <t>8</t>
  </si>
  <si>
    <t>Thuế thu nhập cá nhân</t>
  </si>
  <si>
    <t>9</t>
  </si>
  <si>
    <t>Thu thuế bảo vệ môi trường</t>
  </si>
  <si>
    <t>-</t>
  </si>
  <si>
    <t xml:space="preserve"> Thu từ hàng hóa nhập khẩu</t>
  </si>
  <si>
    <t xml:space="preserve"> Thu từ hàng hóa  sản xuất trong nước</t>
  </si>
  <si>
    <t>10</t>
  </si>
  <si>
    <t>Thu phí và lệ phí</t>
  </si>
  <si>
    <t>a</t>
  </si>
  <si>
    <t>b</t>
  </si>
  <si>
    <t>Phí bảo vệ môi trường khai thác khoáng sản</t>
  </si>
  <si>
    <t>Phí lệ phí khác</t>
  </si>
  <si>
    <t>11</t>
  </si>
  <si>
    <t>Tiền sử dụng đất</t>
  </si>
  <si>
    <t>Từ nguồn sử dụng đất khác</t>
  </si>
  <si>
    <t>12</t>
  </si>
  <si>
    <t>13</t>
  </si>
  <si>
    <t>14</t>
  </si>
  <si>
    <t>Thu khác ngân sách</t>
  </si>
  <si>
    <t>Trong đó thu khác ngân sách trung ương</t>
  </si>
  <si>
    <t xml:space="preserve">Phạt vi phạm hành chính </t>
  </si>
  <si>
    <t>Phạt vi phạm hành chính lĩnh vực giao thông</t>
  </si>
  <si>
    <t>Do cơ quan trung ương thu</t>
  </si>
  <si>
    <t>Do cơ quan địa phương thu</t>
  </si>
  <si>
    <t>Phạt vi phạm hành chính  lĩnh vực khác</t>
  </si>
  <si>
    <t>14.2</t>
  </si>
  <si>
    <t>Các khoản thu khác còn lại</t>
  </si>
  <si>
    <t>Tiền cây đứng cấp vốn điều lệ DA rừng bền vững</t>
  </si>
  <si>
    <t>Thu từ hoạt động xổ số kiến thíết</t>
  </si>
  <si>
    <t>II</t>
  </si>
  <si>
    <t>Thu hoạt động xuất, nhập khẩu</t>
  </si>
  <si>
    <t>Thuế xuất khẩu</t>
  </si>
  <si>
    <t>Thuế nhập khẩu</t>
  </si>
  <si>
    <t xml:space="preserve">Thuế giá trị gia tăng </t>
  </si>
  <si>
    <t>B</t>
  </si>
  <si>
    <t>Học phí</t>
  </si>
  <si>
    <t xml:space="preserve">Thu cân đối ngân sách địa phương </t>
  </si>
  <si>
    <t>Thu cố định và điều tiết</t>
  </si>
  <si>
    <t>C</t>
  </si>
  <si>
    <t>Vốn đầu tư</t>
  </si>
  <si>
    <t>Vốn sự nghiệp</t>
  </si>
  <si>
    <t>III</t>
  </si>
  <si>
    <t>IV</t>
  </si>
  <si>
    <t>Vốn trong nước</t>
  </si>
  <si>
    <t xml:space="preserve">Ghi chú: </t>
  </si>
  <si>
    <t xml:space="preserve">  </t>
  </si>
  <si>
    <t>Phụ lục số 02</t>
  </si>
  <si>
    <t>Nội dung chi</t>
  </si>
  <si>
    <t>Dự toán chi cân đối ngân sách địa phương</t>
  </si>
  <si>
    <t>Trong đó chi cân đối ngân sách địa phương tính tỷ lệ điều tiết, số bổ sung cân đối ngân sách từ ngân sách cấp trên cho địa phương</t>
  </si>
  <si>
    <t>Chi đầu tư phát triển (1)</t>
  </si>
  <si>
    <t>Chi đầu tư xây dựng cơ bản vốn trong nước</t>
  </si>
  <si>
    <t xml:space="preserve">Chi đầu tư từ nguồn thu sử dụng đất </t>
  </si>
  <si>
    <t>Chi đầu tư từ nguồn thu xổ số kiến thiết</t>
  </si>
  <si>
    <t>Chi thường xuyên (2)</t>
  </si>
  <si>
    <t>Chi  giáo dục - đào tạo và dạy nghề</t>
  </si>
  <si>
    <t>Dự phòng ngân sách</t>
  </si>
  <si>
    <t>Tỷ lệ dự phòng trên chi cân đối NS (%)</t>
  </si>
  <si>
    <t>Vốn ngoài nước</t>
  </si>
  <si>
    <t>Phụ lục số 03</t>
  </si>
  <si>
    <t>ĐVT: Triệu đồng</t>
  </si>
  <si>
    <t>Mã nhiệm vụ chi NSNN</t>
  </si>
  <si>
    <t>Trong đó</t>
  </si>
  <si>
    <t>Dự toán chi ngân sách cấp tỉnh</t>
  </si>
  <si>
    <t xml:space="preserve">Chi đầu tư phát triển       </t>
  </si>
  <si>
    <t xml:space="preserve">Chi đầu tư  từ nguồn thu sử dụng đất </t>
  </si>
  <si>
    <t>Bổ sung quỹ phát triển đất</t>
  </si>
  <si>
    <t>Chi giáo dục</t>
  </si>
  <si>
    <t>Chi đào tạo</t>
  </si>
  <si>
    <t>Chi sự nghiệp bảo vệ môi trường</t>
  </si>
  <si>
    <t>Chi thường xuyên khác</t>
  </si>
  <si>
    <t>Chi sự nghiệp nông lâm nghiệp</t>
  </si>
  <si>
    <t>Chi sự nghiệp thủy lợi</t>
  </si>
  <si>
    <t>Chi sự nghiệp giao thông</t>
  </si>
  <si>
    <t>Chi sự nghiệp địa chính</t>
  </si>
  <si>
    <t>2.5</t>
  </si>
  <si>
    <t>Chi sự nghiệp kinh tế khác</t>
  </si>
  <si>
    <t>Trong đó: Quy hoạch</t>
  </si>
  <si>
    <t>4.7</t>
  </si>
  <si>
    <t xml:space="preserve">              - Chi Đoàn ra, đoàn vào</t>
  </si>
  <si>
    <t>4.8</t>
  </si>
  <si>
    <t>Chi quốc phòng</t>
  </si>
  <si>
    <t>4.9</t>
  </si>
  <si>
    <t xml:space="preserve">Chi khác ngân sách         </t>
  </si>
  <si>
    <t xml:space="preserve"> Hoạt động đối ngoại Lào CPC</t>
  </si>
  <si>
    <t>Quĩ khen thưởng và mua vật tư khen thưởng</t>
  </si>
  <si>
    <t>Các khoản chi khác</t>
  </si>
  <si>
    <t>V</t>
  </si>
  <si>
    <t xml:space="preserve">Dự phòng ngân sách                                                         </t>
  </si>
  <si>
    <t>Phụ lục số 04</t>
  </si>
  <si>
    <t>Chi tiết từng  huyện</t>
  </si>
  <si>
    <t>Kon Tum</t>
  </si>
  <si>
    <t>Đăk Hà</t>
  </si>
  <si>
    <t>ĐăkTô</t>
  </si>
  <si>
    <t>Ngọc Hồi</t>
  </si>
  <si>
    <t>Đăk Glei</t>
  </si>
  <si>
    <t>Sa Thầy</t>
  </si>
  <si>
    <t>Ia'H Drai</t>
  </si>
  <si>
    <t>Kon Rẫy</t>
  </si>
  <si>
    <t>Kon Plong</t>
  </si>
  <si>
    <t>Tu Mơ Rông</t>
  </si>
  <si>
    <t>Dự toán chi cân đối ngân sách huyện</t>
  </si>
  <si>
    <t>Trong đó chi cân đối ngân sách huyện tính tỷ lệ điều tiết, số bổ sung cân đối ngân sách từ ngân sách cấp tỉnh cho huyện</t>
  </si>
  <si>
    <t>Chi đầu tư xây dụng cơ bản vốn trong nước</t>
  </si>
  <si>
    <t xml:space="preserve"> Chi sự nghiệp bảo vệ môi trường</t>
  </si>
  <si>
    <t>Chi thường xuyên theo định mức phân bổ</t>
  </si>
  <si>
    <t>c</t>
  </si>
  <si>
    <t>d</t>
  </si>
  <si>
    <t>Tỷ lệ dự phòng / chi CĐNS huyện (%)</t>
  </si>
  <si>
    <t>Phân cấp vốn đầu tư phát triển; bổ sung mục tiêu, nhiệm vụ cụ thể ngân sách huyện</t>
  </si>
  <si>
    <t>Bổ sung từ ngân sách cấp tỉnh cho ngân sách huyện, thành phố</t>
  </si>
  <si>
    <t>Thu nội địa ngân sách địa phương được hưởng</t>
  </si>
  <si>
    <t>Phân cấp vốn đầu tư phát triển</t>
  </si>
  <si>
    <t>Nguồn đầu tư xây dụng cơ bản vốn trong nước</t>
  </si>
  <si>
    <t>Nguồn thu xổ số kiến thiết</t>
  </si>
  <si>
    <t>Phân cấp đầu tư nhà Văn hóa, thể thao huyện</t>
  </si>
  <si>
    <t>Ghi chú: (1) Đã bao gồm chi trả nợ lãi, phí và các chi phí khác phát sinh từ các khoản vay của chính quyền địa phương</t>
  </si>
  <si>
    <t xml:space="preserve">              (2) Dự toán chi giáo dục - đào tạo và dạy nghề là mức chi tối thiểu ; chi sự nghiệp bảo vệ môi trường, HĐND huyện căn cứ vào chỉ tiêu hướng dẫn, tình hình thực tế địa phương quyết định cho phù hợp;</t>
  </si>
  <si>
    <t>17</t>
  </si>
  <si>
    <t>18</t>
  </si>
  <si>
    <t>Chi thường xuyên GD trong phạm vi CĐNS</t>
  </si>
  <si>
    <t>Bổ sung đảm bảo cơ cấu quĩ lương</t>
  </si>
  <si>
    <t>Kinh phí thực hiện chính sách</t>
  </si>
  <si>
    <t>Hỗ trợ học bổng, chi phí học tập học sinh, sinh viên khuyết tật</t>
  </si>
  <si>
    <t>Hỗ trợ tiền ăn trẻ em 3-5 tuổi</t>
  </si>
  <si>
    <t xml:space="preserve"> KP thực hiện ĐA tiếp tục nâng cao chất lượng GD đối với  học sinh DTTS 2016-2020</t>
  </si>
  <si>
    <t>Trong đó chi biên chế TT GDTX bàn giao huyện</t>
  </si>
  <si>
    <t>2.1.1</t>
  </si>
  <si>
    <t>2.1.2</t>
  </si>
  <si>
    <t>Chi sự nghiệp khoa học công nghệ</t>
  </si>
  <si>
    <t>Ngân sách tỉnh hỗ trợ hụt chi thường xuyên</t>
  </si>
  <si>
    <t xml:space="preserve">Điều chỉnh kinh phí tiền lương tăng (+) giảm (-) theo Quyết định 582/QĐ-TTg, ngày 28/4/2017  </t>
  </si>
  <si>
    <t>Trong đó: Giáo dục đào tạo</t>
  </si>
  <si>
    <t xml:space="preserve">                  Chi TX khác</t>
  </si>
  <si>
    <t>e</t>
  </si>
  <si>
    <t xml:space="preserve">             Chi sự nghiệp kinh tế khác (các đơn vị còn lại)</t>
  </si>
  <si>
    <t>Chi hoạt động phạt vi phạm hành chính, thanh tra</t>
  </si>
  <si>
    <t>Biểu số 04/TT</t>
  </si>
  <si>
    <t xml:space="preserve">Dự toán   2017 </t>
  </si>
  <si>
    <t xml:space="preserve">UTH   2017 </t>
  </si>
  <si>
    <t>Thành phố Kon Tum</t>
  </si>
  <si>
    <t>Huyện Đăk Hà</t>
  </si>
  <si>
    <t>Chi theo lương 1.210</t>
  </si>
  <si>
    <t>% SS DT 2017</t>
  </si>
  <si>
    <t>Bổ sung tiền lương</t>
  </si>
  <si>
    <t>Dự toán thu chi cân đối ngân sách địa phương</t>
  </si>
  <si>
    <t>Thu cân đối ngân sách huyện</t>
  </si>
  <si>
    <t>Thu NSNN trên địa bàn huyện được hưởng</t>
  </si>
  <si>
    <t>*</t>
  </si>
  <si>
    <t>Thu NSNN trên địa bàn</t>
  </si>
  <si>
    <t>Khoản thu NS địa phương hưởng 100% theo luật</t>
  </si>
  <si>
    <t>Khoản thu hưởng theo tỷ lệ điều tiết</t>
  </si>
  <si>
    <t>Tổng số thu</t>
  </si>
  <si>
    <t>Ngân sách huyện hưởng theo phân cấp</t>
  </si>
  <si>
    <t>Bổ sung cân đối ngân sách huyện</t>
  </si>
  <si>
    <t>Bổ sung cân đối ngân sách huyện theo lương cơ sở 1.210.000 đồng</t>
  </si>
  <si>
    <t>Số bổ sung cân đối NS dự toán năm 2017 giao</t>
  </si>
  <si>
    <t>Bổ sung nhiệm vụ cụ thể  dự toán 2017 giao ổn định bổ sung CĐNS 2018</t>
  </si>
  <si>
    <t>b1</t>
  </si>
  <si>
    <t>Kinh phí hoạt động các TT GDTX chuyển về huyện thành lập T GDTX-Hướng nghiệp và Dạy nghề</t>
  </si>
  <si>
    <t>Lĩnh vực chi thường xuyên khác</t>
  </si>
  <si>
    <t>b2</t>
  </si>
  <si>
    <t>Bổ sung KP cấp bù thủy lợi phí theo diện tích phê duyệt QĐ 1351 QĐ UBND ngày 04/11/2016</t>
  </si>
  <si>
    <t>Nhu cầu kinh phí theo QĐ 1351 QĐ UBND</t>
  </si>
  <si>
    <t>Kinh phí đã tính vào DT chi 2017 theo ĐMPB  cho huyện</t>
  </si>
  <si>
    <t>b3</t>
  </si>
  <si>
    <t>Bổ sung nhiệm vụ thường xuyên khác</t>
  </si>
  <si>
    <t>Hỗ trợ quảng bá du lịch, xúc tiến đầu tư</t>
  </si>
  <si>
    <t>Chăm sóc xây xanh đường tránh đèo Măng Đen</t>
  </si>
  <si>
    <t>Bổ sung KP chi thường  xuyên huyện mới IaHDrai</t>
  </si>
  <si>
    <t xml:space="preserve">Trong đó: - Kinh phí hoạt động 5 thôn mới </t>
  </si>
  <si>
    <t xml:space="preserve">                 - Hỗ trợ bổ sung kinh phí hoạt động cho BTV huyện Ủy IaH'Drai  theo VB 255/TB TU </t>
  </si>
  <si>
    <t>Lĩnh vực khoa học và công nghệ</t>
  </si>
  <si>
    <t>c1</t>
  </si>
  <si>
    <t>KP thực hiện  ứng dụng, chuyển giao công nghệ</t>
  </si>
  <si>
    <t>c2</t>
  </si>
  <si>
    <t>Hỗ trợ phát triển đất trồng lúa diện tích tăng thêm năm 2017 tại Quyết định số 461/QĐ-UBND, ngày 30/5/2017</t>
  </si>
  <si>
    <t>Bổ sung thực hiện nhiệm vụ mới</t>
  </si>
  <si>
    <t>c3</t>
  </si>
  <si>
    <t>Hỗ trợ Tổ công tác liên ngành kiểm tra bảo vệ rừng các xã không có nguồn thu dịch vụ môi trường rừng</t>
  </si>
  <si>
    <t>c4</t>
  </si>
  <si>
    <t xml:space="preserve">Hỗ trợ thôn làng đón tết (Bổ sung 1tr/thôn để đảm bảo đủ 3tr/thôn)  </t>
  </si>
  <si>
    <t>c5</t>
  </si>
  <si>
    <t>Điều chuyển nhiệm vụ chi từ tỉnh về huyện chi</t>
  </si>
  <si>
    <t xml:space="preserve">Kinh phí mua thẻ BHYT cho đối tượng BTXH </t>
  </si>
  <si>
    <t>Kinh phí mua thẻ BHYT cho CCB, TNXP làm nhiệm vụ quốc tế Lào, CPC</t>
  </si>
  <si>
    <t>Kinh phí duy trì công tác viên tại 41 xã, phường có hệ thống BVTE tại cộng đồng do hết DA tài trợ</t>
  </si>
  <si>
    <t>Kinh phí thu thập thông tin cung cầu lao động</t>
  </si>
  <si>
    <t>KP thực hiện chuyên mục "Diễn đàn cử tri"</t>
  </si>
  <si>
    <t xml:space="preserve">Bổ sung đảm bảo tỷ lệ chi khác giáo dục và hỗ trợ bù hụt chi thường xuyên </t>
  </si>
  <si>
    <t xml:space="preserve">Bổ sung để đảm bảo tỷ lệ chi khác giáo dục </t>
  </si>
  <si>
    <t>Bổ sung bù hụt chi thường xuyên khác</t>
  </si>
  <si>
    <t>Kinh phí thực hiện tiền lương tăng thêm theo NĐ 47/2016/NĐ-CP</t>
  </si>
  <si>
    <t>Nhu cầu kinh phí thực hiện tiền lương tăng thêm theo NĐ 47/2016/NĐ-CP</t>
  </si>
  <si>
    <t>Nguồn huyện cân đối năm 2017 tạm xác định 2018</t>
  </si>
  <si>
    <t>Nguồn 50% tăng thu dự toán 2018 so với DT 2017 cân đối tiền lương</t>
  </si>
  <si>
    <t>Thu chuyển nguồn năm trước</t>
  </si>
  <si>
    <t xml:space="preserve">Dự toán chi cân đối ngân sách huyện </t>
  </si>
  <si>
    <t>Trong đó: Chi giáo dục đào tạo</t>
  </si>
  <si>
    <t xml:space="preserve">                    Chi khoa học công nghệ</t>
  </si>
  <si>
    <t xml:space="preserve">Chi thường xuyên </t>
  </si>
  <si>
    <t>Trong đó: 10% tiết kiệm tạo  nguồn thực hiện cải cách tiền lương</t>
  </si>
  <si>
    <t>Chi tiết năm đầu thời kỳ ổn định ngân sách</t>
  </si>
  <si>
    <t>Chi theo định mức phân bổ</t>
  </si>
  <si>
    <t>Chi sự nghiệp khoa học và công nghệ</t>
  </si>
  <si>
    <t xml:space="preserve"> Chi  nhiệm vụ ứng dụng và chuyển giao công nghệ</t>
  </si>
  <si>
    <t>Tỷ lệ dự phòng/chi CĐNS huyện (%)</t>
  </si>
  <si>
    <t>Tăng thu tạo nguồn cân đối tiền lương</t>
  </si>
  <si>
    <t>Dự toán chi nguồn BSMT từ NS cấp trên</t>
  </si>
  <si>
    <t>Nguồn bổ sung mục tiêu ngân sách cấp tỉnh (Chi tiết tại biểu số 05 UB)</t>
  </si>
  <si>
    <t xml:space="preserve">Bổ sung mục tiêu, nhiệm vụ cụ thể nguồn chi thường xuyên ngân sách cấp tỉnh </t>
  </si>
  <si>
    <t>Bổ sung thực hiện chương trình MTQG</t>
  </si>
  <si>
    <t xml:space="preserve">Dự toán chi ngân sách huyện quản lý  </t>
  </si>
  <si>
    <t xml:space="preserve">                    Dự toán  các lĩnh vực chi thường xuyên: UBND các huyện thành phố báo cáo chi tiết theo từng lĩnh vực chi được HĐND huyện quyết định gởi Sở Tài chính tổng hợp báo cáo UBND tỉnh, Bộ Tài chính.</t>
  </si>
  <si>
    <t xml:space="preserve">                     Mức trích 10% tiết kiệm chi thường xuyên là mức trích tối thiểu; UBND các huyện thành phố căn cứ vào hướng dẫn giao số tiết kiệm, tổng hợp gởi Sở Tài chính báo cáo UBND tỉnh, Bộ Tài chính.</t>
  </si>
  <si>
    <t>Chi hỗ trợ đảm bảo hoạt động thu lệ phí</t>
  </si>
  <si>
    <t>Thu trên địa bàn NS huyện được hưởng</t>
  </si>
  <si>
    <t>File gốc trình HĐND</t>
  </si>
  <si>
    <t>UTH 2017</t>
  </si>
  <si>
    <t xml:space="preserve">So sánh DT ĐP giao với DT trung ương </t>
  </si>
  <si>
    <t>Trung ương giao</t>
  </si>
  <si>
    <t>Địa phương giao</t>
  </si>
  <si>
    <t>Thu từ khu vục kinh tế ngoài quốc doanh</t>
  </si>
  <si>
    <t>10.1</t>
  </si>
  <si>
    <t>10.2</t>
  </si>
  <si>
    <t>Lệ phí môn bài</t>
  </si>
  <si>
    <t>Thu ngân sách địa phương</t>
  </si>
  <si>
    <t>Trong đó:  Bố trí chi cân đối ngân sách địa phương</t>
  </si>
  <si>
    <t>Thu NSĐP hưởng 100%</t>
  </si>
  <si>
    <t>Thu NSĐP hưởng từ các khoản thu phân chia</t>
  </si>
  <si>
    <t>Chương trình mục tiêu quốc gia xây dựng nông thôn mới</t>
  </si>
  <si>
    <t>Chương trình mục tiêu quốc gia giảm nghèo bền vững</t>
  </si>
  <si>
    <t>Ghi thu quản lý qua ngân sách</t>
  </si>
  <si>
    <t>Dự toán Trung ương giao 2017</t>
  </si>
  <si>
    <t>Dự toán chi ngân sách địa phương giao 2017</t>
  </si>
  <si>
    <t>Bao gồm</t>
  </si>
  <si>
    <t>Ước thực hiện 2017</t>
  </si>
  <si>
    <t>Dự toán Trung ương giao 2018</t>
  </si>
  <si>
    <t>Dự toán chi ngân sách địa phương giao 2018</t>
  </si>
  <si>
    <t>Ngân sách tỉnh</t>
  </si>
  <si>
    <t>Ngân sách huyện</t>
  </si>
  <si>
    <t>Ngân sách  tỉnh</t>
  </si>
  <si>
    <t>Dự toán tiến lương 1,210</t>
  </si>
  <si>
    <t>Ngân sách cấp tỉnh</t>
  </si>
  <si>
    <t>Bổ sung mục tiêu huyện</t>
  </si>
  <si>
    <t>Chi theo lương 1210</t>
  </si>
  <si>
    <t>BS tiền lương đơn vị</t>
  </si>
  <si>
    <t>Nguồn tập trung NS tỉnh</t>
  </si>
  <si>
    <t>Điều chỉnh theo QĐ 582</t>
  </si>
  <si>
    <t>Tổng chi ngân sách địa phương quản lý (I+II)</t>
  </si>
  <si>
    <t>Chi cân đối ngân sách địa phương</t>
  </si>
  <si>
    <t>Trong đó: Tiết kiệm chi thường xuyên tạo nguồn cải cách tiền lương</t>
  </si>
  <si>
    <t>Tăng giảm so năm trước</t>
  </si>
  <si>
    <t>Chi đào tạo và dạy nghề</t>
  </si>
  <si>
    <t>Chi thường xuyên các lĩnh vực sự nghiệp  khác</t>
  </si>
  <si>
    <t>Tăng giảm so năm trước (chưa bao gồm tăng thêm BSMT NS huyện)</t>
  </si>
  <si>
    <t>CT MTQG xây dựng nông thôn mới</t>
  </si>
  <si>
    <t>CT MTQG giảm nghèo bền vững</t>
  </si>
  <si>
    <t>Dự toán chi theo lương 1.210</t>
  </si>
  <si>
    <t>Chi đầu tư từ nguồn thu sử dụng đất</t>
  </si>
  <si>
    <t xml:space="preserve">                 Trong đó Nguồn thực hiện CCTL SN giáo dục (giảm trừ địa bàn được hưởng theo QĐ 582/TTg)</t>
  </si>
  <si>
    <t>Trong đó: Chi sự nghiệp y tế thường xuyên</t>
  </si>
  <si>
    <t>Trong đó: Chi sự nghiệp văn hóa thường xuyên</t>
  </si>
  <si>
    <t xml:space="preserve">              Hoạt động báo đảng</t>
  </si>
  <si>
    <t>Trong đó Kinh phí hoạt động đội bóng đá hạng Nhì và tổ chức giải</t>
  </si>
  <si>
    <t>Trđó: Chi SN đảm bảo xã hội thường xuyên</t>
  </si>
  <si>
    <t xml:space="preserve">         Cấp bù lãi suất</t>
  </si>
  <si>
    <t xml:space="preserve">         Quỹ khám chữa bệnh</t>
  </si>
  <si>
    <t xml:space="preserve">         Hỗ trợ hộ nghèo ăn Tết</t>
  </si>
  <si>
    <t>Trong đó: Chi QLHC các đơn vị</t>
  </si>
  <si>
    <t xml:space="preserve">              - MSSC nguồn tập trung </t>
  </si>
  <si>
    <t>VI</t>
  </si>
  <si>
    <t>Tỷ lệ dự phòng / chi cân đối ngân sách tỉnh</t>
  </si>
  <si>
    <t>15</t>
  </si>
  <si>
    <t>16</t>
  </si>
  <si>
    <t>Thu bổ sung cân đối</t>
  </si>
  <si>
    <t xml:space="preserve">Phân cấp đầu tư vùng kinh tế động lực </t>
  </si>
  <si>
    <t xml:space="preserve">Phân cấp đầu tư các công trình giáo dục (lồng ghép thực hiện CTMTQG xây dựng nông thôn mới) </t>
  </si>
  <si>
    <t>Bổ sung phân cấp vốn đầu tư phát triển; bổ sung mục tiêu, nhiệm vụ cụ thể ngân sách huyện</t>
  </si>
  <si>
    <t xml:space="preserve">Bổ sung cân đối ngân sách </t>
  </si>
  <si>
    <t xml:space="preserve">Trong đó KP bổ sung tăng thời lượng phát sóng </t>
  </si>
  <si>
    <t xml:space="preserve">         Bổ sung vốn ủy thác cho vay hộ nghèo qua NHCS</t>
  </si>
  <si>
    <t>10% Tiết kiệm chi thường xuyên tạo nguồn cải cách tiền lương</t>
  </si>
  <si>
    <t>Nguồn thực hiện CCTL còn lại do điều chỉnh giảm các chính sách liên quan địa bàn được hưởng theo QĐ 582/TTg ngày 28/4/2017 của Thủ tướng Chính phủ</t>
  </si>
  <si>
    <t>6.1</t>
  </si>
  <si>
    <t>50% tăng thu DT 2018 so với DT 2017 cân đối lương (Đối với huyện có tăng thu)</t>
  </si>
  <si>
    <t>Bổ sung đảm bảo mặt bằng chi theo lương 1.210 do DT 2018 hụt thu so với DT 2017</t>
  </si>
  <si>
    <t>Vay để trả nợ gốc</t>
  </si>
  <si>
    <t>Ghi chú:</t>
  </si>
  <si>
    <t>Bổ sung kinh phí 03 tiểu đội dân quân thường trực theo Quyết định 489/QĐ-UBND, ngày 05/6/2017</t>
  </si>
  <si>
    <t xml:space="preserve">Bổ sung để đảm bảo chi theo lương 1.210 do DT 2018 hụt thu so với DT 2017 làm thiếu nguồn cân đối tiền lương </t>
  </si>
  <si>
    <t xml:space="preserve">Bổ sung thực hiện tiền lương </t>
  </si>
  <si>
    <t>Chi từ nguồn bổ sung có mục tiêu từ ngân sách trung ương để thực hiện các Chương trình mục tiêu quốc gia, Chương trình mục tiêu và nhiệm vụ khác</t>
  </si>
  <si>
    <t>Chi thực hiện 02 chương trình Mục tiêu quốc gia</t>
  </si>
  <si>
    <t>Chi đầu tư từ nguồn vốn ngoài nước</t>
  </si>
  <si>
    <t>Chi từ nguồn hỗ trợ vốn sự nghiệp thực hiện các chế độ, chính sách theo  quy định và một số chương trình mục tiêu</t>
  </si>
  <si>
    <t>Thu bổ sung có mục tiêu từ ngân sách trung ương để thực hiện các Chương trình mục tiêu quốc gia, Chương trình mục tiêu và nhiệm vụ khác</t>
  </si>
  <si>
    <t>Nguồn hỗ trợ vốn sự nghiệp thực hiện các chế độ, chính sách theo  quy định và một số chương trình mục tiêu</t>
  </si>
  <si>
    <t>Chi sự nghiệp giáo dục - đào tạo và dạy nghề</t>
  </si>
  <si>
    <t>Chi bổ sung quỹ dự trữ tài chính địa phương</t>
  </si>
  <si>
    <t xml:space="preserve">Chi trả nợ lãi </t>
  </si>
  <si>
    <t>Chi thường xuyên các lĩnh vực nghiệp khác</t>
  </si>
  <si>
    <t>Đầu tư từ nguồn vốn ngoài nước</t>
  </si>
  <si>
    <t>Dự toán 2019</t>
  </si>
  <si>
    <t xml:space="preserve">  Tr.đó Phí sử dụng các công trình kết cấu hạ tầng trong Khu kinh tế Cửa khẩu quốc tế Bờ Y  (1)</t>
  </si>
  <si>
    <t>14.4</t>
  </si>
  <si>
    <t>Thu tiền cấp quyền khai thác khoáng sản, tài nguyên nước</t>
  </si>
  <si>
    <t>Thu cổ tức, lợi nhuận sau thuế</t>
  </si>
  <si>
    <t xml:space="preserve">                  Bội thu ngân sách địa phương </t>
  </si>
  <si>
    <t>Chi đầu tư thực hiện các chương trình mục tiêu, nhiệm vụ</t>
  </si>
  <si>
    <t xml:space="preserve">   (1) Bố trí chi theo số thu thực tế thực hiện theo TT 250/2016/TT BTC ngày 11/11/2016 của Bộ Tài chính.</t>
  </si>
  <si>
    <t xml:space="preserve"> DỰ   TOÁN THU CHI  CÂN ĐỐI  NGÂN SÁCH  HUYỆN, THÀNH PHỐ  NĂM 2019</t>
  </si>
  <si>
    <t xml:space="preserve">Dự toán  2018 </t>
  </si>
  <si>
    <t>UTH   2018</t>
  </si>
  <si>
    <t>Dự toán  2019 khối huyện</t>
  </si>
  <si>
    <t>Tổng cộng</t>
  </si>
  <si>
    <t>Dự toán theo lương 1.210</t>
  </si>
  <si>
    <t>Bổ sung lương 1.300</t>
  </si>
  <si>
    <t>% SS DT 2018</t>
  </si>
  <si>
    <t>DT theo lương 1.210</t>
  </si>
  <si>
    <t>Bổ sung cân đối ngân sách thực hiện nhiệm vụ 2018 tiếp tục thực hiện năm 2019</t>
  </si>
  <si>
    <t>Bổ sung thực hiện tiền lương  (a+b+c)</t>
  </si>
  <si>
    <t>Kinh phí thực hiện tiền lương tăng thêm theo NĐ 72/2018/NĐ-CP</t>
  </si>
  <si>
    <t>Nhu cầu kinh phí thực hiện tiền lương tăng thêm theo NĐ 72/2018/NĐ-CP</t>
  </si>
  <si>
    <t>Nguồn huyện cân đối năm 2018 tạm xác định 2019</t>
  </si>
  <si>
    <t>Trong đó: Nguồn tiết kiệm theo Nghị quyết 19 tạm giao</t>
  </si>
  <si>
    <t>Nguồn 50% tăng thu dự toán 2019 so với DT 2018 cân đối tiền lương</t>
  </si>
  <si>
    <t xml:space="preserve">Bổ sung để đảm bảo chi theo lương 1.300 do DT 2019 hụt thu so với DT 2018 làm thiếu nguồn cân đối tiền lương </t>
  </si>
  <si>
    <t>Chi sự nghiệp giáo dục theo lương 1.210</t>
  </si>
  <si>
    <t>Chi sự nghiệp đào tạo theo lương 1.210</t>
  </si>
  <si>
    <t xml:space="preserve"> Chi thường xuyên các lĩnh vực nghiệp khác theo lương 1.210</t>
  </si>
  <si>
    <t>Tăng thu DT 2018/2017</t>
  </si>
  <si>
    <t>Tăng thu DT 2019/2018</t>
  </si>
  <si>
    <t>Ước thực hiện 2018</t>
  </si>
  <si>
    <t>Lương 1300</t>
  </si>
  <si>
    <t>Lương 1390</t>
  </si>
  <si>
    <t xml:space="preserve">Bổ sung thực hiện tiền lương 1.300 </t>
  </si>
  <si>
    <t xml:space="preserve">Bổ sung thực hiện tiền lương 1.390 </t>
  </si>
  <si>
    <t>Bổ sung tiền lương năm 2018</t>
  </si>
  <si>
    <t>Bổ sung tiền lương  năm 2018</t>
  </si>
  <si>
    <t>Bổ sung tiền lương  năm 2019</t>
  </si>
  <si>
    <t xml:space="preserve">Đầu tư dự án </t>
  </si>
  <si>
    <t>Chi thường xuyên (1)</t>
  </si>
  <si>
    <t>Chi tạo nguồn cải cách tiền lương</t>
  </si>
  <si>
    <t>50% tăng thu DT 2019 so với DT 2018 cân đối lương (Đối với huyện có tăng thu)</t>
  </si>
  <si>
    <t>Bổ sung đảm bảo mặt bằng chi theo lương 1.210 do DT 2019 hụt thu so với DT 2018</t>
  </si>
  <si>
    <t xml:space="preserve"> Tr. đó: - Chi tăng cường hạ tầng khu KT cửa khẩu Bờ Y (từ nguồn thu phí sử dụng hạ tầng Khu)</t>
  </si>
  <si>
    <t xml:space="preserve">   - 50% tạo nguồn CCTL</t>
  </si>
  <si>
    <t>Dự toán chi ngân sách tỉnh năm 2019</t>
  </si>
  <si>
    <t>Bổ sung thực hiện CCTL tiền lương</t>
  </si>
  <si>
    <t>Bổ sung tiền lương năm 2019</t>
  </si>
  <si>
    <t>Bổ sung tiền lương từ 1.210 lên 1.300</t>
  </si>
  <si>
    <t>Bổ sung tiền lương từ 1.300 lên 1390</t>
  </si>
  <si>
    <t xml:space="preserve">Chi giáo dục, đào tạo và dạy nghề                                </t>
  </si>
  <si>
    <t>070</t>
  </si>
  <si>
    <t xml:space="preserve">Chi khoa học và công nghệ                               </t>
  </si>
  <si>
    <t>100</t>
  </si>
  <si>
    <t>250</t>
  </si>
  <si>
    <t>Chi hoạt động kinh tế</t>
  </si>
  <si>
    <t>280</t>
  </si>
  <si>
    <t xml:space="preserve">             Quỹ hỗ trợ nông dân</t>
  </si>
  <si>
    <t xml:space="preserve">Chi sự nghiệp y tế, dân số và gia đình                                                </t>
  </si>
  <si>
    <t>130</t>
  </si>
  <si>
    <t xml:space="preserve">Chi sự nghiệp văn hoá thông tin                                 </t>
  </si>
  <si>
    <t>160</t>
  </si>
  <si>
    <t xml:space="preserve">Chi sự nghiệp Thể dục thể thao                                  </t>
  </si>
  <si>
    <t>220</t>
  </si>
  <si>
    <t>Chi sự nghiệp phát thanh, truyền hình</t>
  </si>
  <si>
    <t>190</t>
  </si>
  <si>
    <t xml:space="preserve">Chi  bảo đảm xã hội                                       </t>
  </si>
  <si>
    <t>370</t>
  </si>
  <si>
    <t>Chi hoạt động quản lý nhà nước, Đảng, đoàn thể</t>
  </si>
  <si>
    <t>340</t>
  </si>
  <si>
    <t>Chi quốc phòng, an ninh và trật tự an toàn xã hội</t>
  </si>
  <si>
    <t>010</t>
  </si>
  <si>
    <t>Chi an ninh và trật tự an toàn xã hội</t>
  </si>
  <si>
    <t>040</t>
  </si>
  <si>
    <t>428</t>
  </si>
  <si>
    <t>436</t>
  </si>
  <si>
    <t>Chi trả nợ lãi vay</t>
  </si>
  <si>
    <t xml:space="preserve">Chi bổ sung Quỹ dự trữ tài chính </t>
  </si>
  <si>
    <t>408</t>
  </si>
  <si>
    <t>50% tăng thu DT 2018/2017 tạo nguồn cải cách tiền lương</t>
  </si>
  <si>
    <t>50% tăng thu DT 2019/2018 tạo nguồn cải cách tiền lương</t>
  </si>
  <si>
    <t>437</t>
  </si>
  <si>
    <t>Phân cấp đầu tư xã biên giới</t>
  </si>
  <si>
    <t>Hỗ trợ người có công cách mạng về nhà ở</t>
  </si>
  <si>
    <t xml:space="preserve">              (2) Đối với huyện Kon Plong: Thu hồi 1.431 triệu đồng đã ứng trước ngân sách tỉnh tại Công văn số 1217/UBND-KT ngày 07/06/2016 của UBND tỉnh; Đối với huyện Đăk Tô: Thu hồi 1.000 triệu đồng vốn ứng trước đã được UBND tỉnh phân bổ tại Quyết định số 378/QĐ-UBND, ngày 9/5/2017</t>
  </si>
  <si>
    <t xml:space="preserve">              (3) Đối với huyện Sa Thầy: Thu hồi 6.000 triệu đồng đã ứng trước ngân sách tỉnh tại Công văn số 1442/UBND-KT, ngày 5/62018 của UBND tỉnh </t>
  </si>
  <si>
    <t xml:space="preserve">Bổ sung Quỹ phát triển đất </t>
  </si>
  <si>
    <t>Chi sự nghiệp quản lý đất đai từ nguồn tiền sử dụng đất</t>
  </si>
  <si>
    <t xml:space="preserve">Đầu tư các công trình cấp bách khác </t>
  </si>
  <si>
    <t>(Kèm theo Nghị quyết số        /NQ-HĐND, ngày       /12/2019 của Hội đồng nhân dân tỉnh)</t>
  </si>
  <si>
    <t>DỰ TOÁN THU NGÂN SÁCH NHÀ NƯỚC NĂM 2020</t>
  </si>
  <si>
    <t>Dự toán 2020</t>
  </si>
  <si>
    <t>Phí lệ phí do cơ quan nhà nước trung ương thực hiện thu</t>
  </si>
  <si>
    <t>Phí lệ phí do cơ quan nhà nước địa phương thực hiện thu</t>
  </si>
  <si>
    <t xml:space="preserve">Từ dự án khai thác quỹ đất tỉnh </t>
  </si>
  <si>
    <t>Thu cho thuê mặt đất mặt nước</t>
  </si>
  <si>
    <t>Thu tiền cho thuê và bán nhà ở thuộc sở hữu nhà nước</t>
  </si>
  <si>
    <t>Thu từ lực lượng quản lý thị trường</t>
  </si>
  <si>
    <t>Giấy phép do trung ương cấp</t>
  </si>
  <si>
    <t>Giấy phép do địa phương cấp</t>
  </si>
  <si>
    <t>Tăng thu từ các dự án khai thác quỹ đất so với dự toán Trung ương giao (phân bổ chi đầu tư các dự án, nhiệm vụ theo tiến độ nguồn thu thực tế)</t>
  </si>
  <si>
    <t>Số bổ sung cân đối năm 2019</t>
  </si>
  <si>
    <t>Số bổ sung cân đối tăng thêm năm 2020</t>
  </si>
  <si>
    <t>Thu bổ sung thực hiện tiền lương tăng thêm</t>
  </si>
  <si>
    <t>Chi thực hiện chương trình Mục tiêu quốc gia</t>
  </si>
  <si>
    <t xml:space="preserve">             ĐVT: Triệu đồng</t>
  </si>
  <si>
    <t>13.1</t>
  </si>
  <si>
    <t>13.2</t>
  </si>
  <si>
    <t>DỰ TOÁN CHI NGÂN SÁCH ĐỊA PHƯƠNG NĂM 2020</t>
  </si>
  <si>
    <t>Dự toán Trung ương giao 2020</t>
  </si>
  <si>
    <t>Dự toán chi ngân sách địa phương giao 2020</t>
  </si>
  <si>
    <t>I.1</t>
  </si>
  <si>
    <t>Tổng chi cân đối ngân sách địa phương (Bao gồm cả bộ chi) (I.1+I.2)</t>
  </si>
  <si>
    <t>I.2</t>
  </si>
  <si>
    <t>Chi đầu tư để thực hiện các chương trình mục tiêu, nhiệm vụ</t>
  </si>
  <si>
    <t>Vay để bù đắp bội chi</t>
  </si>
  <si>
    <t>(Kèm theo Nghị quyết số       /NQ-HĐND, ngày      /12/2019 của Hội đồng nhân dân tỉnh)</t>
  </si>
  <si>
    <t>Chi đầu tư phát triển</t>
  </si>
  <si>
    <t>Phân cấp hỗ trợ, bổ sung khác (2)</t>
  </si>
  <si>
    <t xml:space="preserve"> DỰ TOÁN CHI NGÂN SÁCH HUYỆN, THÀNH PHỐ NĂM 2020</t>
  </si>
  <si>
    <t>(Kèm theo Nghị quyết số          NQ-HĐND ngày        /12/2019 của Hội đồng nhân dân tỉnh)</t>
  </si>
  <si>
    <t>TỔNG CHI CÂN ĐỐI NGÂN SÁCH TỈNH (BAO GỒM CẢ BỘI CHI) (A+B)</t>
  </si>
  <si>
    <t>Chi cân đối ngân sách tỉnh</t>
  </si>
  <si>
    <t>Chi tăng cường hạ tầng khu KT cửa khẩu Bờ Y (từ nguồn thu phí sử dụng hạ tầng Khu)</t>
  </si>
  <si>
    <t>Trong đó: KP đối ứng QĐ 124, sắp xếp bộ máy các trường ĐT, sắp xếp theo NQ 18,19; biên chế theo VTVL và SNGD khác</t>
  </si>
  <si>
    <t xml:space="preserve">              Tr đó: KP giảm cấp do cơ cấu tiền lương vào giáo dịch vụ khám chữa bệnh </t>
  </si>
  <si>
    <t xml:space="preserve">              Mua BHYT cho đối tượng thụ hưởng</t>
  </si>
  <si>
    <t xml:space="preserve">              KH thông tin xúc tiến du lịch tỉnh 2020</t>
  </si>
  <si>
    <t xml:space="preserve">              KP tham gia các sự kiện thu hút đầu tư, tổ chức các ngày lễ lớn trong năm, tổ chức tuần lễ văn hóa,... </t>
  </si>
  <si>
    <t xml:space="preserve">              - Dự kiến bố trí cho nhân viên hợp đồng theo Nghị định số 68/2000/NĐ-CP</t>
  </si>
  <si>
    <t>Chi nguồn giao tăng thu tạo nguồn CCTL (2)</t>
  </si>
  <si>
    <t>Chi từ nguồn thu phí sử dụng hạ tầng Khu kinh tế của khẩu Bờ Y</t>
  </si>
  <si>
    <t>Trong đó: Trích 2% bổ sung dự phòng ngân sách từ nguồn thu các dự án khai thác quỹ đất so với dự toán Trung ương giao</t>
  </si>
  <si>
    <t>DỰ TOÁN CHI CÂN ĐỐI NGÂN SÁCH TỈNH NĂM 2020</t>
  </si>
  <si>
    <t xml:space="preserve">         </t>
  </si>
  <si>
    <t xml:space="preserve"> ĐVT: Triệu đồng</t>
  </si>
  <si>
    <t>Dự toán chi ngân sách tỉnh năm 2020</t>
  </si>
  <si>
    <t>Dự toán chi ngân sách cấp tỉnh năm 2019</t>
  </si>
  <si>
    <t>SS DT chi lương 1.210 năm 2020 so DT chi lương 1.210 năm 2019 (%)</t>
  </si>
  <si>
    <t>SS DT chi lương 1.210 năm 2020 so DT chi lương 1.210 năm 2019 (số tuyệt đối)</t>
  </si>
  <si>
    <t>Bổ sung tiền lương từ 1.390 lên 1490</t>
  </si>
  <si>
    <t>1=2+5</t>
  </si>
  <si>
    <t>2=3+4</t>
  </si>
  <si>
    <t>6=7+13</t>
  </si>
  <si>
    <t>7=8+10</t>
  </si>
  <si>
    <t>9=8/3</t>
  </si>
  <si>
    <t>10=11+12</t>
  </si>
  <si>
    <t>(Kèm theo Nghị quyết số            /NQ-HĐND, ngày     /12/2019 của Hội đồng nhân dân tỉnh)</t>
  </si>
  <si>
    <t>Chi tăng cường hạ tầng khu kinh tế cửa khẩu Bờ Y (từ nguồn thu phí sử dụng hạ tầng Khu)</t>
  </si>
  <si>
    <t>Chi SN quản lý đất đai từ nguồn 10% tiền sử dụng đất</t>
  </si>
  <si>
    <t>50% tăng thu DT 2020/2019 tạo nguồn cải cách tiền lương</t>
  </si>
  <si>
    <t>VII</t>
  </si>
  <si>
    <t>Chi đầu tư từ nguồn bội chi ngân sách địa phương</t>
  </si>
  <si>
    <t xml:space="preserve">   Trđó: chi từ dự án khai thác quỹ đất </t>
  </si>
  <si>
    <t>Nguồn thu tiền sử dụng đất chi thực hiện kiểm kê đất đai, lập bản đồ hiện trạng sử dụng đất và các nhiệm vụ quản lý đất đai theo phân cấp</t>
  </si>
  <si>
    <t xml:space="preserve">              (1) Trong đó đã bao gồm 34.100 triệu đồng từ nguồn Chính phủ vay về cho vay lại để thực hiện các chương trình dự án sau:
                  - Dự án sửa chữa và nâng cao an toàn đập
                  - Dự án hỗ trợ phát triển khu vực biên giới - Tiểu dự án tỉnh Kon Tum
                 - Dự án chương trình mở rộng quy mô vệ sinh và nước sạch nông thôn dựa trên kết kết quả</t>
  </si>
  <si>
    <t xml:space="preserve">              (3) Là mức được bội chi tối đa</t>
  </si>
  <si>
    <t xml:space="preserve">              (4) Là mức được vay trong năm. </t>
  </si>
  <si>
    <t>Chi đầu tư phát triển  (1)</t>
  </si>
  <si>
    <t>Chi thường xuyên  (2)</t>
  </si>
  <si>
    <t>Bội chi ngân sách địa phương (3)</t>
  </si>
  <si>
    <t>Tổng số vay trong năm (4)</t>
  </si>
  <si>
    <t xml:space="preserve">              (1) Dự toán chi sự nghiệp giáo dục - đào tạo và dạy nghề là mức chi tối thiểu; chi sự nghiệp bảo vệ môi trường, HĐND huyện, thành phố căn cứ vào chỉ tiêu hướng dẫn, tình hình thực tế địa phương quyết định cho phù hợp; Chi thường xuyên bao gồm 10% tiết kiệm để thực hiện cải cách tiền lương 2020; Căn cứ mức tiết kiệm Bộ Tài chính giao, UBND tỉnh phân bổ kinh phí tiết kiệm cho các đơn vị khối tỉnh và huyện, thành phố .</t>
  </si>
  <si>
    <t>Thuế tiêu thu đặc biệt</t>
  </si>
  <si>
    <t>Thu hoa lợi công sản, quỹ đất công ích, … tại xã</t>
  </si>
  <si>
    <t>Dự toán chi ngân sách huyện quản lý (I+II)</t>
  </si>
  <si>
    <t>Chi từ nguồn tăng thu các dự án khai thác quỹ đất so với dự toán Trung ương giao (phân bổ cho các dự án, nhiệm vụ theo tiến độ nguồn thu thực tế; kể cả xác định 50% thực hiện CCTL theo quy định)</t>
  </si>
  <si>
    <t>Chi từ nguồn bội chi ngân sách địa phương (1)</t>
  </si>
  <si>
    <t xml:space="preserve">              (2) Trong đó: Dự toán chi sự nghiệp giáo dục - đào tạo và dạy nghề, chi sự nghiệp khoa học và công nghệ được giao là mức tối thiểu</t>
  </si>
</sst>
</file>

<file path=xl/styles.xml><?xml version="1.0" encoding="utf-8"?>
<styleSheet xmlns="http://schemas.openxmlformats.org/spreadsheetml/2006/main" xmlns:mc="http://schemas.openxmlformats.org/markup-compatibility/2006" xmlns:x14ac="http://schemas.microsoft.com/office/spreadsheetml/2009/9/ac" mc:Ignorable="x14ac">
  <numFmts count="143">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 _₫_-;\-* #,##0\ _₫_-;_-* &quot;-&quot;\ _₫_-;_-@_-"/>
    <numFmt numFmtId="165" formatCode="_-* #,##0.00\ _₫_-;\-* #,##0.00\ _₫_-;_-* &quot;-&quot;??\ _₫_-;_-@_-"/>
    <numFmt numFmtId="166" formatCode="_(* #,##0_);_(* \(#,##0\);_(* &quot;-&quot;??_);_(@_)"/>
    <numFmt numFmtId="167" formatCode="_(* #,##0.00_);_(* \(#,##0.00\);_(* \-??_);_(@_)"/>
    <numFmt numFmtId="168" formatCode="_(* #,##0.0_);_(* \(#,##0.0\);_(* \-??_);_(@_)"/>
    <numFmt numFmtId="169" formatCode="_(* #,##0_);_(* \(#,##0\);_(* \-??_);_(@_)"/>
    <numFmt numFmtId="170" formatCode="#,##0.0"/>
    <numFmt numFmtId="171" formatCode="_(* #,##0.0_);_(* \(#,##0.0\);_(* &quot;-&quot;??_);_(@_)"/>
    <numFmt numFmtId="172" formatCode="#,###;[Red]\-#,###"/>
    <numFmt numFmtId="173" formatCode="_-&quot;$&quot;* #,##0_-;\-&quot;$&quot;* #,##0_-;_-&quot;$&quot;* &quot;-&quot;_-;_-@_-"/>
    <numFmt numFmtId="174" formatCode="_(&quot;£&quot;\ * #,##0_);_(&quot;£&quot;\ * \(#,##0\);_(&quot;£&quot;\ * &quot;-&quot;_);_(@_)"/>
    <numFmt numFmtId="175" formatCode="&quot;€&quot;###,0&quot;.&quot;00_);\(&quot;€&quot;###,0&quot;.&quot;00\)"/>
    <numFmt numFmtId="176" formatCode="&quot;\&quot;#,##0;[Red]&quot;\&quot;&quot;\&quot;\-#,##0"/>
    <numFmt numFmtId="177" formatCode="_-&quot;£&quot;* #,##0_-;\-&quot;£&quot;* #,##0_-;_-&quot;£&quot;* &quot;-&quot;_-;_-@_-"/>
    <numFmt numFmtId="178" formatCode="_-&quot;£&quot;* #,##0.00_-;\-&quot;£&quot;* #,##0.00_-;_-&quot;£&quot;* &quot;-&quot;??_-;_-@_-"/>
    <numFmt numFmtId="179" formatCode="#.##00"/>
    <numFmt numFmtId="180" formatCode="_-* #,##0_-;\-* #,##0_-;_-* &quot;-&quot;_-;_-@_-"/>
    <numFmt numFmtId="181" formatCode="_-* #,##0.00_-;\-* #,##0.00_-;_-* &quot;-&quot;??_-;_-@_-"/>
    <numFmt numFmtId="182" formatCode="_-* #,##0\ _F_-;\-* #,##0\ _F_-;_-* &quot;-&quot;\ _F_-;_-@_-"/>
    <numFmt numFmtId="183" formatCode="_-* #,##0\ &quot;F&quot;_-;\-* #,##0\ &quot;F&quot;_-;_-* &quot;-&quot;\ &quot;F&quot;_-;_-@_-"/>
    <numFmt numFmtId="184" formatCode="_-* #,##0&quot;$&quot;_-;_-* #,##0&quot;$&quot;\-;_-* &quot;-&quot;&quot;$&quot;_-;_-@_-"/>
    <numFmt numFmtId="185" formatCode="_-* #,##0\ &quot;$&quot;_-;\-* #,##0\ &quot;$&quot;_-;_-* &quot;-&quot;\ &quot;$&quot;_-;_-@_-"/>
    <numFmt numFmtId="186" formatCode="_-* #,##0_-;\-* #,##0_-;_-* &quot;-&quot;??_-;_-@_-"/>
    <numFmt numFmtId="187" formatCode="_-&quot;$&quot;* #,##0.00_-;\-&quot;$&quot;* #,##0.00_-;_-&quot;$&quot;* &quot;-&quot;??_-;_-@_-"/>
    <numFmt numFmtId="188" formatCode="_-&quot;ñ&quot;* #,##0_-;\-&quot;ñ&quot;* #,##0_-;_-&quot;ñ&quot;* &quot;-&quot;_-;_-@_-"/>
    <numFmt numFmtId="189" formatCode="0.0000"/>
    <numFmt numFmtId="190" formatCode="_-&quot;€&quot;* #,##0_-;\-&quot;€&quot;* #,##0_-;_-&quot;€&quot;* &quot;-&quot;_-;_-@_-"/>
    <numFmt numFmtId="191" formatCode="_-* ###,0&quot;.&quot;00_-;\-* ###,0&quot;.&quot;00_-;_-* &quot;-&quot;??_-;_-@_-"/>
    <numFmt numFmtId="192" formatCode="_-* #,##0.00\ _F_-;\-* #,##0.00\ _F_-;_-* &quot;-&quot;??\ _F_-;_-@_-"/>
    <numFmt numFmtId="193" formatCode="_ * #,##0.00_ ;_ * \-#,##0.00_ ;_ * &quot;-&quot;??_ ;_ @_ "/>
    <numFmt numFmtId="194" formatCode="_-* #,##0.00\ _V_N_D_-;\-* #,##0.00\ _V_N_D_-;_-* &quot;-&quot;??\ _V_N_D_-;_-@_-"/>
    <numFmt numFmtId="195" formatCode="_-* #,##0.00\ _V_N_Ñ_-;_-* #,##0.00\ _V_N_Ñ\-;_-* &quot;-&quot;??\ _V_N_Ñ_-;_-@_-"/>
    <numFmt numFmtId="196" formatCode="_-* #,##0.00\ _€_-;\-* #,##0.00\ _€_-;_-* &quot;-&quot;??\ _€_-;_-@_-"/>
    <numFmt numFmtId="197" formatCode="_-* #,##0.00_$_-;_-* #,##0.00_$\-;_-* &quot;-&quot;??_$_-;_-@_-"/>
    <numFmt numFmtId="198" formatCode="_(* ###,0&quot;.&quot;00_);_(* \(###,0&quot;.&quot;00\);_(* &quot;-&quot;??_);_(@_)"/>
    <numFmt numFmtId="199" formatCode="&quot;£&quot;#,##0;[Red]\-&quot;£&quot;#,##0"/>
    <numFmt numFmtId="200" formatCode="_-* #,##0.00\ _ñ_-;\-* #,##0.00\ _ñ_-;_-* &quot;-&quot;??\ _ñ_-;_-@_-"/>
    <numFmt numFmtId="201" formatCode="0.00000"/>
    <numFmt numFmtId="202" formatCode="#,##0.00\ &quot;F&quot;;\-#,##0.00\ &quot;F&quot;"/>
    <numFmt numFmtId="203" formatCode="&quot;$&quot;#,##0;[Red]\-&quot;$&quot;#,##0"/>
    <numFmt numFmtId="204" formatCode="_(&quot;$&quot;\ * #,##0_);_(&quot;$&quot;\ * \(#,##0\);_(&quot;$&quot;\ * &quot;-&quot;_);_(@_)"/>
    <numFmt numFmtId="205" formatCode="&quot;$&quot;#,##0.00;[Red]\-&quot;$&quot;#,##0.00"/>
    <numFmt numFmtId="206" formatCode="_-* #,##0\ &quot;ñ&quot;_-;\-* #,##0\ &quot;ñ&quot;_-;_-* &quot;-&quot;\ &quot;ñ&quot;_-;_-@_-"/>
    <numFmt numFmtId="207" formatCode="0.0000000"/>
    <numFmt numFmtId="208" formatCode="_(&quot;€&quot;* #,##0_);_(&quot;€&quot;* \(#,##0\);_(&quot;€&quot;* &quot;-&quot;_);_(@_)"/>
    <numFmt numFmtId="209" formatCode="_ * #,##0_ ;_ * \-#,##0_ ;_ * &quot;-&quot;_ ;_ @_ "/>
    <numFmt numFmtId="210" formatCode="_-* #,##0\ _V_N_D_-;\-* #,##0\ _V_N_D_-;_-* &quot;-&quot;\ _V_N_D_-;_-@_-"/>
    <numFmt numFmtId="211" formatCode="_-* #,##0\ _V_N_Ñ_-;_-* #,##0\ _V_N_Ñ\-;_-* &quot;-&quot;\ _V_N_Ñ_-;_-@_-"/>
    <numFmt numFmtId="212" formatCode="_-* #,##0\ _€_-;\-* #,##0\ _€_-;_-* &quot;-&quot;\ _€_-;_-@_-"/>
    <numFmt numFmtId="213" formatCode="_-* #,##0_$_-;_-* #,##0_$\-;_-* &quot;-&quot;_$_-;_-@_-"/>
    <numFmt numFmtId="214" formatCode="_-* #,##0\ _$_-;\-* #,##0\ _$_-;_-* &quot;-&quot;\ _$_-;_-@_-"/>
    <numFmt numFmtId="215" formatCode="_-* #,##0\ _m_k_-;\-* #,##0\ _m_k_-;_-* &quot;-&quot;\ _m_k_-;_-@_-"/>
    <numFmt numFmtId="216" formatCode="&quot;£&quot;#,##0;\-&quot;£&quot;#,##0"/>
    <numFmt numFmtId="217" formatCode="_-* #,##0\ _ñ_-;\-* #,##0\ _ñ_-;_-* &quot;-&quot;\ _ñ_-;_-@_-"/>
    <numFmt numFmtId="218" formatCode="0.000000"/>
    <numFmt numFmtId="219" formatCode="#,##0.0_);[Red]\(#,##0.0\)"/>
    <numFmt numFmtId="220" formatCode="_ &quot;\&quot;* #,##0_ ;_ &quot;\&quot;* \-#,##0_ ;_ &quot;\&quot;* &quot;-&quot;_ ;_ @_ "/>
    <numFmt numFmtId="221" formatCode="&quot;\&quot;#,##0.00;[Red]&quot;\&quot;\-#,##0.00"/>
    <numFmt numFmtId="222" formatCode="&quot;\&quot;#,##0;[Red]&quot;\&quot;\-#,##0"/>
    <numFmt numFmtId="223" formatCode="&quot;SFr.&quot;\ #,##0.00;[Red]&quot;SFr.&quot;\ \-#,##0.00"/>
    <numFmt numFmtId="224" formatCode="&quot;SFr.&quot;\ #,##0.00;&quot;SFr.&quot;\ \-#,##0.00"/>
    <numFmt numFmtId="225" formatCode="_ &quot;SFr.&quot;\ * #,##0_ ;_ &quot;SFr.&quot;\ * \-#,##0_ ;_ &quot;SFr.&quot;\ * &quot;-&quot;_ ;_ @_ "/>
    <numFmt numFmtId="226" formatCode="#,##0.0_);\(#,##0.0\)"/>
    <numFmt numFmtId="227" formatCode="_(* #,##0.0000_);_(* \(#,##0.0000\);_(* &quot;-&quot;??_);_(@_)"/>
    <numFmt numFmtId="228" formatCode="0.0%;[Red]\(0.0%\)"/>
    <numFmt numFmtId="229" formatCode="_ * #,##0.00_)&quot;£&quot;_ ;_ * \(#,##0.00\)&quot;£&quot;_ ;_ * &quot;-&quot;??_)&quot;£&quot;_ ;_ @_ "/>
    <numFmt numFmtId="230" formatCode="0.0%;\(0.0%\)"/>
    <numFmt numFmtId="231" formatCode="_-* #,##0.00\ &quot;F&quot;_-;\-* #,##0.00\ &quot;F&quot;_-;_-* &quot;-&quot;??\ &quot;F&quot;_-;_-@_-"/>
    <numFmt numFmtId="232" formatCode="0.000_)"/>
    <numFmt numFmtId="233" formatCode="_(* #,##0_);_(* \(#,##0\);_(* \-_);_(@_)"/>
    <numFmt numFmtId="234" formatCode="#,##0.00;[Red]#,##0.00"/>
    <numFmt numFmtId="235" formatCode="#,##0;\(#,##0\)"/>
    <numFmt numFmtId="236" formatCode="_ &quot;R&quot;\ * #,##0_ ;_ &quot;R&quot;\ * \-#,##0_ ;_ &quot;R&quot;\ * &quot;-&quot;_ ;_ @_ "/>
    <numFmt numFmtId="237" formatCode="\$#,##0\ ;&quot;($&quot;#,##0\)"/>
    <numFmt numFmtId="238" formatCode="\$#,##0\ ;\(\$#,##0\)"/>
    <numFmt numFmtId="239" formatCode="#,##0.000_);\(#,##0.000\)"/>
    <numFmt numFmtId="240" formatCode="\t0.00%"/>
    <numFmt numFmtId="241" formatCode="0.000"/>
    <numFmt numFmtId="242" formatCode="?\,???.??__;[Red]&quot;- &quot;?\,???.??__"/>
    <numFmt numFmtId="243" formatCode="?,???.??__;[Red]\-\ ?,???.??__;"/>
    <numFmt numFmtId="244" formatCode="\U\S\$#,##0.00;\(\U\S\$#,##0.00\)"/>
    <numFmt numFmtId="245" formatCode="_(\§\g\ #,##0_);_(\§\g\ \(#,##0\);_(\§\g\ &quot;-&quot;??_);_(@_)"/>
    <numFmt numFmtId="246" formatCode="_(\§\g\ #,##0_);_(\§\g\ \(#,##0\);_(\§\g\ &quot;-&quot;_);_(@_)"/>
    <numFmt numFmtId="247" formatCode="\t#\ ??/??"/>
    <numFmt numFmtId="248" formatCode="\§\g#,##0_);\(\§\g#,##0\)"/>
    <numFmt numFmtId="249" formatCode="_-&quot;VND&quot;* #,##0_-;\-&quot;VND&quot;* #,##0_-;_-&quot;VND&quot;* &quot;-&quot;_-;_-@_-"/>
    <numFmt numFmtId="250" formatCode="_(&quot;Rp&quot;* #,##0.00_);_(&quot;Rp&quot;* \(#,##0.00\);_(&quot;Rp&quot;* &quot;-&quot;??_);_(@_)"/>
    <numFmt numFmtId="251" formatCode="#,##0.00\ &quot;FB&quot;;[Red]\-#,##0.00\ &quot;FB&quot;"/>
    <numFmt numFmtId="252" formatCode="#,##0\ &quot;$&quot;;\-#,##0\ &quot;$&quot;"/>
    <numFmt numFmtId="253" formatCode="&quot;$&quot;#,##0;\-&quot;$&quot;#,##0"/>
    <numFmt numFmtId="254" formatCode="_-* #,##0\ _F_B_-;\-* #,##0\ _F_B_-;_-* &quot;-&quot;\ _F_B_-;_-@_-"/>
    <numFmt numFmtId="255" formatCode="_-[$€]* #,##0.00_-;\-[$€]* #,##0.00_-;_-[$€]* &quot;-&quot;??_-;_-@_-"/>
    <numFmt numFmtId="256" formatCode="&quot;öS&quot;\ #,##0;[Red]\-&quot;öS&quot;\ #,##0"/>
    <numFmt numFmtId="257" formatCode="&quot;Q&quot;#,##0_);\(&quot;Q&quot;#,##0\)"/>
    <numFmt numFmtId="258" formatCode="#,##0_);\-#,##0_)"/>
    <numFmt numFmtId="259" formatCode="_(* #,##0.000000_);_(* \(#,##0.000000\);_(* &quot;-&quot;??_);_(@_)"/>
    <numFmt numFmtId="260" formatCode="#,##0\ &quot;$&quot;_);\(#,##0\ &quot;$&quot;\)"/>
    <numFmt numFmtId="261" formatCode="#,###"/>
    <numFmt numFmtId="262" formatCode="#,##0\ &quot;£&quot;_);[Red]\(#,##0\ &quot;£&quot;\)"/>
    <numFmt numFmtId="263" formatCode="&quot;£&quot;###,0&quot;.&quot;00_);[Red]\(&quot;£&quot;###,0&quot;.&quot;00\)"/>
    <numFmt numFmtId="264" formatCode="&quot;\&quot;#,##0;[Red]\-&quot;\&quot;#,##0"/>
    <numFmt numFmtId="265" formatCode="&quot;\&quot;#,##0.00;\-&quot;\&quot;#,##0.00"/>
    <numFmt numFmtId="266" formatCode="0#,###,#&quot;.&quot;00"/>
    <numFmt numFmtId="267" formatCode="_ * #,##0_)\ &quot;$&quot;_ ;_ * \(#,##0\)\ &quot;$&quot;_ ;_ * &quot;-&quot;_)\ &quot;$&quot;_ ;_ @_ "/>
    <numFmt numFmtId="268" formatCode="&quot;VND&quot;#,##0_);[Red]\(&quot;VND&quot;#,##0\)"/>
    <numFmt numFmtId="269" formatCode="_ * #,##0_)&quot; $&quot;_ ;_ * \(#,##0&quot;) $&quot;_ ;_ * \-_)&quot; $&quot;_ ;_ @_ "/>
    <numFmt numFmtId="270" formatCode="#,##0.00_);\-#,##0.00_)"/>
    <numFmt numFmtId="271" formatCode="#"/>
    <numFmt numFmtId="272" formatCode="#,##0.0000"/>
    <numFmt numFmtId="273" formatCode="&quot;¡Ì&quot;#,##0;[Red]\-&quot;¡Ì&quot;#,##0"/>
    <numFmt numFmtId="274" formatCode="#,##0.00\ &quot;F&quot;;[Red]\-#,##0.00\ &quot;F&quot;"/>
    <numFmt numFmtId="275" formatCode="#,##0.00&quot; F&quot;;[Red]\-#,##0.00&quot; F&quot;"/>
    <numFmt numFmtId="276" formatCode="_-* #,##0.0\ _F_-;\-* #,##0.0\ _F_-;_-* &quot;-&quot;??\ _F_-;_-@_-"/>
    <numFmt numFmtId="277" formatCode="#,##0.00\ \ "/>
    <numFmt numFmtId="278" formatCode="0.00000000"/>
    <numFmt numFmtId="279" formatCode="_ * #,##0.0_ ;_ * \-#,##0.0_ ;_ * &quot;-&quot;??_ ;_ @_ "/>
    <numFmt numFmtId="280" formatCode="#,##0.00\ \ \ \ "/>
    <numFmt numFmtId="281" formatCode="_(* #.##0.00_);_(* \(#.##0.00\);_(* &quot;-&quot;??_);_(@_)"/>
    <numFmt numFmtId="282" formatCode="###\ ###\ ##0"/>
    <numFmt numFmtId="283" formatCode="&quot;\&quot;#,##0;&quot;\&quot;\-#,##0"/>
    <numFmt numFmtId="284" formatCode="_-* ###,0&quot;.&quot;00\ _F_B_-;\-* ###,0&quot;.&quot;00\ _F_B_-;_-* &quot;-&quot;??\ _F_B_-;_-@_-"/>
    <numFmt numFmtId="285" formatCode="\\#,##0;[Red]&quot;-\&quot;#,##0"/>
    <numFmt numFmtId="286" formatCode="_ * #.##._ ;_ * \-#.##._ ;_ * &quot;-&quot;??_ ;_ @_ⴆ"/>
    <numFmt numFmtId="287" formatCode="#,##0\ &quot;F&quot;;\-#,##0\ &quot;F&quot;"/>
    <numFmt numFmtId="288" formatCode="#,##0\ &quot;F&quot;;[Red]\-#,##0\ &quot;F&quot;"/>
    <numFmt numFmtId="289" formatCode="_-* #,##0\ _F_-;\-* #,##0\ _F_-;_-* &quot;-&quot;??\ _F_-;_-@_-"/>
    <numFmt numFmtId="290" formatCode="#.00\ ##0"/>
    <numFmt numFmtId="291" formatCode="#.\ ##0"/>
    <numFmt numFmtId="292" formatCode="_-* #,##0\ &quot;DM&quot;_-;\-* #,##0\ &quot;DM&quot;_-;_-* &quot;-&quot;\ &quot;DM&quot;_-;_-@_-"/>
    <numFmt numFmtId="293" formatCode="_-* #,##0.00\ &quot;DM&quot;_-;\-* #,##0.00\ &quot;DM&quot;_-;_-* &quot;-&quot;??\ &quot;DM&quot;_-;_-@_-"/>
    <numFmt numFmtId="294" formatCode="#,##0.000"/>
    <numFmt numFmtId="295" formatCode="_-* #,##0\ _₫_-;\-* #,##0\ _₫_-;_-* &quot;-&quot;??\ _₫_-;_-@_-"/>
    <numFmt numFmtId="296" formatCode="_-* #,##0\ &quot;€&quot;_-;\-* #,##0\ &quot;€&quot;_-;_-* &quot;-&quot;\ &quot;€&quot;_-;_-@_-"/>
    <numFmt numFmtId="297" formatCode="#,###;\-#,###;&quot;&quot;;_(@_)"/>
    <numFmt numFmtId="298" formatCode="0.E+00"/>
    <numFmt numFmtId="299" formatCode="_(* #,##0.00000_);_(* \(#,##0.00000\);_(* \-??_);_(@_)"/>
    <numFmt numFmtId="300" formatCode="0.000%"/>
    <numFmt numFmtId="301" formatCode="_(* #,##0.0_);_(* \(#,##0.0\);_(* &quot;-&quot;_);_(@_)"/>
  </numFmts>
  <fonts count="221">
    <font>
      <sz val="11"/>
      <color theme="1"/>
      <name val="Calibri"/>
      <family val="2"/>
      <scheme val="minor"/>
    </font>
    <font>
      <sz val="12"/>
      <color theme="1"/>
      <name val="Times New Roman"/>
      <family val="2"/>
      <charset val="163"/>
    </font>
    <font>
      <sz val="12"/>
      <color theme="1"/>
      <name val="Times New Roman"/>
      <family val="2"/>
      <charset val="163"/>
    </font>
    <font>
      <sz val="11"/>
      <color theme="1"/>
      <name val="Calibri"/>
      <family val="2"/>
      <scheme val="minor"/>
    </font>
    <font>
      <sz val="10"/>
      <name val="Arial"/>
      <family val="2"/>
    </font>
    <font>
      <sz val="10"/>
      <name val="Arial Narrow"/>
      <family val="2"/>
    </font>
    <font>
      <sz val="12"/>
      <name val="Times New Roman"/>
      <family val="1"/>
    </font>
    <font>
      <sz val="12"/>
      <name val="Arial Narrow"/>
      <family val="2"/>
    </font>
    <font>
      <b/>
      <sz val="12"/>
      <name val="Arial Narrow"/>
      <family val="2"/>
    </font>
    <font>
      <b/>
      <sz val="10"/>
      <name val="Arial Narrow"/>
      <family val="2"/>
    </font>
    <font>
      <i/>
      <sz val="10"/>
      <name val="Arial Narrow"/>
      <family val="2"/>
    </font>
    <font>
      <b/>
      <i/>
      <sz val="10"/>
      <name val="Arial Narrow"/>
      <family val="2"/>
    </font>
    <font>
      <sz val="8"/>
      <name val="Arial Narrow"/>
      <family val="2"/>
    </font>
    <font>
      <sz val="11"/>
      <color theme="1"/>
      <name val="Calibri"/>
      <family val="2"/>
      <charset val="163"/>
      <scheme val="minor"/>
    </font>
    <font>
      <sz val="12"/>
      <name val="VNI-Times"/>
    </font>
    <font>
      <sz val="12"/>
      <name val=".VnTime"/>
      <family val="2"/>
    </font>
    <font>
      <sz val="12"/>
      <name val="돋움체"/>
      <family val="3"/>
      <charset val="129"/>
    </font>
    <font>
      <sz val="12"/>
      <name val="VNtimes new roman"/>
      <family val="2"/>
    </font>
    <font>
      <sz val="10"/>
      <name val=".VnTime"/>
      <family val="2"/>
    </font>
    <font>
      <sz val="10"/>
      <name val=".VnArial"/>
      <family val="2"/>
    </font>
    <font>
      <sz val="10"/>
      <name val="Helv"/>
      <family val="2"/>
    </font>
    <font>
      <sz val="10"/>
      <name val="Times New Roman"/>
      <family val="1"/>
    </font>
    <font>
      <sz val="12"/>
      <name val=".VnArial"/>
      <family val="2"/>
    </font>
    <font>
      <sz val="10"/>
      <name val="??"/>
      <family val="3"/>
      <charset val="129"/>
    </font>
    <font>
      <sz val="16"/>
      <name val="AngsanaUPC"/>
      <family val="3"/>
    </font>
    <font>
      <sz val="12"/>
      <name val="????"/>
      <family val="1"/>
      <charset val="136"/>
    </font>
    <font>
      <sz val="12"/>
      <name val="Courier"/>
      <family val="3"/>
    </font>
    <font>
      <sz val="10"/>
      <name val="AngsanaUPC"/>
      <family val="1"/>
    </font>
    <font>
      <sz val="12"/>
      <name val="|??¢¥¢¬¨Ï"/>
      <family val="1"/>
      <charset val="129"/>
    </font>
    <font>
      <sz val="10"/>
      <name val="VNI-Times"/>
    </font>
    <font>
      <sz val="10"/>
      <name val="MS Sans Serif"/>
      <family val="2"/>
    </font>
    <font>
      <sz val="10"/>
      <color indexed="8"/>
      <name val="Arial"/>
      <family val="2"/>
    </font>
    <font>
      <sz val="10"/>
      <name val="VNtimes new roman"/>
      <family val="2"/>
    </font>
    <font>
      <sz val="10"/>
      <name val="VNI-Helve"/>
    </font>
    <font>
      <sz val="13"/>
      <name val=".VnTime"/>
      <family val="2"/>
    </font>
    <font>
      <sz val="12"/>
      <name val="???"/>
    </font>
    <font>
      <sz val="11"/>
      <name val="‚l‚r ‚oƒSƒVƒbƒN"/>
      <family val="3"/>
      <charset val="128"/>
    </font>
    <font>
      <sz val="11"/>
      <name val="–¾’©"/>
      <family val="1"/>
      <charset val="128"/>
    </font>
    <font>
      <sz val="14"/>
      <name val="Terminal"/>
      <family val="3"/>
      <charset val="128"/>
    </font>
    <font>
      <sz val="14"/>
      <name val="VnTime"/>
    </font>
    <font>
      <b/>
      <sz val="10"/>
      <name val=".VnTimeH"/>
      <family val="2"/>
    </font>
    <font>
      <sz val="11"/>
      <name val=".VnTime"/>
      <family val="2"/>
    </font>
    <font>
      <b/>
      <u/>
      <sz val="14"/>
      <color indexed="8"/>
      <name val=".VnBook-AntiquaH"/>
      <family val="2"/>
    </font>
    <font>
      <b/>
      <u/>
      <sz val="10"/>
      <name val="VNI-Times"/>
    </font>
    <font>
      <b/>
      <sz val="10"/>
      <name val=".VnArial"/>
      <family val="2"/>
    </font>
    <font>
      <sz val="10"/>
      <name val="VnTimes"/>
    </font>
    <font>
      <sz val="12"/>
      <color indexed="10"/>
      <name val=".VnArial Narrow"/>
      <family val="2"/>
    </font>
    <font>
      <sz val="12"/>
      <color indexed="8"/>
      <name val="¹ÙÅÁÃ¼"/>
      <family val="1"/>
      <charset val="129"/>
    </font>
    <font>
      <i/>
      <sz val="12"/>
      <color indexed="8"/>
      <name val=".VnBook-AntiquaH"/>
      <family val="2"/>
    </font>
    <font>
      <sz val="12"/>
      <color indexed="8"/>
      <name val="Arial Narrow"/>
      <family val="2"/>
    </font>
    <font>
      <sz val="11"/>
      <color indexed="8"/>
      <name val="Calibri"/>
      <family val="2"/>
    </font>
    <font>
      <b/>
      <sz val="12"/>
      <color indexed="8"/>
      <name val=".VnBook-Antiqua"/>
      <family val="2"/>
    </font>
    <font>
      <i/>
      <sz val="12"/>
      <color indexed="8"/>
      <name val=".VnBook-Antiqua"/>
      <family val="2"/>
    </font>
    <font>
      <sz val="12"/>
      <color indexed="9"/>
      <name val="Arial Narrow"/>
      <family val="2"/>
    </font>
    <font>
      <sz val="11"/>
      <color indexed="9"/>
      <name val="Calibri"/>
      <family val="2"/>
    </font>
    <font>
      <sz val="14"/>
      <name val=".VnTime"/>
      <family val="2"/>
    </font>
    <font>
      <sz val="12"/>
      <name val="¹UAAA¼"/>
      <family val="3"/>
      <charset val="129"/>
    </font>
    <font>
      <sz val="8"/>
      <name val="Times New Roman"/>
      <family val="1"/>
    </font>
    <font>
      <b/>
      <sz val="12"/>
      <color indexed="63"/>
      <name val="VNI-Times"/>
    </font>
    <font>
      <sz val="12"/>
      <name val="¹ÙÅÁÃ¼"/>
      <charset val="129"/>
    </font>
    <font>
      <sz val="12"/>
      <color indexed="20"/>
      <name val="Arial Narrow"/>
      <family val="2"/>
    </font>
    <font>
      <sz val="12"/>
      <name val="Tms Rmn"/>
    </font>
    <font>
      <sz val="11"/>
      <name val="µ¸¿ò"/>
      <charset val="129"/>
    </font>
    <font>
      <sz val="10"/>
      <name val="±¼¸²A¼"/>
      <family val="3"/>
      <charset val="129"/>
    </font>
    <font>
      <sz val="12"/>
      <name val="¹ÙÅÁÃ¼"/>
      <family val="1"/>
      <charset val="129"/>
    </font>
    <font>
      <sz val="10"/>
      <name val="Helv"/>
    </font>
    <font>
      <b/>
      <sz val="12"/>
      <color indexed="52"/>
      <name val="Arial Narrow"/>
      <family val="2"/>
    </font>
    <font>
      <b/>
      <sz val="10"/>
      <name val="Helv"/>
    </font>
    <font>
      <b/>
      <sz val="12"/>
      <color indexed="9"/>
      <name val="Arial Narrow"/>
      <family val="2"/>
    </font>
    <font>
      <sz val="11"/>
      <name val="VNbook-Antiqua"/>
      <family val="2"/>
    </font>
    <font>
      <sz val="10"/>
      <name val="VNI-Aptima"/>
    </font>
    <font>
      <sz val="11"/>
      <name val="VNtimes new roman"/>
      <family val="2"/>
    </font>
    <font>
      <sz val="11"/>
      <name val="Tms Rmn"/>
    </font>
    <font>
      <sz val="11"/>
      <name val="UVnTime"/>
    </font>
    <font>
      <sz val="12"/>
      <color indexed="8"/>
      <name val="Times New Roman"/>
      <family val="2"/>
    </font>
    <font>
      <sz val="12"/>
      <color theme="1"/>
      <name val="Times New Roman"/>
      <family val="2"/>
    </font>
    <font>
      <sz val="10"/>
      <name val="BERNHARD"/>
    </font>
    <font>
      <b/>
      <sz val="12"/>
      <name val="VNTime"/>
      <family val="2"/>
    </font>
    <font>
      <sz val="10"/>
      <name val="MS Serif"/>
      <family val="1"/>
    </font>
    <font>
      <b/>
      <sz val="11"/>
      <color indexed="63"/>
      <name val="Calibri"/>
      <family val="2"/>
    </font>
    <font>
      <sz val="11"/>
      <color indexed="62"/>
      <name val="Calibri"/>
      <family val="2"/>
    </font>
    <font>
      <b/>
      <sz val="12"/>
      <name val="VNTimeH"/>
      <family val="2"/>
    </font>
    <font>
      <b/>
      <sz val="15"/>
      <color indexed="56"/>
      <name val="Calibri"/>
      <family val="2"/>
    </font>
    <font>
      <b/>
      <sz val="13"/>
      <color indexed="56"/>
      <name val="Calibri"/>
      <family val="2"/>
    </font>
    <font>
      <b/>
      <sz val="11"/>
      <color indexed="56"/>
      <name val="Calibri"/>
      <family val="2"/>
    </font>
    <font>
      <sz val="1"/>
      <color indexed="8"/>
      <name val="Courier"/>
      <family val="3"/>
    </font>
    <font>
      <sz val="10"/>
      <name val="Arial CE"/>
      <charset val="238"/>
    </font>
    <font>
      <b/>
      <sz val="1"/>
      <color indexed="8"/>
      <name val="Courier"/>
      <family val="3"/>
    </font>
    <font>
      <sz val="10"/>
      <color indexed="16"/>
      <name val="MS Serif"/>
      <family val="1"/>
    </font>
    <font>
      <sz val="14"/>
      <name val="VNtimes new roman"/>
      <family val="2"/>
    </font>
    <font>
      <i/>
      <sz val="12"/>
      <color indexed="23"/>
      <name val="Arial Narrow"/>
      <family val="2"/>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6"/>
      <color indexed="14"/>
      <name val="VNottawa"/>
      <family val="2"/>
    </font>
    <font>
      <sz val="8"/>
      <color indexed="8"/>
      <name val="Helvetica"/>
    </font>
    <font>
      <sz val="12"/>
      <name val="VNTime"/>
      <family val="2"/>
    </font>
    <font>
      <sz val="12"/>
      <color indexed="17"/>
      <name val="Arial Narrow"/>
      <family val="2"/>
    </font>
    <font>
      <sz val="8"/>
      <name val="Arial"/>
      <family val="2"/>
    </font>
    <font>
      <b/>
      <sz val="11"/>
      <name val="Times New Roman"/>
      <family val="1"/>
    </font>
    <font>
      <sz val="10"/>
      <name val=".VnArialH"/>
      <family val="2"/>
    </font>
    <font>
      <b/>
      <sz val="12"/>
      <name val=".VnBook-AntiquaH"/>
      <family val="2"/>
    </font>
    <font>
      <b/>
      <sz val="12"/>
      <color indexed="9"/>
      <name val="Tms Rmn"/>
    </font>
    <font>
      <b/>
      <sz val="12"/>
      <name val="Helv"/>
    </font>
    <font>
      <b/>
      <sz val="12"/>
      <name val="Arial"/>
      <family val="2"/>
    </font>
    <font>
      <b/>
      <sz val="18"/>
      <name val="Arial"/>
      <family val="2"/>
    </font>
    <font>
      <b/>
      <sz val="11"/>
      <color indexed="56"/>
      <name val="Arial Narrow"/>
      <family val="2"/>
    </font>
    <font>
      <b/>
      <sz val="8"/>
      <name val="MS Sans Serif"/>
      <family val="2"/>
    </font>
    <font>
      <b/>
      <sz val="10"/>
      <name val=".VnTime"/>
      <family val="2"/>
    </font>
    <font>
      <sz val="10"/>
      <name val="vnTimesRoman"/>
    </font>
    <font>
      <b/>
      <sz val="14"/>
      <name val=".VnTimeH"/>
      <family val="2"/>
    </font>
    <font>
      <sz val="12"/>
      <name val="±¼¸²Ã¼"/>
      <family val="3"/>
      <charset val="129"/>
    </font>
    <font>
      <sz val="12"/>
      <color indexed="62"/>
      <name val="Arial Narrow"/>
      <family val="2"/>
    </font>
    <font>
      <u/>
      <sz val="10"/>
      <color indexed="12"/>
      <name val=".VnTime"/>
      <family val="2"/>
    </font>
    <font>
      <u/>
      <sz val="12"/>
      <color indexed="12"/>
      <name val=".VnTime"/>
      <family val="2"/>
    </font>
    <font>
      <u/>
      <sz val="12"/>
      <color indexed="12"/>
      <name val="Arial"/>
      <family val="2"/>
    </font>
    <font>
      <sz val="10"/>
      <name val="VNI-Avo"/>
    </font>
    <font>
      <b/>
      <sz val="11"/>
      <color indexed="9"/>
      <name val="Calibri"/>
      <family val="2"/>
    </font>
    <font>
      <b/>
      <sz val="14"/>
      <name val=".VnArialH"/>
      <family val="2"/>
    </font>
    <font>
      <sz val="12"/>
      <color indexed="52"/>
      <name val="Arial Narrow"/>
      <family val="2"/>
    </font>
    <font>
      <sz val="8"/>
      <name val="VNarial"/>
      <family val="2"/>
    </font>
    <font>
      <b/>
      <sz val="11"/>
      <name val="Helv"/>
    </font>
    <font>
      <sz val="10"/>
      <name val=".VnAvant"/>
      <family val="2"/>
    </font>
    <font>
      <sz val="12"/>
      <name val="Arial"/>
      <family val="2"/>
    </font>
    <font>
      <sz val="12"/>
      <color indexed="60"/>
      <name val="Arial Narrow"/>
      <family val="2"/>
    </font>
    <font>
      <sz val="7"/>
      <name val="Small Fonts"/>
      <family val="2"/>
    </font>
    <font>
      <b/>
      <sz val="12"/>
      <name val="VN-NTime"/>
    </font>
    <font>
      <sz val="12"/>
      <name val="???"/>
      <family val="1"/>
      <charset val="129"/>
    </font>
    <font>
      <sz val="12"/>
      <name val="바탕체"/>
      <family val="1"/>
      <charset val="129"/>
    </font>
    <font>
      <sz val="13"/>
      <name val="Times New Roman"/>
      <family val="1"/>
      <charset val="163"/>
    </font>
    <font>
      <sz val="11"/>
      <color indexed="8"/>
      <name val="Helvetica Neue"/>
    </font>
    <font>
      <sz val="10"/>
      <name val="VNlucida sans"/>
      <family val="2"/>
    </font>
    <font>
      <sz val="11"/>
      <name val="VNI-Aptima"/>
    </font>
    <font>
      <sz val="11"/>
      <color indexed="52"/>
      <name val="Calibri"/>
      <family val="2"/>
    </font>
    <font>
      <b/>
      <sz val="11"/>
      <name val="Arial"/>
      <family val="2"/>
    </font>
    <font>
      <b/>
      <sz val="12"/>
      <color indexed="63"/>
      <name val="Arial Narrow"/>
      <family val="2"/>
    </font>
    <font>
      <sz val="14"/>
      <name val=".VnArial Narrow"/>
      <family val="2"/>
    </font>
    <font>
      <sz val="12"/>
      <color indexed="8"/>
      <name val="Times New Roman"/>
      <family val="1"/>
    </font>
    <font>
      <sz val="12"/>
      <name val="Helv"/>
      <family val="2"/>
    </font>
    <font>
      <b/>
      <sz val="10"/>
      <name val="MS Sans Serif"/>
      <family val="2"/>
    </font>
    <font>
      <sz val="8"/>
      <name val="Wingdings"/>
      <charset val="2"/>
    </font>
    <font>
      <sz val="8"/>
      <name val="Helv"/>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sz val="11"/>
      <name val="3C_Times_T"/>
    </font>
    <font>
      <sz val="8"/>
      <name val="MS Sans Serif"/>
      <family val="2"/>
    </font>
    <font>
      <b/>
      <sz val="10.5"/>
      <name val=".VnAvantH"/>
      <family val="2"/>
    </font>
    <font>
      <sz val="10"/>
      <name val="VNbook-Antiqua"/>
      <family val="2"/>
    </font>
    <font>
      <sz val="11"/>
      <color indexed="32"/>
      <name val="VNI-Times"/>
    </font>
    <font>
      <b/>
      <sz val="8"/>
      <color indexed="8"/>
      <name val="Helv"/>
    </font>
    <font>
      <sz val="10"/>
      <name val="Symbol"/>
      <family val="1"/>
      <charset val="2"/>
    </font>
    <font>
      <sz val="13"/>
      <name val=".VnArial"/>
      <family val="2"/>
    </font>
    <font>
      <b/>
      <sz val="10"/>
      <name val="VNI-Univer"/>
    </font>
    <font>
      <sz val="10"/>
      <name val=".VnBook-Antiqua"/>
      <family val="2"/>
    </font>
    <font>
      <b/>
      <sz val="12"/>
      <name val="VNI-Times"/>
    </font>
    <font>
      <sz val="12"/>
      <color indexed="8"/>
      <name val=".VnTime"/>
      <family val="2"/>
    </font>
    <font>
      <sz val="11"/>
      <name val=".VnAvant"/>
      <family val="2"/>
    </font>
    <font>
      <b/>
      <sz val="13"/>
      <color indexed="8"/>
      <name val=".VnTimeH"/>
      <family val="2"/>
    </font>
    <font>
      <b/>
      <u val="double"/>
      <sz val="12"/>
      <color indexed="12"/>
      <name val=".VnBahamasB"/>
      <family val="2"/>
    </font>
    <font>
      <b/>
      <sz val="18"/>
      <color indexed="56"/>
      <name val="Cambria"/>
      <family val="2"/>
    </font>
    <font>
      <b/>
      <sz val="11"/>
      <color indexed="52"/>
      <name val="Calibri"/>
      <family val="2"/>
    </font>
    <font>
      <sz val="9.5"/>
      <name val=".VnBlackH"/>
      <family val="2"/>
    </font>
    <font>
      <b/>
      <sz val="10"/>
      <name val=".VnBahamasBH"/>
      <family val="2"/>
    </font>
    <font>
      <b/>
      <sz val="11"/>
      <name val=".VnArialH"/>
      <family val="2"/>
    </font>
    <font>
      <b/>
      <sz val="11"/>
      <color indexed="8"/>
      <name val="Calibri"/>
      <family val="2"/>
    </font>
    <font>
      <b/>
      <sz val="10"/>
      <name val=".VnArialH"/>
      <family val="2"/>
    </font>
    <font>
      <sz val="11"/>
      <color indexed="17"/>
      <name val="Calibri"/>
      <family val="2"/>
    </font>
    <font>
      <sz val="11"/>
      <color indexed="60"/>
      <name val="Calibri"/>
      <family val="2"/>
    </font>
    <font>
      <sz val="10"/>
      <name val=".VnArial Narrow"/>
      <family val="2"/>
    </font>
    <font>
      <sz val="9"/>
      <name val="VNswitzerlandCondensed"/>
      <family val="2"/>
    </font>
    <font>
      <sz val="11"/>
      <name val="VNI-Times"/>
    </font>
    <font>
      <sz val="11"/>
      <color indexed="10"/>
      <name val="Calibri"/>
      <family val="2"/>
    </font>
    <font>
      <i/>
      <sz val="11"/>
      <color indexed="23"/>
      <name val="Calibri"/>
      <family val="2"/>
    </font>
    <font>
      <sz val="8"/>
      <name val="VNI-Helve"/>
    </font>
    <font>
      <sz val="10"/>
      <color indexed="8"/>
      <name val="MS Sans Serif"/>
      <family val="2"/>
    </font>
    <font>
      <sz val="14"/>
      <name val="VnTime"/>
      <family val="2"/>
    </font>
    <font>
      <sz val="8"/>
      <name val=".VnTime"/>
      <family val="2"/>
    </font>
    <font>
      <b/>
      <sz val="8"/>
      <name val="VN Helvetica"/>
    </font>
    <font>
      <b/>
      <sz val="12"/>
      <name val=".VnTime"/>
      <family val="2"/>
    </font>
    <font>
      <b/>
      <sz val="10"/>
      <name val="VN AvantGBook"/>
    </font>
    <font>
      <b/>
      <sz val="16"/>
      <name val=".VnTime"/>
      <family val="2"/>
    </font>
    <font>
      <sz val="9"/>
      <name val=".VnTime"/>
      <family val="2"/>
    </font>
    <font>
      <sz val="12"/>
      <color indexed="10"/>
      <name val="Arial Narrow"/>
      <family val="2"/>
    </font>
    <font>
      <sz val="10"/>
      <name val="Geneva"/>
      <family val="2"/>
    </font>
    <font>
      <sz val="11"/>
      <color indexed="20"/>
      <name val="Calibri"/>
      <family val="2"/>
    </font>
    <font>
      <sz val="14"/>
      <name val=".VnArial"/>
      <family val="2"/>
    </font>
    <font>
      <sz val="10"/>
      <name val=" "/>
      <family val="1"/>
      <charset val="136"/>
    </font>
    <font>
      <sz val="12"/>
      <color indexed="8"/>
      <name val="바탕체"/>
      <family val="3"/>
    </font>
    <font>
      <sz val="12"/>
      <name val="뼻뮝"/>
      <family val="1"/>
      <charset val="129"/>
    </font>
    <font>
      <sz val="10"/>
      <name val="명조"/>
      <family val="3"/>
      <charset val="129"/>
    </font>
    <font>
      <sz val="10"/>
      <name val="돋움체"/>
      <family val="3"/>
      <charset val="129"/>
    </font>
    <font>
      <sz val="9"/>
      <name val="Arial"/>
      <family val="2"/>
    </font>
    <font>
      <b/>
      <u val="singleAccounting"/>
      <sz val="10"/>
      <name val="Arial Narrow"/>
      <family val="2"/>
    </font>
    <font>
      <b/>
      <sz val="9"/>
      <color indexed="81"/>
      <name val="Tahoma"/>
      <family val="2"/>
    </font>
    <font>
      <sz val="9"/>
      <color indexed="81"/>
      <name val="Tahoma"/>
      <family val="2"/>
    </font>
    <font>
      <i/>
      <sz val="12"/>
      <name val="Times New Roman"/>
      <family val="1"/>
    </font>
    <font>
      <b/>
      <u/>
      <sz val="13"/>
      <name val="VnTime"/>
    </font>
    <font>
      <sz val="12"/>
      <color indexed="8"/>
      <name val="Times New Roman"/>
      <family val="2"/>
      <charset val="163"/>
    </font>
    <font>
      <sz val="12"/>
      <name val=".VnArial Narrow"/>
      <family val="2"/>
    </font>
    <font>
      <sz val="11"/>
      <color indexed="8"/>
      <name val="Arial"/>
      <family val="2"/>
    </font>
    <font>
      <sz val="8"/>
      <name val="Tms Rmn"/>
    </font>
    <font>
      <b/>
      <sz val="11"/>
      <name val="Arial Narrow"/>
      <family val="2"/>
    </font>
    <font>
      <sz val="11"/>
      <name val="Arial Narrow"/>
      <family val="2"/>
    </font>
    <font>
      <i/>
      <sz val="12"/>
      <name val="Arial Narrow"/>
      <family val="2"/>
    </font>
    <font>
      <b/>
      <sz val="13"/>
      <name val="Arial Narrow"/>
      <family val="2"/>
    </font>
    <font>
      <b/>
      <i/>
      <sz val="11"/>
      <name val="Arial Narrow"/>
      <family val="2"/>
    </font>
    <font>
      <i/>
      <sz val="11"/>
      <name val="Arial Narrow"/>
      <family val="2"/>
    </font>
    <font>
      <b/>
      <i/>
      <sz val="10"/>
      <color rgb="FFFF0000"/>
      <name val="Arial Narrow"/>
      <family val="2"/>
    </font>
    <font>
      <sz val="10"/>
      <color rgb="FFFF0000"/>
      <name val="Arial Narrow"/>
      <family val="2"/>
    </font>
    <font>
      <i/>
      <sz val="10"/>
      <color rgb="FFFF0000"/>
      <name val="Arial Narrow"/>
      <family val="2"/>
    </font>
    <font>
      <b/>
      <sz val="12"/>
      <name val="Times New Roman"/>
      <family val="1"/>
    </font>
    <font>
      <sz val="13"/>
      <name val="Arial Narrow"/>
      <family val="2"/>
    </font>
    <font>
      <i/>
      <sz val="13"/>
      <name val="Arial Narrow"/>
      <family val="2"/>
    </font>
    <font>
      <b/>
      <i/>
      <sz val="13"/>
      <name val="Arial Narrow"/>
      <family val="2"/>
    </font>
  </fonts>
  <fills count="7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2"/>
        <bgColor indexed="31"/>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26"/>
      </patternFill>
    </fill>
    <fill>
      <patternFill patternType="solid">
        <fgColor indexed="65"/>
        <bgColor indexed="64"/>
      </patternFill>
    </fill>
    <fill>
      <patternFill patternType="solid">
        <fgColor indexed="40"/>
        <bgColor indexed="64"/>
      </patternFill>
    </fill>
    <fill>
      <patternFill patternType="solid">
        <fgColor indexed="43"/>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theme="0"/>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43"/>
        <bgColor indexed="26"/>
      </patternFill>
    </fill>
  </fills>
  <borders count="108">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style="thin">
        <color indexed="8"/>
      </right>
      <top/>
      <bottom style="thin">
        <color indexed="64"/>
      </bottom>
      <diagonal/>
    </border>
    <border>
      <left style="thin">
        <color indexed="8"/>
      </left>
      <right style="thin">
        <color indexed="8"/>
      </right>
      <top/>
      <bottom style="thin">
        <color indexed="64"/>
      </bottom>
      <diagonal/>
    </border>
    <border>
      <left style="thin">
        <color indexed="8"/>
      </left>
      <right style="thin">
        <color indexed="64"/>
      </right>
      <top/>
      <bottom style="thin">
        <color indexed="64"/>
      </bottom>
      <diagonal/>
    </border>
    <border>
      <left style="hair">
        <color indexed="64"/>
      </left>
      <right/>
      <top/>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style="thin">
        <color indexed="8"/>
      </left>
      <right style="thin">
        <color indexed="8"/>
      </right>
      <top style="hair">
        <color indexed="8"/>
      </top>
      <bottom style="hair">
        <color indexed="8"/>
      </bottom>
      <diagonal/>
    </border>
    <border>
      <left style="thin">
        <color indexed="8"/>
      </left>
      <right style="thin">
        <color indexed="8"/>
      </right>
      <top style="thin">
        <color indexed="8"/>
      </top>
      <bottom style="thin">
        <color indexed="8"/>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double">
        <color indexed="64"/>
      </right>
      <top/>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double">
        <color indexed="64"/>
      </top>
      <bottom style="double">
        <color indexed="64"/>
      </bottom>
      <diagonal/>
    </border>
    <border>
      <left style="thick">
        <color indexed="64"/>
      </left>
      <right/>
      <top style="thick">
        <color indexed="64"/>
      </top>
      <bottom/>
      <diagonal/>
    </border>
    <border>
      <left style="medium">
        <color indexed="10"/>
      </left>
      <right style="medium">
        <color indexed="10"/>
      </right>
      <top style="hair">
        <color indexed="10"/>
      </top>
      <bottom style="hair">
        <color indexed="10"/>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8"/>
      </top>
      <bottom style="thin">
        <color indexed="64"/>
      </bottom>
      <diagonal/>
    </border>
    <border>
      <left style="double">
        <color indexed="64"/>
      </left>
      <right style="thin">
        <color indexed="64"/>
      </right>
      <top style="hair">
        <color indexed="64"/>
      </top>
      <bottom style="hair">
        <color indexed="64"/>
      </bottom>
      <diagonal/>
    </border>
    <border>
      <left/>
      <right/>
      <top/>
      <bottom style="double">
        <color indexed="52"/>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8"/>
      </left>
      <right/>
      <top style="thin">
        <color indexed="8"/>
      </top>
      <bottom style="thin">
        <color indexed="8"/>
      </bottom>
      <diagonal/>
    </border>
    <border>
      <left style="thin">
        <color indexed="64"/>
      </left>
      <right style="medium">
        <color indexed="64"/>
      </right>
      <top style="medium">
        <color indexed="64"/>
      </top>
      <bottom style="thin">
        <color indexed="64"/>
      </bottom>
      <diagonal/>
    </border>
    <border>
      <left/>
      <right style="medium">
        <color indexed="0"/>
      </right>
      <top/>
      <bottom/>
      <diagonal/>
    </border>
    <border>
      <left style="double">
        <color indexed="64"/>
      </left>
      <right style="thin">
        <color indexed="64"/>
      </right>
      <top style="double">
        <color indexed="64"/>
      </top>
      <bottom/>
      <diagonal/>
    </border>
    <border>
      <left/>
      <right/>
      <top style="thin">
        <color indexed="62"/>
      </top>
      <bottom style="double">
        <color indexed="62"/>
      </bottom>
      <diagonal/>
    </border>
    <border>
      <left style="double">
        <color indexed="64"/>
      </left>
      <right style="thin">
        <color indexed="64"/>
      </right>
      <top style="hair">
        <color indexed="64"/>
      </top>
      <bottom style="double">
        <color indexed="64"/>
      </bottom>
      <diagonal/>
    </border>
    <border>
      <left style="medium">
        <color indexed="9"/>
      </left>
      <right style="medium">
        <color indexed="9"/>
      </right>
      <top style="medium">
        <color indexed="9"/>
      </top>
      <bottom style="medium">
        <color indexed="9"/>
      </bottom>
      <diagonal/>
    </border>
    <border>
      <left style="double">
        <color indexed="64"/>
      </left>
      <right style="double">
        <color indexed="64"/>
      </right>
      <top style="double">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right/>
      <top/>
      <bottom style="thin">
        <color indexed="64"/>
      </bottom>
      <diagonal/>
    </border>
    <border>
      <left/>
      <right style="thin">
        <color auto="1"/>
      </right>
      <top style="hair">
        <color auto="1"/>
      </top>
      <bottom style="hair">
        <color auto="1"/>
      </bottom>
      <diagonal/>
    </border>
    <border>
      <left style="thin">
        <color auto="1"/>
      </left>
      <right style="thin">
        <color auto="1"/>
      </right>
      <top style="thin">
        <color auto="1"/>
      </top>
      <bottom style="thin">
        <color auto="1"/>
      </bottom>
      <diagonal/>
    </border>
    <border>
      <left style="thin">
        <color indexed="64"/>
      </left>
      <right/>
      <top/>
      <bottom/>
      <diagonal/>
    </border>
    <border>
      <left style="thin">
        <color auto="1"/>
      </left>
      <right style="thin">
        <color auto="1"/>
      </right>
      <top/>
      <bottom style="thin">
        <color auto="1"/>
      </bottom>
      <diagonal/>
    </border>
    <border>
      <left style="thin">
        <color indexed="64"/>
      </left>
      <right style="thin">
        <color indexed="64"/>
      </right>
      <top style="hair">
        <color indexed="64"/>
      </top>
      <bottom/>
      <diagonal/>
    </border>
    <border>
      <left style="thin">
        <color indexed="8"/>
      </left>
      <right style="thin">
        <color indexed="8"/>
      </right>
      <top style="hair">
        <color indexed="8"/>
      </top>
      <bottom style="hair">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medium">
        <color indexed="10"/>
      </left>
      <right style="medium">
        <color indexed="10"/>
      </right>
      <top style="hair">
        <color indexed="10"/>
      </top>
      <bottom style="hair">
        <color indexed="10"/>
      </bottom>
      <diagonal/>
    </border>
    <border>
      <left style="thin">
        <color indexed="22"/>
      </left>
      <right style="thin">
        <color indexed="22"/>
      </right>
      <top style="thin">
        <color indexed="22"/>
      </top>
      <bottom style="thin">
        <color indexed="22"/>
      </bottom>
      <diagonal/>
    </border>
    <border>
      <left/>
      <right style="thin">
        <color indexed="64"/>
      </right>
      <top/>
      <bottom style="hair">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8"/>
      </top>
      <bottom style="thin">
        <color indexed="64"/>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62"/>
      </top>
      <bottom style="double">
        <color indexed="62"/>
      </bottom>
      <diagonal/>
    </border>
    <border>
      <left/>
      <right/>
      <top style="double">
        <color indexed="8"/>
      </top>
      <bottom/>
      <diagonal/>
    </border>
    <border>
      <left/>
      <right style="thin">
        <color indexed="64"/>
      </right>
      <top/>
      <bottom/>
      <diagonal/>
    </border>
    <border>
      <left style="thin">
        <color auto="1"/>
      </left>
      <right style="thin">
        <color auto="1"/>
      </right>
      <top style="thin">
        <color auto="1"/>
      </top>
      <bottom style="thin">
        <color auto="1"/>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auto="1"/>
      </left>
      <right style="thin">
        <color auto="1"/>
      </right>
      <top/>
      <bottom style="thin">
        <color auto="1"/>
      </bottom>
      <diagonal/>
    </border>
    <border>
      <left/>
      <right style="thin">
        <color auto="1"/>
      </right>
      <top style="hair">
        <color auto="1"/>
      </top>
      <bottom style="hair">
        <color auto="1"/>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8"/>
      </top>
      <bottom style="thin">
        <color indexed="64"/>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style="thin">
        <color indexed="8"/>
      </left>
      <right/>
      <top style="thin">
        <color indexed="8"/>
      </top>
      <bottom style="thin">
        <color indexed="8"/>
      </bottom>
      <diagonal/>
    </border>
    <border>
      <left/>
      <right/>
      <top style="thin">
        <color indexed="62"/>
      </top>
      <bottom style="double">
        <color indexed="62"/>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8"/>
      </right>
      <top style="thin">
        <color indexed="64"/>
      </top>
      <bottom/>
      <diagonal/>
    </border>
    <border>
      <left style="thin">
        <color indexed="8"/>
      </left>
      <right style="thin">
        <color indexed="8"/>
      </right>
      <top style="thin">
        <color indexed="64"/>
      </top>
      <bottom/>
      <diagonal/>
    </border>
    <border>
      <left style="thin">
        <color indexed="8"/>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hair">
        <color auto="1"/>
      </top>
      <bottom style="hair">
        <color auto="1"/>
      </bottom>
      <diagonal/>
    </border>
  </borders>
  <cellStyleXfs count="2861">
    <xf numFmtId="0" fontId="0" fillId="0" borderId="0"/>
    <xf numFmtId="167" fontId="4" fillId="0" borderId="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167" fontId="4" fillId="0" borderId="0" applyFill="0" applyBorder="0" applyAlignment="0" applyProtection="0"/>
    <xf numFmtId="43" fontId="3"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167" fontId="4" fillId="0" borderId="0" applyFill="0" applyBorder="0" applyAlignment="0" applyProtection="0"/>
    <xf numFmtId="165" fontId="13" fillId="0" borderId="0" applyFont="0" applyFill="0" applyBorder="0" applyAlignment="0" applyProtection="0"/>
    <xf numFmtId="173" fontId="14" fillId="0" borderId="0" applyFont="0" applyFill="0" applyBorder="0" applyAlignment="0" applyProtection="0"/>
    <xf numFmtId="0" fontId="15" fillId="0" borderId="0" applyNumberFormat="0" applyFill="0" applyBorder="0" applyAlignment="0" applyProtection="0"/>
    <xf numFmtId="3" fontId="16" fillId="0" borderId="3"/>
    <xf numFmtId="166" fontId="17" fillId="0" borderId="15" applyFont="0" applyBorder="0"/>
    <xf numFmtId="169" fontId="7" fillId="0" borderId="0" applyBorder="0"/>
    <xf numFmtId="166" fontId="17" fillId="0" borderId="15" applyFont="0" applyBorder="0"/>
    <xf numFmtId="0" fontId="18" fillId="0" borderId="0"/>
    <xf numFmtId="174" fontId="19"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75" fontId="21" fillId="0" borderId="0" applyFont="0" applyFill="0" applyBorder="0" applyAlignment="0" applyProtection="0"/>
    <xf numFmtId="176" fontId="4" fillId="0" borderId="0" applyFont="0" applyFill="0" applyBorder="0" applyAlignment="0" applyProtection="0"/>
    <xf numFmtId="0" fontId="4" fillId="0" borderId="0" applyNumberFormat="0" applyFill="0" applyBorder="0" applyAlignment="0" applyProtection="0"/>
    <xf numFmtId="0" fontId="22" fillId="0" borderId="0" applyFont="0" applyFill="0" applyBorder="0" applyAlignment="0" applyProtection="0"/>
    <xf numFmtId="0" fontId="23" fillId="0" borderId="16"/>
    <xf numFmtId="177" fontId="24" fillId="0" borderId="0" applyFont="0" applyFill="0" applyBorder="0" applyAlignment="0" applyProtection="0"/>
    <xf numFmtId="178" fontId="24" fillId="0" borderId="0" applyFont="0" applyFill="0" applyBorder="0" applyAlignment="0" applyProtection="0"/>
    <xf numFmtId="179" fontId="18" fillId="0" borderId="0" applyFont="0" applyFill="0" applyBorder="0" applyAlignment="0" applyProtection="0"/>
    <xf numFmtId="180" fontId="25" fillId="0" borderId="0" applyFont="0" applyFill="0" applyBorder="0" applyAlignment="0" applyProtection="0"/>
    <xf numFmtId="181" fontId="25" fillId="0" borderId="0" applyFont="0" applyFill="0" applyBorder="0" applyAlignment="0" applyProtection="0"/>
    <xf numFmtId="6" fontId="26" fillId="0" borderId="0" applyFont="0" applyFill="0" applyBorder="0" applyAlignment="0" applyProtection="0"/>
    <xf numFmtId="0" fontId="27"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28" fillId="0" borderId="0"/>
    <xf numFmtId="0" fontId="4" fillId="0" borderId="0" applyNumberFormat="0" applyFill="0" applyBorder="0" applyAlignment="0" applyProtection="0"/>
    <xf numFmtId="180" fontId="15" fillId="0" borderId="0" applyFont="0" applyFill="0" applyBorder="0" applyAlignment="0" applyProtection="0"/>
    <xf numFmtId="42" fontId="29" fillId="0" borderId="0" applyFont="0" applyFill="0" applyBorder="0" applyAlignment="0" applyProtection="0"/>
    <xf numFmtId="182" fontId="15" fillId="0" borderId="0" applyFont="0" applyFill="0" applyBorder="0" applyAlignment="0" applyProtection="0"/>
    <xf numFmtId="42" fontId="29" fillId="0" borderId="0" applyFont="0" applyFill="0" applyBorder="0" applyAlignment="0" applyProtection="0"/>
    <xf numFmtId="0" fontId="30" fillId="0" borderId="0"/>
    <xf numFmtId="0" fontId="20" fillId="0" borderId="0"/>
    <xf numFmtId="0" fontId="31" fillId="0" borderId="0">
      <alignment vertical="top"/>
    </xf>
    <xf numFmtId="0" fontId="31" fillId="0" borderId="0">
      <alignment vertical="top"/>
    </xf>
    <xf numFmtId="42" fontId="29" fillId="0" borderId="0" applyFont="0" applyFill="0" applyBorder="0" applyAlignment="0" applyProtection="0"/>
    <xf numFmtId="183" fontId="14" fillId="0" borderId="0" applyFont="0" applyFill="0" applyBorder="0" applyAlignment="0" applyProtection="0"/>
    <xf numFmtId="184" fontId="29" fillId="0" borderId="0" applyFont="0" applyFill="0" applyBorder="0" applyAlignment="0" applyProtection="0"/>
    <xf numFmtId="185" fontId="29" fillId="0" borderId="0" applyFont="0" applyFill="0" applyBorder="0" applyAlignment="0" applyProtection="0"/>
    <xf numFmtId="184" fontId="29" fillId="0" borderId="0" applyFont="0" applyFill="0" applyBorder="0" applyAlignment="0" applyProtection="0"/>
    <xf numFmtId="183" fontId="14" fillId="0" borderId="0" applyFont="0" applyFill="0" applyBorder="0" applyAlignment="0" applyProtection="0"/>
    <xf numFmtId="0" fontId="20" fillId="0" borderId="0"/>
    <xf numFmtId="0" fontId="18" fillId="0" borderId="0" applyNumberFormat="0" applyFill="0" applyBorder="0" applyAlignment="0" applyProtection="0"/>
    <xf numFmtId="0" fontId="18" fillId="0" borderId="0" applyNumberFormat="0" applyFill="0" applyBorder="0" applyAlignment="0" applyProtection="0"/>
    <xf numFmtId="183" fontId="14" fillId="0" borderId="0" applyFont="0" applyFill="0" applyBorder="0" applyAlignment="0" applyProtection="0"/>
    <xf numFmtId="0" fontId="20" fillId="0" borderId="0"/>
    <xf numFmtId="42" fontId="29" fillId="0" borderId="0" applyFont="0" applyFill="0" applyBorder="0" applyAlignment="0" applyProtection="0"/>
    <xf numFmtId="42" fontId="29" fillId="0" borderId="0" applyFont="0" applyFill="0" applyBorder="0" applyAlignment="0" applyProtection="0"/>
    <xf numFmtId="173" fontId="32"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0" fillId="0" borderId="0"/>
    <xf numFmtId="0" fontId="20" fillId="0" borderId="0"/>
    <xf numFmtId="0" fontId="20"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20" fillId="0" borderId="0"/>
    <xf numFmtId="42" fontId="29" fillId="0" borderId="0" applyFont="0" applyFill="0" applyBorder="0" applyAlignment="0" applyProtection="0"/>
    <xf numFmtId="186" fontId="14" fillId="0" borderId="0" applyFont="0" applyFill="0" applyBorder="0" applyAlignment="0" applyProtection="0"/>
    <xf numFmtId="177" fontId="29" fillId="0" borderId="0" applyFont="0" applyFill="0" applyBorder="0" applyAlignment="0" applyProtection="0"/>
    <xf numFmtId="177"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87" fontId="33" fillId="0" borderId="0" applyFont="0" applyFill="0" applyBorder="0" applyAlignment="0" applyProtection="0"/>
    <xf numFmtId="188" fontId="14" fillId="0" borderId="0" applyFont="0" applyFill="0" applyBorder="0" applyAlignment="0" applyProtection="0"/>
    <xf numFmtId="188" fontId="14" fillId="0" borderId="0" applyFont="0" applyFill="0" applyBorder="0" applyAlignment="0" applyProtection="0"/>
    <xf numFmtId="189" fontId="4" fillId="0" borderId="0" applyFont="0" applyFill="0" applyBorder="0" applyAlignment="0" applyProtection="0"/>
    <xf numFmtId="189" fontId="33" fillId="0" borderId="0" applyFont="0" applyFill="0" applyBorder="0" applyAlignment="0" applyProtection="0"/>
    <xf numFmtId="188" fontId="14" fillId="0" borderId="0" applyFont="0" applyFill="0" applyBorder="0" applyAlignment="0" applyProtection="0"/>
    <xf numFmtId="187" fontId="33" fillId="0" borderId="0" applyFont="0" applyFill="0" applyBorder="0" applyAlignment="0" applyProtection="0"/>
    <xf numFmtId="190" fontId="14" fillId="0" borderId="0" applyFont="0" applyFill="0" applyBorder="0" applyAlignment="0" applyProtection="0"/>
    <xf numFmtId="173" fontId="14" fillId="0" borderId="0" applyFont="0" applyFill="0" applyBorder="0" applyAlignment="0" applyProtection="0"/>
    <xf numFmtId="181" fontId="14" fillId="0" borderId="0" applyFont="0" applyFill="0" applyBorder="0" applyAlignment="0" applyProtection="0"/>
    <xf numFmtId="181" fontId="14" fillId="0" borderId="0" applyFont="0" applyFill="0" applyBorder="0" applyAlignment="0" applyProtection="0"/>
    <xf numFmtId="191" fontId="14" fillId="0" borderId="0" applyFont="0" applyFill="0" applyBorder="0" applyAlignment="0" applyProtection="0"/>
    <xf numFmtId="191" fontId="14" fillId="0" borderId="0" applyFont="0" applyFill="0" applyBorder="0" applyAlignment="0" applyProtection="0"/>
    <xf numFmtId="192" fontId="29" fillId="0" borderId="0" applyFont="0" applyFill="0" applyBorder="0" applyAlignment="0" applyProtection="0"/>
    <xf numFmtId="165" fontId="29" fillId="0" borderId="0" applyFont="0" applyFill="0" applyBorder="0" applyAlignment="0" applyProtection="0"/>
    <xf numFmtId="193" fontId="29" fillId="0" borderId="0" applyFont="0" applyFill="0" applyBorder="0" applyAlignment="0" applyProtection="0"/>
    <xf numFmtId="194" fontId="29" fillId="0" borderId="0" applyFont="0" applyFill="0" applyBorder="0" applyAlignment="0" applyProtection="0"/>
    <xf numFmtId="192" fontId="29" fillId="0" borderId="0" applyFont="0" applyFill="0" applyBorder="0" applyAlignment="0" applyProtection="0"/>
    <xf numFmtId="194"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92" fontId="29" fillId="0" borderId="0" applyFont="0" applyFill="0" applyBorder="0" applyAlignment="0" applyProtection="0"/>
    <xf numFmtId="193" fontId="29" fillId="0" borderId="0" applyFont="0" applyFill="0" applyBorder="0" applyAlignment="0" applyProtection="0"/>
    <xf numFmtId="195" fontId="29" fillId="0" borderId="0" applyFont="0" applyFill="0" applyBorder="0" applyAlignment="0" applyProtection="0"/>
    <xf numFmtId="0" fontId="29" fillId="0" borderId="0" applyFont="0" applyFill="0" applyBorder="0" applyAlignment="0" applyProtection="0"/>
    <xf numFmtId="165" fontId="29" fillId="0" borderId="0" applyFont="0" applyFill="0" applyBorder="0" applyAlignment="0" applyProtection="0"/>
    <xf numFmtId="0" fontId="29" fillId="0" borderId="0" applyFont="0" applyFill="0" applyBorder="0" applyAlignment="0" applyProtection="0"/>
    <xf numFmtId="194" fontId="29" fillId="0" borderId="0" applyFont="0" applyFill="0" applyBorder="0" applyAlignment="0" applyProtection="0"/>
    <xf numFmtId="194" fontId="29" fillId="0" borderId="0" applyFont="0" applyFill="0" applyBorder="0" applyAlignment="0" applyProtection="0"/>
    <xf numFmtId="193" fontId="29" fillId="0" borderId="0" applyFont="0" applyFill="0" applyBorder="0" applyAlignment="0" applyProtection="0"/>
    <xf numFmtId="196" fontId="29" fillId="0" borderId="0" applyFont="0" applyFill="0" applyBorder="0" applyAlignment="0" applyProtection="0"/>
    <xf numFmtId="194" fontId="29" fillId="0" borderId="0" applyFont="0" applyFill="0" applyBorder="0" applyAlignment="0" applyProtection="0"/>
    <xf numFmtId="197" fontId="29" fillId="0" borderId="0" applyFont="0" applyFill="0" applyBorder="0" applyAlignment="0" applyProtection="0"/>
    <xf numFmtId="197" fontId="29" fillId="0" borderId="0" applyFont="0" applyFill="0" applyBorder="0" applyAlignment="0" applyProtection="0"/>
    <xf numFmtId="193" fontId="29" fillId="0" borderId="0" applyFont="0" applyFill="0" applyBorder="0" applyAlignment="0" applyProtection="0"/>
    <xf numFmtId="192" fontId="29" fillId="0" borderId="0" applyFont="0" applyFill="0" applyBorder="0" applyAlignment="0" applyProtection="0"/>
    <xf numFmtId="192" fontId="29" fillId="0" borderId="0" applyFont="0" applyFill="0" applyBorder="0" applyAlignment="0" applyProtection="0"/>
    <xf numFmtId="165" fontId="29" fillId="0" borderId="0" applyFont="0" applyFill="0" applyBorder="0" applyAlignment="0" applyProtection="0"/>
    <xf numFmtId="194" fontId="29" fillId="0" borderId="0" applyFont="0" applyFill="0" applyBorder="0" applyAlignment="0" applyProtection="0"/>
    <xf numFmtId="165" fontId="29" fillId="0" borderId="0" applyFont="0" applyFill="0" applyBorder="0" applyAlignment="0" applyProtection="0"/>
    <xf numFmtId="192" fontId="29" fillId="0" borderId="0" applyFont="0" applyFill="0" applyBorder="0" applyAlignment="0" applyProtection="0"/>
    <xf numFmtId="194" fontId="29" fillId="0" borderId="0" applyFont="0" applyFill="0" applyBorder="0" applyAlignment="0" applyProtection="0"/>
    <xf numFmtId="194" fontId="29" fillId="0" borderId="0" applyFont="0" applyFill="0" applyBorder="0" applyAlignment="0" applyProtection="0"/>
    <xf numFmtId="194" fontId="29" fillId="0" borderId="0" applyFont="0" applyFill="0" applyBorder="0" applyAlignment="0" applyProtection="0"/>
    <xf numFmtId="196" fontId="29" fillId="0" borderId="0" applyFont="0" applyFill="0" applyBorder="0" applyAlignment="0" applyProtection="0"/>
    <xf numFmtId="196" fontId="29" fillId="0" borderId="0" applyFont="0" applyFill="0" applyBorder="0" applyAlignment="0" applyProtection="0"/>
    <xf numFmtId="192" fontId="29" fillId="0" borderId="0" applyFont="0" applyFill="0" applyBorder="0" applyAlignment="0" applyProtection="0"/>
    <xf numFmtId="198" fontId="29" fillId="0" borderId="0" applyFont="0" applyFill="0" applyBorder="0" applyAlignment="0" applyProtection="0"/>
    <xf numFmtId="165" fontId="29" fillId="0" borderId="0" applyFont="0" applyFill="0" applyBorder="0" applyAlignment="0" applyProtection="0"/>
    <xf numFmtId="194" fontId="29" fillId="0" borderId="0" applyFont="0" applyFill="0" applyBorder="0" applyAlignment="0" applyProtection="0"/>
    <xf numFmtId="199" fontId="14" fillId="0" borderId="0" applyFont="0" applyFill="0" applyBorder="0" applyAlignment="0" applyProtection="0"/>
    <xf numFmtId="192" fontId="29" fillId="0" borderId="0" applyFont="0" applyFill="0" applyBorder="0" applyAlignment="0" applyProtection="0"/>
    <xf numFmtId="194" fontId="29" fillId="0" borderId="0" applyFont="0" applyFill="0" applyBorder="0" applyAlignment="0" applyProtection="0"/>
    <xf numFmtId="194" fontId="29" fillId="0" borderId="0" applyFont="0" applyFill="0" applyBorder="0" applyAlignment="0" applyProtection="0"/>
    <xf numFmtId="194" fontId="29" fillId="0" borderId="0" applyFont="0" applyFill="0" applyBorder="0" applyAlignment="0" applyProtection="0"/>
    <xf numFmtId="192" fontId="29" fillId="0" borderId="0" applyFont="0" applyFill="0" applyBorder="0" applyAlignment="0" applyProtection="0"/>
    <xf numFmtId="194" fontId="29" fillId="0" borderId="0" applyFont="0" applyFill="0" applyBorder="0" applyAlignment="0" applyProtection="0"/>
    <xf numFmtId="192" fontId="29" fillId="0" borderId="0" applyFont="0" applyFill="0" applyBorder="0" applyAlignment="0" applyProtection="0"/>
    <xf numFmtId="180" fontId="33" fillId="0" borderId="0" applyFont="0" applyFill="0" applyBorder="0" applyAlignment="0" applyProtection="0"/>
    <xf numFmtId="200" fontId="29" fillId="0" borderId="0" applyFont="0" applyFill="0" applyBorder="0" applyAlignment="0" applyProtection="0"/>
    <xf numFmtId="200" fontId="29" fillId="0" borderId="0" applyFont="0" applyFill="0" applyBorder="0" applyAlignment="0" applyProtection="0"/>
    <xf numFmtId="201" fontId="4" fillId="0" borderId="0" applyFont="0" applyFill="0" applyBorder="0" applyAlignment="0" applyProtection="0"/>
    <xf numFmtId="181" fontId="33" fillId="0" borderId="0" applyFont="0" applyFill="0" applyBorder="0" applyAlignment="0" applyProtection="0"/>
    <xf numFmtId="200" fontId="29" fillId="0" borderId="0" applyFont="0" applyFill="0" applyBorder="0" applyAlignment="0" applyProtection="0"/>
    <xf numFmtId="180" fontId="33" fillId="0" borderId="0" applyFont="0" applyFill="0" applyBorder="0" applyAlignment="0" applyProtection="0"/>
    <xf numFmtId="202" fontId="34" fillId="0" borderId="0" applyFont="0" applyFill="0" applyBorder="0" applyAlignment="0" applyProtection="0"/>
    <xf numFmtId="198" fontId="29" fillId="0" borderId="0" applyFont="0" applyFill="0" applyBorder="0" applyAlignment="0" applyProtection="0"/>
    <xf numFmtId="194" fontId="29" fillId="0" borderId="0" applyFont="0" applyFill="0" applyBorder="0" applyAlignment="0" applyProtection="0"/>
    <xf numFmtId="181" fontId="29" fillId="0" borderId="0" applyFont="0" applyFill="0" applyBorder="0" applyAlignment="0" applyProtection="0"/>
    <xf numFmtId="181" fontId="29" fillId="0" borderId="0" applyFont="0" applyFill="0" applyBorder="0" applyAlignment="0" applyProtection="0"/>
    <xf numFmtId="194" fontId="29" fillId="0" borderId="0" applyFont="0" applyFill="0" applyBorder="0" applyAlignment="0" applyProtection="0"/>
    <xf numFmtId="194" fontId="29" fillId="0" borderId="0" applyFont="0" applyFill="0" applyBorder="0" applyAlignment="0" applyProtection="0"/>
    <xf numFmtId="165" fontId="29" fillId="0" borderId="0" applyFont="0" applyFill="0" applyBorder="0" applyAlignment="0" applyProtection="0"/>
    <xf numFmtId="194" fontId="29" fillId="0" borderId="0" applyFont="0" applyFill="0" applyBorder="0" applyAlignment="0" applyProtection="0"/>
    <xf numFmtId="180" fontId="14" fillId="0" borderId="0" applyFont="0" applyFill="0" applyBorder="0" applyAlignment="0" applyProtection="0"/>
    <xf numFmtId="177" fontId="29" fillId="0" borderId="0" applyFont="0" applyFill="0" applyBorder="0" applyAlignment="0" applyProtection="0"/>
    <xf numFmtId="183" fontId="14" fillId="0" borderId="0" applyFont="0" applyFill="0" applyBorder="0" applyAlignment="0" applyProtection="0"/>
    <xf numFmtId="184" fontId="29" fillId="0" borderId="0" applyFont="0" applyFill="0" applyBorder="0" applyAlignment="0" applyProtection="0"/>
    <xf numFmtId="185" fontId="29" fillId="0" borderId="0" applyFont="0" applyFill="0" applyBorder="0" applyAlignment="0" applyProtection="0"/>
    <xf numFmtId="184" fontId="29" fillId="0" borderId="0" applyFont="0" applyFill="0" applyBorder="0" applyAlignment="0" applyProtection="0"/>
    <xf numFmtId="173" fontId="32" fillId="0" borderId="0" applyFont="0" applyFill="0" applyBorder="0" applyAlignment="0" applyProtection="0"/>
    <xf numFmtId="42" fontId="29" fillId="0" borderId="0" applyFont="0" applyFill="0" applyBorder="0" applyAlignment="0" applyProtection="0"/>
    <xf numFmtId="186" fontId="14" fillId="0" borderId="0" applyFont="0" applyFill="0" applyBorder="0" applyAlignment="0" applyProtection="0"/>
    <xf numFmtId="42" fontId="29" fillId="0" borderId="0" applyFont="0" applyFill="0" applyBorder="0" applyAlignment="0" applyProtection="0"/>
    <xf numFmtId="184" fontId="29" fillId="0" borderId="0" applyFont="0" applyFill="0" applyBorder="0" applyAlignment="0" applyProtection="0"/>
    <xf numFmtId="173" fontId="32" fillId="0" borderId="0" applyFont="0" applyFill="0" applyBorder="0" applyAlignment="0" applyProtection="0"/>
    <xf numFmtId="174" fontId="29" fillId="0" borderId="0" applyFont="0" applyFill="0" applyBorder="0" applyAlignment="0" applyProtection="0"/>
    <xf numFmtId="183" fontId="14" fillId="0" borderId="0" applyFont="0" applyFill="0" applyBorder="0" applyAlignment="0" applyProtection="0"/>
    <xf numFmtId="203" fontId="33" fillId="0" borderId="0" applyFont="0" applyFill="0" applyBorder="0" applyAlignment="0" applyProtection="0"/>
    <xf numFmtId="204" fontId="29" fillId="0" borderId="0" applyFont="0" applyFill="0" applyBorder="0" applyAlignment="0" applyProtection="0"/>
    <xf numFmtId="204" fontId="29" fillId="0" borderId="0" applyFont="0" applyFill="0" applyBorder="0" applyAlignment="0" applyProtection="0"/>
    <xf numFmtId="205" fontId="33" fillId="0" borderId="0" applyFont="0" applyFill="0" applyBorder="0" applyAlignment="0" applyProtection="0"/>
    <xf numFmtId="204" fontId="29" fillId="0" borderId="0" applyFont="0" applyFill="0" applyBorder="0" applyAlignment="0" applyProtection="0"/>
    <xf numFmtId="203" fontId="33" fillId="0" borderId="0" applyFont="0" applyFill="0" applyBorder="0" applyAlignment="0" applyProtection="0"/>
    <xf numFmtId="204" fontId="29" fillId="0" borderId="0" applyFont="0" applyFill="0" applyBorder="0" applyAlignment="0" applyProtection="0"/>
    <xf numFmtId="183" fontId="29" fillId="0" borderId="0" applyFont="0" applyFill="0" applyBorder="0" applyAlignment="0" applyProtection="0"/>
    <xf numFmtId="183" fontId="29" fillId="0" borderId="0" applyFont="0" applyFill="0" applyBorder="0" applyAlignment="0" applyProtection="0"/>
    <xf numFmtId="205" fontId="33" fillId="0" borderId="0" applyFont="0" applyFill="0" applyBorder="0" applyAlignment="0" applyProtection="0"/>
    <xf numFmtId="206" fontId="29" fillId="0" borderId="0" applyFont="0" applyFill="0" applyBorder="0" applyAlignment="0" applyProtection="0"/>
    <xf numFmtId="206" fontId="29" fillId="0" borderId="0" applyFont="0" applyFill="0" applyBorder="0" applyAlignment="0" applyProtection="0"/>
    <xf numFmtId="207" fontId="4" fillId="0" borderId="0" applyFont="0" applyFill="0" applyBorder="0" applyAlignment="0" applyProtection="0"/>
    <xf numFmtId="180" fontId="33" fillId="0" borderId="0" applyFont="0" applyFill="0" applyBorder="0" applyAlignment="0" applyProtection="0"/>
    <xf numFmtId="206" fontId="29" fillId="0" borderId="0" applyFont="0" applyFill="0" applyBorder="0" applyAlignment="0" applyProtection="0"/>
    <xf numFmtId="205" fontId="33" fillId="0" borderId="0" applyFont="0" applyFill="0" applyBorder="0" applyAlignment="0" applyProtection="0"/>
    <xf numFmtId="170" fontId="34" fillId="0" borderId="0" applyFont="0" applyFill="0" applyBorder="0" applyAlignment="0" applyProtection="0"/>
    <xf numFmtId="208" fontId="29" fillId="0" borderId="0" applyFont="0" applyFill="0" applyBorder="0" applyAlignment="0" applyProtection="0"/>
    <xf numFmtId="42" fontId="29" fillId="0" borderId="0" applyFont="0" applyFill="0" applyBorder="0" applyAlignment="0" applyProtection="0"/>
    <xf numFmtId="192" fontId="29" fillId="0" borderId="0" applyFont="0" applyFill="0" applyBorder="0" applyAlignment="0" applyProtection="0"/>
    <xf numFmtId="165" fontId="29" fillId="0" borderId="0" applyFont="0" applyFill="0" applyBorder="0" applyAlignment="0" applyProtection="0"/>
    <xf numFmtId="193" fontId="29" fillId="0" borderId="0" applyFont="0" applyFill="0" applyBorder="0" applyAlignment="0" applyProtection="0"/>
    <xf numFmtId="194" fontId="29" fillId="0" borderId="0" applyFont="0" applyFill="0" applyBorder="0" applyAlignment="0" applyProtection="0"/>
    <xf numFmtId="192" fontId="29" fillId="0" borderId="0" applyFont="0" applyFill="0" applyBorder="0" applyAlignment="0" applyProtection="0"/>
    <xf numFmtId="194"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92" fontId="29" fillId="0" borderId="0" applyFont="0" applyFill="0" applyBorder="0" applyAlignment="0" applyProtection="0"/>
    <xf numFmtId="193" fontId="29" fillId="0" borderId="0" applyFont="0" applyFill="0" applyBorder="0" applyAlignment="0" applyProtection="0"/>
    <xf numFmtId="195" fontId="29" fillId="0" borderId="0" applyFont="0" applyFill="0" applyBorder="0" applyAlignment="0" applyProtection="0"/>
    <xf numFmtId="0" fontId="29" fillId="0" borderId="0" applyFont="0" applyFill="0" applyBorder="0" applyAlignment="0" applyProtection="0"/>
    <xf numFmtId="165" fontId="29" fillId="0" borderId="0" applyFont="0" applyFill="0" applyBorder="0" applyAlignment="0" applyProtection="0"/>
    <xf numFmtId="0" fontId="29" fillId="0" borderId="0" applyFont="0" applyFill="0" applyBorder="0" applyAlignment="0" applyProtection="0"/>
    <xf numFmtId="194" fontId="29" fillId="0" borderId="0" applyFont="0" applyFill="0" applyBorder="0" applyAlignment="0" applyProtection="0"/>
    <xf numFmtId="194" fontId="29" fillId="0" borderId="0" applyFont="0" applyFill="0" applyBorder="0" applyAlignment="0" applyProtection="0"/>
    <xf numFmtId="193" fontId="29" fillId="0" borderId="0" applyFont="0" applyFill="0" applyBorder="0" applyAlignment="0" applyProtection="0"/>
    <xf numFmtId="196" fontId="29" fillId="0" borderId="0" applyFont="0" applyFill="0" applyBorder="0" applyAlignment="0" applyProtection="0"/>
    <xf numFmtId="194" fontId="29" fillId="0" borderId="0" applyFont="0" applyFill="0" applyBorder="0" applyAlignment="0" applyProtection="0"/>
    <xf numFmtId="197" fontId="29" fillId="0" borderId="0" applyFont="0" applyFill="0" applyBorder="0" applyAlignment="0" applyProtection="0"/>
    <xf numFmtId="197" fontId="29" fillId="0" borderId="0" applyFont="0" applyFill="0" applyBorder="0" applyAlignment="0" applyProtection="0"/>
    <xf numFmtId="193" fontId="29" fillId="0" borderId="0" applyFont="0" applyFill="0" applyBorder="0" applyAlignment="0" applyProtection="0"/>
    <xf numFmtId="192" fontId="29" fillId="0" borderId="0" applyFont="0" applyFill="0" applyBorder="0" applyAlignment="0" applyProtection="0"/>
    <xf numFmtId="192" fontId="29" fillId="0" borderId="0" applyFont="0" applyFill="0" applyBorder="0" applyAlignment="0" applyProtection="0"/>
    <xf numFmtId="165" fontId="29" fillId="0" borderId="0" applyFont="0" applyFill="0" applyBorder="0" applyAlignment="0" applyProtection="0"/>
    <xf numFmtId="194" fontId="29" fillId="0" borderId="0" applyFont="0" applyFill="0" applyBorder="0" applyAlignment="0" applyProtection="0"/>
    <xf numFmtId="165" fontId="29" fillId="0" borderId="0" applyFont="0" applyFill="0" applyBorder="0" applyAlignment="0" applyProtection="0"/>
    <xf numFmtId="192" fontId="29" fillId="0" borderId="0" applyFont="0" applyFill="0" applyBorder="0" applyAlignment="0" applyProtection="0"/>
    <xf numFmtId="194" fontId="29" fillId="0" borderId="0" applyFont="0" applyFill="0" applyBorder="0" applyAlignment="0" applyProtection="0"/>
    <xf numFmtId="194" fontId="29" fillId="0" borderId="0" applyFont="0" applyFill="0" applyBorder="0" applyAlignment="0" applyProtection="0"/>
    <xf numFmtId="194" fontId="29" fillId="0" borderId="0" applyFont="0" applyFill="0" applyBorder="0" applyAlignment="0" applyProtection="0"/>
    <xf numFmtId="196" fontId="29" fillId="0" borderId="0" applyFont="0" applyFill="0" applyBorder="0" applyAlignment="0" applyProtection="0"/>
    <xf numFmtId="196" fontId="29" fillId="0" borderId="0" applyFont="0" applyFill="0" applyBorder="0" applyAlignment="0" applyProtection="0"/>
    <xf numFmtId="192" fontId="29" fillId="0" borderId="0" applyFont="0" applyFill="0" applyBorder="0" applyAlignment="0" applyProtection="0"/>
    <xf numFmtId="198" fontId="29" fillId="0" borderId="0" applyFont="0" applyFill="0" applyBorder="0" applyAlignment="0" applyProtection="0"/>
    <xf numFmtId="165" fontId="29" fillId="0" borderId="0" applyFont="0" applyFill="0" applyBorder="0" applyAlignment="0" applyProtection="0"/>
    <xf numFmtId="194" fontId="29" fillId="0" borderId="0" applyFont="0" applyFill="0" applyBorder="0" applyAlignment="0" applyProtection="0"/>
    <xf numFmtId="199" fontId="14" fillId="0" borderId="0" applyFont="0" applyFill="0" applyBorder="0" applyAlignment="0" applyProtection="0"/>
    <xf numFmtId="192" fontId="29" fillId="0" borderId="0" applyFont="0" applyFill="0" applyBorder="0" applyAlignment="0" applyProtection="0"/>
    <xf numFmtId="194" fontId="29" fillId="0" borderId="0" applyFont="0" applyFill="0" applyBorder="0" applyAlignment="0" applyProtection="0"/>
    <xf numFmtId="194" fontId="29" fillId="0" borderId="0" applyFont="0" applyFill="0" applyBorder="0" applyAlignment="0" applyProtection="0"/>
    <xf numFmtId="194" fontId="29" fillId="0" borderId="0" applyFont="0" applyFill="0" applyBorder="0" applyAlignment="0" applyProtection="0"/>
    <xf numFmtId="192" fontId="29" fillId="0" borderId="0" applyFont="0" applyFill="0" applyBorder="0" applyAlignment="0" applyProtection="0"/>
    <xf numFmtId="194" fontId="29" fillId="0" borderId="0" applyFont="0" applyFill="0" applyBorder="0" applyAlignment="0" applyProtection="0"/>
    <xf numFmtId="192" fontId="29" fillId="0" borderId="0" applyFont="0" applyFill="0" applyBorder="0" applyAlignment="0" applyProtection="0"/>
    <xf numFmtId="180" fontId="33" fillId="0" borderId="0" applyFont="0" applyFill="0" applyBorder="0" applyAlignment="0" applyProtection="0"/>
    <xf numFmtId="200" fontId="29" fillId="0" borderId="0" applyFont="0" applyFill="0" applyBorder="0" applyAlignment="0" applyProtection="0"/>
    <xf numFmtId="200" fontId="29" fillId="0" borderId="0" applyFont="0" applyFill="0" applyBorder="0" applyAlignment="0" applyProtection="0"/>
    <xf numFmtId="201" fontId="4" fillId="0" borderId="0" applyFont="0" applyFill="0" applyBorder="0" applyAlignment="0" applyProtection="0"/>
    <xf numFmtId="181" fontId="33" fillId="0" borderId="0" applyFont="0" applyFill="0" applyBorder="0" applyAlignment="0" applyProtection="0"/>
    <xf numFmtId="200" fontId="29" fillId="0" borderId="0" applyFont="0" applyFill="0" applyBorder="0" applyAlignment="0" applyProtection="0"/>
    <xf numFmtId="180" fontId="33" fillId="0" borderId="0" applyFont="0" applyFill="0" applyBorder="0" applyAlignment="0" applyProtection="0"/>
    <xf numFmtId="202" fontId="34" fillId="0" borderId="0" applyFont="0" applyFill="0" applyBorder="0" applyAlignment="0" applyProtection="0"/>
    <xf numFmtId="198" fontId="29" fillId="0" borderId="0" applyFont="0" applyFill="0" applyBorder="0" applyAlignment="0" applyProtection="0"/>
    <xf numFmtId="194" fontId="29" fillId="0" borderId="0" applyFont="0" applyFill="0" applyBorder="0" applyAlignment="0" applyProtection="0"/>
    <xf numFmtId="181" fontId="29" fillId="0" borderId="0" applyFont="0" applyFill="0" applyBorder="0" applyAlignment="0" applyProtection="0"/>
    <xf numFmtId="181" fontId="14" fillId="0" borderId="0" applyFont="0" applyFill="0" applyBorder="0" applyAlignment="0" applyProtection="0"/>
    <xf numFmtId="181" fontId="14" fillId="0" borderId="0" applyFont="0" applyFill="0" applyBorder="0" applyAlignment="0" applyProtection="0"/>
    <xf numFmtId="191" fontId="14" fillId="0" borderId="0" applyFont="0" applyFill="0" applyBorder="0" applyAlignment="0" applyProtection="0"/>
    <xf numFmtId="191" fontId="14" fillId="0" borderId="0" applyFont="0" applyFill="0" applyBorder="0" applyAlignment="0" applyProtection="0"/>
    <xf numFmtId="181" fontId="29" fillId="0" borderId="0" applyFont="0" applyFill="0" applyBorder="0" applyAlignment="0" applyProtection="0"/>
    <xf numFmtId="194" fontId="29" fillId="0" borderId="0" applyFont="0" applyFill="0" applyBorder="0" applyAlignment="0" applyProtection="0"/>
    <xf numFmtId="194" fontId="29" fillId="0" borderId="0" applyFont="0" applyFill="0" applyBorder="0" applyAlignment="0" applyProtection="0"/>
    <xf numFmtId="165" fontId="29" fillId="0" borderId="0" applyFont="0" applyFill="0" applyBorder="0" applyAlignment="0" applyProtection="0"/>
    <xf numFmtId="194" fontId="29" fillId="0" borderId="0" applyFont="0" applyFill="0" applyBorder="0" applyAlignment="0" applyProtection="0"/>
    <xf numFmtId="182" fontId="29" fillId="0" borderId="0" applyFont="0" applyFill="0" applyBorder="0" applyAlignment="0" applyProtection="0"/>
    <xf numFmtId="164" fontId="29" fillId="0" borderId="0" applyFont="0" applyFill="0" applyBorder="0" applyAlignment="0" applyProtection="0"/>
    <xf numFmtId="209" fontId="29" fillId="0" borderId="0" applyFont="0" applyFill="0" applyBorder="0" applyAlignment="0" applyProtection="0"/>
    <xf numFmtId="210" fontId="29" fillId="0" borderId="0" applyFont="0" applyFill="0" applyBorder="0" applyAlignment="0" applyProtection="0"/>
    <xf numFmtId="182" fontId="29" fillId="0" borderId="0" applyFont="0" applyFill="0" applyBorder="0" applyAlignment="0" applyProtection="0"/>
    <xf numFmtId="210"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82" fontId="29" fillId="0" borderId="0" applyFont="0" applyFill="0" applyBorder="0" applyAlignment="0" applyProtection="0"/>
    <xf numFmtId="209" fontId="29" fillId="0" borderId="0" applyFont="0" applyFill="0" applyBorder="0" applyAlignment="0" applyProtection="0"/>
    <xf numFmtId="211" fontId="29" fillId="0" borderId="0" applyFont="0" applyFill="0" applyBorder="0" applyAlignment="0" applyProtection="0"/>
    <xf numFmtId="182" fontId="14" fillId="0" borderId="0" applyFont="0" applyFill="0" applyBorder="0" applyAlignment="0" applyProtection="0"/>
    <xf numFmtId="164" fontId="29" fillId="0" borderId="0" applyFont="0" applyFill="0" applyBorder="0" applyAlignment="0" applyProtection="0"/>
    <xf numFmtId="182" fontId="14" fillId="0" borderId="0" applyFont="0" applyFill="0" applyBorder="0" applyAlignment="0" applyProtection="0"/>
    <xf numFmtId="210" fontId="29" fillId="0" borderId="0" applyFont="0" applyFill="0" applyBorder="0" applyAlignment="0" applyProtection="0"/>
    <xf numFmtId="210" fontId="29" fillId="0" borderId="0" applyFont="0" applyFill="0" applyBorder="0" applyAlignment="0" applyProtection="0"/>
    <xf numFmtId="209" fontId="29" fillId="0" borderId="0" applyFont="0" applyFill="0" applyBorder="0" applyAlignment="0" applyProtection="0"/>
    <xf numFmtId="212" fontId="29" fillId="0" borderId="0" applyFont="0" applyFill="0" applyBorder="0" applyAlignment="0" applyProtection="0"/>
    <xf numFmtId="210" fontId="29" fillId="0" borderId="0" applyFont="0" applyFill="0" applyBorder="0" applyAlignment="0" applyProtection="0"/>
    <xf numFmtId="213" fontId="29" fillId="0" borderId="0" applyFont="0" applyFill="0" applyBorder="0" applyAlignment="0" applyProtection="0"/>
    <xf numFmtId="214" fontId="29" fillId="0" borderId="0" applyFont="0" applyFill="0" applyBorder="0" applyAlignment="0" applyProtection="0"/>
    <xf numFmtId="213" fontId="29" fillId="0" borderId="0" applyFont="0" applyFill="0" applyBorder="0" applyAlignment="0" applyProtection="0"/>
    <xf numFmtId="209" fontId="29" fillId="0" borderId="0" applyFont="0" applyFill="0" applyBorder="0" applyAlignment="0" applyProtection="0"/>
    <xf numFmtId="182" fontId="29" fillId="0" borderId="0" applyFont="0" applyFill="0" applyBorder="0" applyAlignment="0" applyProtection="0"/>
    <xf numFmtId="182" fontId="29" fillId="0" borderId="0" applyFont="0" applyFill="0" applyBorder="0" applyAlignment="0" applyProtection="0"/>
    <xf numFmtId="164" fontId="29" fillId="0" borderId="0" applyFont="0" applyFill="0" applyBorder="0" applyAlignment="0" applyProtection="0"/>
    <xf numFmtId="210" fontId="29" fillId="0" borderId="0" applyFont="0" applyFill="0" applyBorder="0" applyAlignment="0" applyProtection="0"/>
    <xf numFmtId="164" fontId="29" fillId="0" borderId="0" applyFont="0" applyFill="0" applyBorder="0" applyAlignment="0" applyProtection="0"/>
    <xf numFmtId="182" fontId="29" fillId="0" borderId="0" applyFont="0" applyFill="0" applyBorder="0" applyAlignment="0" applyProtection="0"/>
    <xf numFmtId="210" fontId="29" fillId="0" borderId="0" applyFont="0" applyFill="0" applyBorder="0" applyAlignment="0" applyProtection="0"/>
    <xf numFmtId="210" fontId="29" fillId="0" borderId="0" applyFont="0" applyFill="0" applyBorder="0" applyAlignment="0" applyProtection="0"/>
    <xf numFmtId="210" fontId="29" fillId="0" borderId="0" applyFont="0" applyFill="0" applyBorder="0" applyAlignment="0" applyProtection="0"/>
    <xf numFmtId="212" fontId="29" fillId="0" borderId="0" applyFont="0" applyFill="0" applyBorder="0" applyAlignment="0" applyProtection="0"/>
    <xf numFmtId="212" fontId="29" fillId="0" borderId="0" applyFont="0" applyFill="0" applyBorder="0" applyAlignment="0" applyProtection="0"/>
    <xf numFmtId="182" fontId="29" fillId="0" borderId="0" applyFont="0" applyFill="0" applyBorder="0" applyAlignment="0" applyProtection="0"/>
    <xf numFmtId="215" fontId="29" fillId="0" borderId="0" applyFont="0" applyFill="0" applyBorder="0" applyAlignment="0" applyProtection="0"/>
    <xf numFmtId="164" fontId="29" fillId="0" borderId="0" applyFont="0" applyFill="0" applyBorder="0" applyAlignment="0" applyProtection="0"/>
    <xf numFmtId="210" fontId="29" fillId="0" borderId="0" applyFont="0" applyFill="0" applyBorder="0" applyAlignment="0" applyProtection="0"/>
    <xf numFmtId="216" fontId="14" fillId="0" borderId="0" applyFont="0" applyFill="0" applyBorder="0" applyAlignment="0" applyProtection="0"/>
    <xf numFmtId="182" fontId="29" fillId="0" borderId="0" applyFont="0" applyFill="0" applyBorder="0" applyAlignment="0" applyProtection="0"/>
    <xf numFmtId="210" fontId="29" fillId="0" borderId="0" applyFont="0" applyFill="0" applyBorder="0" applyAlignment="0" applyProtection="0"/>
    <xf numFmtId="210" fontId="29" fillId="0" borderId="0" applyFont="0" applyFill="0" applyBorder="0" applyAlignment="0" applyProtection="0"/>
    <xf numFmtId="210" fontId="29" fillId="0" borderId="0" applyFont="0" applyFill="0" applyBorder="0" applyAlignment="0" applyProtection="0"/>
    <xf numFmtId="182" fontId="29" fillId="0" borderId="0" applyFont="0" applyFill="0" applyBorder="0" applyAlignment="0" applyProtection="0"/>
    <xf numFmtId="210" fontId="29" fillId="0" borderId="0" applyFont="0" applyFill="0" applyBorder="0" applyAlignment="0" applyProtection="0"/>
    <xf numFmtId="182" fontId="29" fillId="0" borderId="0" applyFont="0" applyFill="0" applyBorder="0" applyAlignment="0" applyProtection="0"/>
    <xf numFmtId="173" fontId="33" fillId="0" borderId="0" applyFont="0" applyFill="0" applyBorder="0" applyAlignment="0" applyProtection="0"/>
    <xf numFmtId="217" fontId="29" fillId="0" borderId="0" applyFont="0" applyFill="0" applyBorder="0" applyAlignment="0" applyProtection="0"/>
    <xf numFmtId="217" fontId="29" fillId="0" borderId="0" applyFont="0" applyFill="0" applyBorder="0" applyAlignment="0" applyProtection="0"/>
    <xf numFmtId="218" fontId="4" fillId="0" borderId="0" applyFont="0" applyFill="0" applyBorder="0" applyAlignment="0" applyProtection="0"/>
    <xf numFmtId="187" fontId="33" fillId="0" borderId="0" applyFont="0" applyFill="0" applyBorder="0" applyAlignment="0" applyProtection="0"/>
    <xf numFmtId="217" fontId="29" fillId="0" borderId="0" applyFont="0" applyFill="0" applyBorder="0" applyAlignment="0" applyProtection="0"/>
    <xf numFmtId="173" fontId="33" fillId="0" borderId="0" applyFont="0" applyFill="0" applyBorder="0" applyAlignment="0" applyProtection="0"/>
    <xf numFmtId="219" fontId="34" fillId="0" borderId="0" applyFont="0" applyFill="0" applyBorder="0" applyAlignment="0" applyProtection="0"/>
    <xf numFmtId="210" fontId="29" fillId="0" borderId="0" applyFont="0" applyFill="0" applyBorder="0" applyAlignment="0" applyProtection="0"/>
    <xf numFmtId="180" fontId="29" fillId="0" borderId="0" applyFont="0" applyFill="0" applyBorder="0" applyAlignment="0" applyProtection="0"/>
    <xf numFmtId="180" fontId="29" fillId="0" borderId="0" applyFont="0" applyFill="0" applyBorder="0" applyAlignment="0" applyProtection="0"/>
    <xf numFmtId="210" fontId="29" fillId="0" borderId="0" applyFont="0" applyFill="0" applyBorder="0" applyAlignment="0" applyProtection="0"/>
    <xf numFmtId="210" fontId="29" fillId="0" borderId="0" applyFont="0" applyFill="0" applyBorder="0" applyAlignment="0" applyProtection="0"/>
    <xf numFmtId="164" fontId="29" fillId="0" borderId="0" applyFont="0" applyFill="0" applyBorder="0" applyAlignment="0" applyProtection="0"/>
    <xf numFmtId="210" fontId="29" fillId="0" borderId="0" applyFont="0" applyFill="0" applyBorder="0" applyAlignment="0" applyProtection="0"/>
    <xf numFmtId="183" fontId="14" fillId="0" borderId="0" applyFont="0" applyFill="0" applyBorder="0" applyAlignment="0" applyProtection="0"/>
    <xf numFmtId="184" fontId="29" fillId="0" borderId="0" applyFont="0" applyFill="0" applyBorder="0" applyAlignment="0" applyProtection="0"/>
    <xf numFmtId="185" fontId="29" fillId="0" borderId="0" applyFont="0" applyFill="0" applyBorder="0" applyAlignment="0" applyProtection="0"/>
    <xf numFmtId="184" fontId="29" fillId="0" borderId="0" applyFont="0" applyFill="0" applyBorder="0" applyAlignment="0" applyProtection="0"/>
    <xf numFmtId="173" fontId="32" fillId="0" borderId="0" applyFont="0" applyFill="0" applyBorder="0" applyAlignment="0" applyProtection="0"/>
    <xf numFmtId="42" fontId="29" fillId="0" borderId="0" applyFont="0" applyFill="0" applyBorder="0" applyAlignment="0" applyProtection="0"/>
    <xf numFmtId="186" fontId="14" fillId="0" borderId="0" applyFont="0" applyFill="0" applyBorder="0" applyAlignment="0" applyProtection="0"/>
    <xf numFmtId="42" fontId="29" fillId="0" borderId="0" applyFont="0" applyFill="0" applyBorder="0" applyAlignment="0" applyProtection="0"/>
    <xf numFmtId="184" fontId="29" fillId="0" borderId="0" applyFont="0" applyFill="0" applyBorder="0" applyAlignment="0" applyProtection="0"/>
    <xf numFmtId="173" fontId="32" fillId="0" borderId="0" applyFont="0" applyFill="0" applyBorder="0" applyAlignment="0" applyProtection="0"/>
    <xf numFmtId="174" fontId="29" fillId="0" borderId="0" applyFont="0" applyFill="0" applyBorder="0" applyAlignment="0" applyProtection="0"/>
    <xf numFmtId="183" fontId="14" fillId="0" borderId="0" applyFont="0" applyFill="0" applyBorder="0" applyAlignment="0" applyProtection="0"/>
    <xf numFmtId="203" fontId="33" fillId="0" borderId="0" applyFont="0" applyFill="0" applyBorder="0" applyAlignment="0" applyProtection="0"/>
    <xf numFmtId="204" fontId="29" fillId="0" borderId="0" applyFont="0" applyFill="0" applyBorder="0" applyAlignment="0" applyProtection="0"/>
    <xf numFmtId="204" fontId="29" fillId="0" borderId="0" applyFont="0" applyFill="0" applyBorder="0" applyAlignment="0" applyProtection="0"/>
    <xf numFmtId="205" fontId="33" fillId="0" borderId="0" applyFont="0" applyFill="0" applyBorder="0" applyAlignment="0" applyProtection="0"/>
    <xf numFmtId="204" fontId="29" fillId="0" borderId="0" applyFont="0" applyFill="0" applyBorder="0" applyAlignment="0" applyProtection="0"/>
    <xf numFmtId="203" fontId="33" fillId="0" borderId="0" applyFont="0" applyFill="0" applyBorder="0" applyAlignment="0" applyProtection="0"/>
    <xf numFmtId="204" fontId="29" fillId="0" borderId="0" applyFont="0" applyFill="0" applyBorder="0" applyAlignment="0" applyProtection="0"/>
    <xf numFmtId="183" fontId="29" fillId="0" borderId="0" applyFont="0" applyFill="0" applyBorder="0" applyAlignment="0" applyProtection="0"/>
    <xf numFmtId="183" fontId="29" fillId="0" borderId="0" applyFont="0" applyFill="0" applyBorder="0" applyAlignment="0" applyProtection="0"/>
    <xf numFmtId="205" fontId="33" fillId="0" borderId="0" applyFont="0" applyFill="0" applyBorder="0" applyAlignment="0" applyProtection="0"/>
    <xf numFmtId="206" fontId="29" fillId="0" borderId="0" applyFont="0" applyFill="0" applyBorder="0" applyAlignment="0" applyProtection="0"/>
    <xf numFmtId="206" fontId="29" fillId="0" borderId="0" applyFont="0" applyFill="0" applyBorder="0" applyAlignment="0" applyProtection="0"/>
    <xf numFmtId="207" fontId="4" fillId="0" borderId="0" applyFont="0" applyFill="0" applyBorder="0" applyAlignment="0" applyProtection="0"/>
    <xf numFmtId="180" fontId="33" fillId="0" borderId="0" applyFont="0" applyFill="0" applyBorder="0" applyAlignment="0" applyProtection="0"/>
    <xf numFmtId="206" fontId="29" fillId="0" borderId="0" applyFont="0" applyFill="0" applyBorder="0" applyAlignment="0" applyProtection="0"/>
    <xf numFmtId="205" fontId="33" fillId="0" borderId="0" applyFont="0" applyFill="0" applyBorder="0" applyAlignment="0" applyProtection="0"/>
    <xf numFmtId="170" fontId="34" fillId="0" borderId="0" applyFont="0" applyFill="0" applyBorder="0" applyAlignment="0" applyProtection="0"/>
    <xf numFmtId="208" fontId="29" fillId="0" borderId="0" applyFont="0" applyFill="0" applyBorder="0" applyAlignment="0" applyProtection="0"/>
    <xf numFmtId="180" fontId="14" fillId="0" borderId="0" applyFont="0" applyFill="0" applyBorder="0" applyAlignment="0" applyProtection="0"/>
    <xf numFmtId="42" fontId="29" fillId="0" borderId="0" applyFont="0" applyFill="0" applyBorder="0" applyAlignment="0" applyProtection="0"/>
    <xf numFmtId="181" fontId="14" fillId="0" borderId="0" applyFont="0" applyFill="0" applyBorder="0" applyAlignment="0" applyProtection="0"/>
    <xf numFmtId="182" fontId="29" fillId="0" borderId="0" applyFont="0" applyFill="0" applyBorder="0" applyAlignment="0" applyProtection="0"/>
    <xf numFmtId="164" fontId="29" fillId="0" borderId="0" applyFont="0" applyFill="0" applyBorder="0" applyAlignment="0" applyProtection="0"/>
    <xf numFmtId="209" fontId="29" fillId="0" borderId="0" applyFont="0" applyFill="0" applyBorder="0" applyAlignment="0" applyProtection="0"/>
    <xf numFmtId="210" fontId="29" fillId="0" borderId="0" applyFont="0" applyFill="0" applyBorder="0" applyAlignment="0" applyProtection="0"/>
    <xf numFmtId="182" fontId="29" fillId="0" borderId="0" applyFont="0" applyFill="0" applyBorder="0" applyAlignment="0" applyProtection="0"/>
    <xf numFmtId="210"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82" fontId="29" fillId="0" borderId="0" applyFont="0" applyFill="0" applyBorder="0" applyAlignment="0" applyProtection="0"/>
    <xf numFmtId="209" fontId="29" fillId="0" borderId="0" applyFont="0" applyFill="0" applyBorder="0" applyAlignment="0" applyProtection="0"/>
    <xf numFmtId="211" fontId="29" fillId="0" borderId="0" applyFont="0" applyFill="0" applyBorder="0" applyAlignment="0" applyProtection="0"/>
    <xf numFmtId="182" fontId="14" fillId="0" borderId="0" applyFont="0" applyFill="0" applyBorder="0" applyAlignment="0" applyProtection="0"/>
    <xf numFmtId="164" fontId="29" fillId="0" borderId="0" applyFont="0" applyFill="0" applyBorder="0" applyAlignment="0" applyProtection="0"/>
    <xf numFmtId="182" fontId="14" fillId="0" borderId="0" applyFont="0" applyFill="0" applyBorder="0" applyAlignment="0" applyProtection="0"/>
    <xf numFmtId="210" fontId="29" fillId="0" borderId="0" applyFont="0" applyFill="0" applyBorder="0" applyAlignment="0" applyProtection="0"/>
    <xf numFmtId="210" fontId="29" fillId="0" borderId="0" applyFont="0" applyFill="0" applyBorder="0" applyAlignment="0" applyProtection="0"/>
    <xf numFmtId="209" fontId="29" fillId="0" borderId="0" applyFont="0" applyFill="0" applyBorder="0" applyAlignment="0" applyProtection="0"/>
    <xf numFmtId="212" fontId="29" fillId="0" borderId="0" applyFont="0" applyFill="0" applyBorder="0" applyAlignment="0" applyProtection="0"/>
    <xf numFmtId="210" fontId="29" fillId="0" borderId="0" applyFont="0" applyFill="0" applyBorder="0" applyAlignment="0" applyProtection="0"/>
    <xf numFmtId="213" fontId="29" fillId="0" borderId="0" applyFont="0" applyFill="0" applyBorder="0" applyAlignment="0" applyProtection="0"/>
    <xf numFmtId="214" fontId="29" fillId="0" borderId="0" applyFont="0" applyFill="0" applyBorder="0" applyAlignment="0" applyProtection="0"/>
    <xf numFmtId="213" fontId="29" fillId="0" borderId="0" applyFont="0" applyFill="0" applyBorder="0" applyAlignment="0" applyProtection="0"/>
    <xf numFmtId="209" fontId="29" fillId="0" borderId="0" applyFont="0" applyFill="0" applyBorder="0" applyAlignment="0" applyProtection="0"/>
    <xf numFmtId="182" fontId="29" fillId="0" borderId="0" applyFont="0" applyFill="0" applyBorder="0" applyAlignment="0" applyProtection="0"/>
    <xf numFmtId="182" fontId="29" fillId="0" borderId="0" applyFont="0" applyFill="0" applyBorder="0" applyAlignment="0" applyProtection="0"/>
    <xf numFmtId="164" fontId="29" fillId="0" borderId="0" applyFont="0" applyFill="0" applyBorder="0" applyAlignment="0" applyProtection="0"/>
    <xf numFmtId="210" fontId="29" fillId="0" borderId="0" applyFont="0" applyFill="0" applyBorder="0" applyAlignment="0" applyProtection="0"/>
    <xf numFmtId="164" fontId="29" fillId="0" borderId="0" applyFont="0" applyFill="0" applyBorder="0" applyAlignment="0" applyProtection="0"/>
    <xf numFmtId="182" fontId="29" fillId="0" borderId="0" applyFont="0" applyFill="0" applyBorder="0" applyAlignment="0" applyProtection="0"/>
    <xf numFmtId="210" fontId="29" fillId="0" borderId="0" applyFont="0" applyFill="0" applyBorder="0" applyAlignment="0" applyProtection="0"/>
    <xf numFmtId="210" fontId="29" fillId="0" borderId="0" applyFont="0" applyFill="0" applyBorder="0" applyAlignment="0" applyProtection="0"/>
    <xf numFmtId="210" fontId="29" fillId="0" borderId="0" applyFont="0" applyFill="0" applyBorder="0" applyAlignment="0" applyProtection="0"/>
    <xf numFmtId="212" fontId="29" fillId="0" borderId="0" applyFont="0" applyFill="0" applyBorder="0" applyAlignment="0" applyProtection="0"/>
    <xf numFmtId="212" fontId="29" fillId="0" borderId="0" applyFont="0" applyFill="0" applyBorder="0" applyAlignment="0" applyProtection="0"/>
    <xf numFmtId="182" fontId="29" fillId="0" borderId="0" applyFont="0" applyFill="0" applyBorder="0" applyAlignment="0" applyProtection="0"/>
    <xf numFmtId="215" fontId="29" fillId="0" borderId="0" applyFont="0" applyFill="0" applyBorder="0" applyAlignment="0" applyProtection="0"/>
    <xf numFmtId="164" fontId="29" fillId="0" borderId="0" applyFont="0" applyFill="0" applyBorder="0" applyAlignment="0" applyProtection="0"/>
    <xf numFmtId="210" fontId="29" fillId="0" borderId="0" applyFont="0" applyFill="0" applyBorder="0" applyAlignment="0" applyProtection="0"/>
    <xf numFmtId="216" fontId="14" fillId="0" borderId="0" applyFont="0" applyFill="0" applyBorder="0" applyAlignment="0" applyProtection="0"/>
    <xf numFmtId="182" fontId="29" fillId="0" borderId="0" applyFont="0" applyFill="0" applyBorder="0" applyAlignment="0" applyProtection="0"/>
    <xf numFmtId="210" fontId="29" fillId="0" borderId="0" applyFont="0" applyFill="0" applyBorder="0" applyAlignment="0" applyProtection="0"/>
    <xf numFmtId="210" fontId="29" fillId="0" borderId="0" applyFont="0" applyFill="0" applyBorder="0" applyAlignment="0" applyProtection="0"/>
    <xf numFmtId="210" fontId="29" fillId="0" borderId="0" applyFont="0" applyFill="0" applyBorder="0" applyAlignment="0" applyProtection="0"/>
    <xf numFmtId="182" fontId="29" fillId="0" borderId="0" applyFont="0" applyFill="0" applyBorder="0" applyAlignment="0" applyProtection="0"/>
    <xf numFmtId="210" fontId="29" fillId="0" borderId="0" applyFont="0" applyFill="0" applyBorder="0" applyAlignment="0" applyProtection="0"/>
    <xf numFmtId="182" fontId="29" fillId="0" borderId="0" applyFont="0" applyFill="0" applyBorder="0" applyAlignment="0" applyProtection="0"/>
    <xf numFmtId="173" fontId="33" fillId="0" borderId="0" applyFont="0" applyFill="0" applyBorder="0" applyAlignment="0" applyProtection="0"/>
    <xf numFmtId="217" fontId="29" fillId="0" borderId="0" applyFont="0" applyFill="0" applyBorder="0" applyAlignment="0" applyProtection="0"/>
    <xf numFmtId="217" fontId="29" fillId="0" borderId="0" applyFont="0" applyFill="0" applyBorder="0" applyAlignment="0" applyProtection="0"/>
    <xf numFmtId="218" fontId="4" fillId="0" borderId="0" applyFont="0" applyFill="0" applyBorder="0" applyAlignment="0" applyProtection="0"/>
    <xf numFmtId="187" fontId="33" fillId="0" borderId="0" applyFont="0" applyFill="0" applyBorder="0" applyAlignment="0" applyProtection="0"/>
    <xf numFmtId="217" fontId="29" fillId="0" borderId="0" applyFont="0" applyFill="0" applyBorder="0" applyAlignment="0" applyProtection="0"/>
    <xf numFmtId="173" fontId="33" fillId="0" borderId="0" applyFont="0" applyFill="0" applyBorder="0" applyAlignment="0" applyProtection="0"/>
    <xf numFmtId="219" fontId="34" fillId="0" borderId="0" applyFont="0" applyFill="0" applyBorder="0" applyAlignment="0" applyProtection="0"/>
    <xf numFmtId="210" fontId="29" fillId="0" borderId="0" applyFont="0" applyFill="0" applyBorder="0" applyAlignment="0" applyProtection="0"/>
    <xf numFmtId="180" fontId="29" fillId="0" borderId="0" applyFont="0" applyFill="0" applyBorder="0" applyAlignment="0" applyProtection="0"/>
    <xf numFmtId="180" fontId="29" fillId="0" borderId="0" applyFont="0" applyFill="0" applyBorder="0" applyAlignment="0" applyProtection="0"/>
    <xf numFmtId="210" fontId="29" fillId="0" borderId="0" applyFont="0" applyFill="0" applyBorder="0" applyAlignment="0" applyProtection="0"/>
    <xf numFmtId="210" fontId="29" fillId="0" borderId="0" applyFont="0" applyFill="0" applyBorder="0" applyAlignment="0" applyProtection="0"/>
    <xf numFmtId="164" fontId="29" fillId="0" borderId="0" applyFont="0" applyFill="0" applyBorder="0" applyAlignment="0" applyProtection="0"/>
    <xf numFmtId="210" fontId="29" fillId="0" borderId="0" applyFont="0" applyFill="0" applyBorder="0" applyAlignment="0" applyProtection="0"/>
    <xf numFmtId="192" fontId="29" fillId="0" borderId="0" applyFont="0" applyFill="0" applyBorder="0" applyAlignment="0" applyProtection="0"/>
    <xf numFmtId="165" fontId="29" fillId="0" borderId="0" applyFont="0" applyFill="0" applyBorder="0" applyAlignment="0" applyProtection="0"/>
    <xf numFmtId="193" fontId="29" fillId="0" borderId="0" applyFont="0" applyFill="0" applyBorder="0" applyAlignment="0" applyProtection="0"/>
    <xf numFmtId="194" fontId="29" fillId="0" borderId="0" applyFont="0" applyFill="0" applyBorder="0" applyAlignment="0" applyProtection="0"/>
    <xf numFmtId="192" fontId="29" fillId="0" borderId="0" applyFont="0" applyFill="0" applyBorder="0" applyAlignment="0" applyProtection="0"/>
    <xf numFmtId="194"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92" fontId="29" fillId="0" borderId="0" applyFont="0" applyFill="0" applyBorder="0" applyAlignment="0" applyProtection="0"/>
    <xf numFmtId="193" fontId="29" fillId="0" borderId="0" applyFont="0" applyFill="0" applyBorder="0" applyAlignment="0" applyProtection="0"/>
    <xf numFmtId="195" fontId="29" fillId="0" borderId="0" applyFont="0" applyFill="0" applyBorder="0" applyAlignment="0" applyProtection="0"/>
    <xf numFmtId="0" fontId="29" fillId="0" borderId="0" applyFont="0" applyFill="0" applyBorder="0" applyAlignment="0" applyProtection="0"/>
    <xf numFmtId="165" fontId="29" fillId="0" borderId="0" applyFont="0" applyFill="0" applyBorder="0" applyAlignment="0" applyProtection="0"/>
    <xf numFmtId="0" fontId="29" fillId="0" borderId="0" applyFont="0" applyFill="0" applyBorder="0" applyAlignment="0" applyProtection="0"/>
    <xf numFmtId="194" fontId="29" fillId="0" borderId="0" applyFont="0" applyFill="0" applyBorder="0" applyAlignment="0" applyProtection="0"/>
    <xf numFmtId="194" fontId="29" fillId="0" borderId="0" applyFont="0" applyFill="0" applyBorder="0" applyAlignment="0" applyProtection="0"/>
    <xf numFmtId="193" fontId="29" fillId="0" borderId="0" applyFont="0" applyFill="0" applyBorder="0" applyAlignment="0" applyProtection="0"/>
    <xf numFmtId="196" fontId="29" fillId="0" borderId="0" applyFont="0" applyFill="0" applyBorder="0" applyAlignment="0" applyProtection="0"/>
    <xf numFmtId="194" fontId="29" fillId="0" borderId="0" applyFont="0" applyFill="0" applyBorder="0" applyAlignment="0" applyProtection="0"/>
    <xf numFmtId="197" fontId="29" fillId="0" borderId="0" applyFont="0" applyFill="0" applyBorder="0" applyAlignment="0" applyProtection="0"/>
    <xf numFmtId="197" fontId="29" fillId="0" borderId="0" applyFont="0" applyFill="0" applyBorder="0" applyAlignment="0" applyProtection="0"/>
    <xf numFmtId="193" fontId="29" fillId="0" borderId="0" applyFont="0" applyFill="0" applyBorder="0" applyAlignment="0" applyProtection="0"/>
    <xf numFmtId="192" fontId="29" fillId="0" borderId="0" applyFont="0" applyFill="0" applyBorder="0" applyAlignment="0" applyProtection="0"/>
    <xf numFmtId="192" fontId="29" fillId="0" borderId="0" applyFont="0" applyFill="0" applyBorder="0" applyAlignment="0" applyProtection="0"/>
    <xf numFmtId="165" fontId="29" fillId="0" borderId="0" applyFont="0" applyFill="0" applyBorder="0" applyAlignment="0" applyProtection="0"/>
    <xf numFmtId="194" fontId="29" fillId="0" borderId="0" applyFont="0" applyFill="0" applyBorder="0" applyAlignment="0" applyProtection="0"/>
    <xf numFmtId="165" fontId="29" fillId="0" borderId="0" applyFont="0" applyFill="0" applyBorder="0" applyAlignment="0" applyProtection="0"/>
    <xf numFmtId="192" fontId="29" fillId="0" borderId="0" applyFont="0" applyFill="0" applyBorder="0" applyAlignment="0" applyProtection="0"/>
    <xf numFmtId="194" fontId="29" fillId="0" borderId="0" applyFont="0" applyFill="0" applyBorder="0" applyAlignment="0" applyProtection="0"/>
    <xf numFmtId="194" fontId="29" fillId="0" borderId="0" applyFont="0" applyFill="0" applyBorder="0" applyAlignment="0" applyProtection="0"/>
    <xf numFmtId="194" fontId="29" fillId="0" borderId="0" applyFont="0" applyFill="0" applyBorder="0" applyAlignment="0" applyProtection="0"/>
    <xf numFmtId="196" fontId="29" fillId="0" borderId="0" applyFont="0" applyFill="0" applyBorder="0" applyAlignment="0" applyProtection="0"/>
    <xf numFmtId="196" fontId="29" fillId="0" borderId="0" applyFont="0" applyFill="0" applyBorder="0" applyAlignment="0" applyProtection="0"/>
    <xf numFmtId="192" fontId="29" fillId="0" borderId="0" applyFont="0" applyFill="0" applyBorder="0" applyAlignment="0" applyProtection="0"/>
    <xf numFmtId="198" fontId="29" fillId="0" borderId="0" applyFont="0" applyFill="0" applyBorder="0" applyAlignment="0" applyProtection="0"/>
    <xf numFmtId="165" fontId="29" fillId="0" borderId="0" applyFont="0" applyFill="0" applyBorder="0" applyAlignment="0" applyProtection="0"/>
    <xf numFmtId="194" fontId="29" fillId="0" borderId="0" applyFont="0" applyFill="0" applyBorder="0" applyAlignment="0" applyProtection="0"/>
    <xf numFmtId="199" fontId="14" fillId="0" borderId="0" applyFont="0" applyFill="0" applyBorder="0" applyAlignment="0" applyProtection="0"/>
    <xf numFmtId="192" fontId="29" fillId="0" borderId="0" applyFont="0" applyFill="0" applyBorder="0" applyAlignment="0" applyProtection="0"/>
    <xf numFmtId="194" fontId="29" fillId="0" borderId="0" applyFont="0" applyFill="0" applyBorder="0" applyAlignment="0" applyProtection="0"/>
    <xf numFmtId="194" fontId="29" fillId="0" borderId="0" applyFont="0" applyFill="0" applyBorder="0" applyAlignment="0" applyProtection="0"/>
    <xf numFmtId="194" fontId="29" fillId="0" borderId="0" applyFont="0" applyFill="0" applyBorder="0" applyAlignment="0" applyProtection="0"/>
    <xf numFmtId="192" fontId="29" fillId="0" borderId="0" applyFont="0" applyFill="0" applyBorder="0" applyAlignment="0" applyProtection="0"/>
    <xf numFmtId="194" fontId="29" fillId="0" borderId="0" applyFont="0" applyFill="0" applyBorder="0" applyAlignment="0" applyProtection="0"/>
    <xf numFmtId="192" fontId="29" fillId="0" borderId="0" applyFont="0" applyFill="0" applyBorder="0" applyAlignment="0" applyProtection="0"/>
    <xf numFmtId="180" fontId="33" fillId="0" borderId="0" applyFont="0" applyFill="0" applyBorder="0" applyAlignment="0" applyProtection="0"/>
    <xf numFmtId="200" fontId="29" fillId="0" borderId="0" applyFont="0" applyFill="0" applyBorder="0" applyAlignment="0" applyProtection="0"/>
    <xf numFmtId="200" fontId="29" fillId="0" borderId="0" applyFont="0" applyFill="0" applyBorder="0" applyAlignment="0" applyProtection="0"/>
    <xf numFmtId="201" fontId="4" fillId="0" borderId="0" applyFont="0" applyFill="0" applyBorder="0" applyAlignment="0" applyProtection="0"/>
    <xf numFmtId="181" fontId="33" fillId="0" borderId="0" applyFont="0" applyFill="0" applyBorder="0" applyAlignment="0" applyProtection="0"/>
    <xf numFmtId="200" fontId="29" fillId="0" borderId="0" applyFont="0" applyFill="0" applyBorder="0" applyAlignment="0" applyProtection="0"/>
    <xf numFmtId="180" fontId="33" fillId="0" borderId="0" applyFont="0" applyFill="0" applyBorder="0" applyAlignment="0" applyProtection="0"/>
    <xf numFmtId="202" fontId="34" fillId="0" borderId="0" applyFont="0" applyFill="0" applyBorder="0" applyAlignment="0" applyProtection="0"/>
    <xf numFmtId="198" fontId="29" fillId="0" borderId="0" applyFont="0" applyFill="0" applyBorder="0" applyAlignment="0" applyProtection="0"/>
    <xf numFmtId="194" fontId="29" fillId="0" borderId="0" applyFont="0" applyFill="0" applyBorder="0" applyAlignment="0" applyProtection="0"/>
    <xf numFmtId="181" fontId="29" fillId="0" borderId="0" applyFont="0" applyFill="0" applyBorder="0" applyAlignment="0" applyProtection="0"/>
    <xf numFmtId="181" fontId="29" fillId="0" borderId="0" applyFont="0" applyFill="0" applyBorder="0" applyAlignment="0" applyProtection="0"/>
    <xf numFmtId="194" fontId="29" fillId="0" borderId="0" applyFont="0" applyFill="0" applyBorder="0" applyAlignment="0" applyProtection="0"/>
    <xf numFmtId="194" fontId="29" fillId="0" borderId="0" applyFont="0" applyFill="0" applyBorder="0" applyAlignment="0" applyProtection="0"/>
    <xf numFmtId="165" fontId="29" fillId="0" borderId="0" applyFont="0" applyFill="0" applyBorder="0" applyAlignment="0" applyProtection="0"/>
    <xf numFmtId="194" fontId="29" fillId="0" borderId="0" applyFont="0" applyFill="0" applyBorder="0" applyAlignment="0" applyProtection="0"/>
    <xf numFmtId="180" fontId="14" fillId="0" borderId="0" applyFont="0" applyFill="0" applyBorder="0" applyAlignment="0" applyProtection="0"/>
    <xf numFmtId="177"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87" fontId="33" fillId="0" borderId="0" applyFont="0" applyFill="0" applyBorder="0" applyAlignment="0" applyProtection="0"/>
    <xf numFmtId="188" fontId="14" fillId="0" borderId="0" applyFont="0" applyFill="0" applyBorder="0" applyAlignment="0" applyProtection="0"/>
    <xf numFmtId="188" fontId="14" fillId="0" borderId="0" applyFont="0" applyFill="0" applyBorder="0" applyAlignment="0" applyProtection="0"/>
    <xf numFmtId="189" fontId="4" fillId="0" borderId="0" applyFont="0" applyFill="0" applyBorder="0" applyAlignment="0" applyProtection="0"/>
    <xf numFmtId="189" fontId="33" fillId="0" borderId="0" applyFont="0" applyFill="0" applyBorder="0" applyAlignment="0" applyProtection="0"/>
    <xf numFmtId="188" fontId="14" fillId="0" borderId="0" applyFont="0" applyFill="0" applyBorder="0" applyAlignment="0" applyProtection="0"/>
    <xf numFmtId="187" fontId="33" fillId="0" borderId="0" applyFont="0" applyFill="0" applyBorder="0" applyAlignment="0" applyProtection="0"/>
    <xf numFmtId="190" fontId="14" fillId="0" borderId="0" applyFont="0" applyFill="0" applyBorder="0" applyAlignment="0" applyProtection="0"/>
    <xf numFmtId="173" fontId="14" fillId="0" borderId="0" applyFont="0" applyFill="0" applyBorder="0" applyAlignment="0" applyProtection="0"/>
    <xf numFmtId="181" fontId="14" fillId="0" borderId="0" applyFont="0" applyFill="0" applyBorder="0" applyAlignment="0" applyProtection="0"/>
    <xf numFmtId="191" fontId="14" fillId="0" borderId="0" applyFont="0" applyFill="0" applyBorder="0" applyAlignment="0" applyProtection="0"/>
    <xf numFmtId="191" fontId="14" fillId="0" borderId="0" applyFont="0" applyFill="0" applyBorder="0" applyAlignment="0" applyProtection="0"/>
    <xf numFmtId="42" fontId="29" fillId="0" borderId="0" applyFont="0" applyFill="0" applyBorder="0" applyAlignment="0" applyProtection="0"/>
    <xf numFmtId="184" fontId="29" fillId="0" borderId="0" applyFont="0" applyFill="0" applyBorder="0" applyAlignment="0" applyProtection="0"/>
    <xf numFmtId="173" fontId="32"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74" fontId="29" fillId="0" borderId="0" applyFont="0" applyFill="0" applyBorder="0" applyAlignment="0" applyProtection="0"/>
    <xf numFmtId="183" fontId="14" fillId="0" borderId="0" applyFont="0" applyFill="0" applyBorder="0" applyAlignment="0" applyProtection="0"/>
    <xf numFmtId="203" fontId="33" fillId="0" borderId="0" applyFont="0" applyFill="0" applyBorder="0" applyAlignment="0" applyProtection="0"/>
    <xf numFmtId="204" fontId="29" fillId="0" borderId="0" applyFont="0" applyFill="0" applyBorder="0" applyAlignment="0" applyProtection="0"/>
    <xf numFmtId="204" fontId="29" fillId="0" borderId="0" applyFont="0" applyFill="0" applyBorder="0" applyAlignment="0" applyProtection="0"/>
    <xf numFmtId="205" fontId="33" fillId="0" borderId="0" applyFont="0" applyFill="0" applyBorder="0" applyAlignment="0" applyProtection="0"/>
    <xf numFmtId="204" fontId="29" fillId="0" borderId="0" applyFont="0" applyFill="0" applyBorder="0" applyAlignment="0" applyProtection="0"/>
    <xf numFmtId="203" fontId="33" fillId="0" borderId="0" applyFont="0" applyFill="0" applyBorder="0" applyAlignment="0" applyProtection="0"/>
    <xf numFmtId="204" fontId="29" fillId="0" borderId="0" applyFont="0" applyFill="0" applyBorder="0" applyAlignment="0" applyProtection="0"/>
    <xf numFmtId="183" fontId="29" fillId="0" borderId="0" applyFont="0" applyFill="0" applyBorder="0" applyAlignment="0" applyProtection="0"/>
    <xf numFmtId="183" fontId="29" fillId="0" borderId="0" applyFont="0" applyFill="0" applyBorder="0" applyAlignment="0" applyProtection="0"/>
    <xf numFmtId="42" fontId="29" fillId="0" borderId="0" applyFont="0" applyFill="0" applyBorder="0" applyAlignment="0" applyProtection="0"/>
    <xf numFmtId="42" fontId="29" fillId="0" borderId="0" applyFont="0" applyFill="0" applyBorder="0" applyAlignment="0" applyProtection="0"/>
    <xf numFmtId="0" fontId="20" fillId="0" borderId="0"/>
    <xf numFmtId="205" fontId="33" fillId="0" borderId="0" applyFont="0" applyFill="0" applyBorder="0" applyAlignment="0" applyProtection="0"/>
    <xf numFmtId="206" fontId="29" fillId="0" borderId="0" applyFont="0" applyFill="0" applyBorder="0" applyAlignment="0" applyProtection="0"/>
    <xf numFmtId="206" fontId="29" fillId="0" borderId="0" applyFont="0" applyFill="0" applyBorder="0" applyAlignment="0" applyProtection="0"/>
    <xf numFmtId="207" fontId="4" fillId="0" borderId="0" applyFont="0" applyFill="0" applyBorder="0" applyAlignment="0" applyProtection="0"/>
    <xf numFmtId="180" fontId="33" fillId="0" borderId="0" applyFont="0" applyFill="0" applyBorder="0" applyAlignment="0" applyProtection="0"/>
    <xf numFmtId="206" fontId="29" fillId="0" borderId="0" applyFont="0" applyFill="0" applyBorder="0" applyAlignment="0" applyProtection="0"/>
    <xf numFmtId="205" fontId="33" fillId="0" borderId="0" applyFont="0" applyFill="0" applyBorder="0" applyAlignment="0" applyProtection="0"/>
    <xf numFmtId="170" fontId="34" fillId="0" borderId="0" applyFont="0" applyFill="0" applyBorder="0" applyAlignment="0" applyProtection="0"/>
    <xf numFmtId="208" fontId="29" fillId="0" borderId="0" applyFont="0" applyFill="0" applyBorder="0" applyAlignment="0" applyProtection="0"/>
    <xf numFmtId="42" fontId="29" fillId="0" borderId="0" applyFont="0" applyFill="0" applyBorder="0" applyAlignment="0" applyProtection="0"/>
    <xf numFmtId="42" fontId="29" fillId="0" borderId="0" applyFont="0" applyFill="0" applyBorder="0" applyAlignment="0" applyProtection="0"/>
    <xf numFmtId="180" fontId="14" fillId="0" borderId="0" applyFont="0" applyFill="0" applyBorder="0" applyAlignment="0" applyProtection="0"/>
    <xf numFmtId="182" fontId="29" fillId="0" borderId="0" applyFont="0" applyFill="0" applyBorder="0" applyAlignment="0" applyProtection="0"/>
    <xf numFmtId="164" fontId="29" fillId="0" borderId="0" applyFont="0" applyFill="0" applyBorder="0" applyAlignment="0" applyProtection="0"/>
    <xf numFmtId="209" fontId="29" fillId="0" borderId="0" applyFont="0" applyFill="0" applyBorder="0" applyAlignment="0" applyProtection="0"/>
    <xf numFmtId="210" fontId="29" fillId="0" borderId="0" applyFont="0" applyFill="0" applyBorder="0" applyAlignment="0" applyProtection="0"/>
    <xf numFmtId="182" fontId="29" fillId="0" borderId="0" applyFont="0" applyFill="0" applyBorder="0" applyAlignment="0" applyProtection="0"/>
    <xf numFmtId="210"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82" fontId="29" fillId="0" borderId="0" applyFont="0" applyFill="0" applyBorder="0" applyAlignment="0" applyProtection="0"/>
    <xf numFmtId="209" fontId="29" fillId="0" borderId="0" applyFont="0" applyFill="0" applyBorder="0" applyAlignment="0" applyProtection="0"/>
    <xf numFmtId="211" fontId="29" fillId="0" borderId="0" applyFont="0" applyFill="0" applyBorder="0" applyAlignment="0" applyProtection="0"/>
    <xf numFmtId="182" fontId="14" fillId="0" borderId="0" applyFont="0" applyFill="0" applyBorder="0" applyAlignment="0" applyProtection="0"/>
    <xf numFmtId="164" fontId="29" fillId="0" borderId="0" applyFont="0" applyFill="0" applyBorder="0" applyAlignment="0" applyProtection="0"/>
    <xf numFmtId="182" fontId="14" fillId="0" borderId="0" applyFont="0" applyFill="0" applyBorder="0" applyAlignment="0" applyProtection="0"/>
    <xf numFmtId="210" fontId="29" fillId="0" borderId="0" applyFont="0" applyFill="0" applyBorder="0" applyAlignment="0" applyProtection="0"/>
    <xf numFmtId="210" fontId="29" fillId="0" borderId="0" applyFont="0" applyFill="0" applyBorder="0" applyAlignment="0" applyProtection="0"/>
    <xf numFmtId="209" fontId="29" fillId="0" borderId="0" applyFont="0" applyFill="0" applyBorder="0" applyAlignment="0" applyProtection="0"/>
    <xf numFmtId="212" fontId="29" fillId="0" borderId="0" applyFont="0" applyFill="0" applyBorder="0" applyAlignment="0" applyProtection="0"/>
    <xf numFmtId="210" fontId="29" fillId="0" borderId="0" applyFont="0" applyFill="0" applyBorder="0" applyAlignment="0" applyProtection="0"/>
    <xf numFmtId="213" fontId="29" fillId="0" borderId="0" applyFont="0" applyFill="0" applyBorder="0" applyAlignment="0" applyProtection="0"/>
    <xf numFmtId="214" fontId="29" fillId="0" borderId="0" applyFont="0" applyFill="0" applyBorder="0" applyAlignment="0" applyProtection="0"/>
    <xf numFmtId="213" fontId="29" fillId="0" borderId="0" applyFont="0" applyFill="0" applyBorder="0" applyAlignment="0" applyProtection="0"/>
    <xf numFmtId="209" fontId="29" fillId="0" borderId="0" applyFont="0" applyFill="0" applyBorder="0" applyAlignment="0" applyProtection="0"/>
    <xf numFmtId="182" fontId="29" fillId="0" borderId="0" applyFont="0" applyFill="0" applyBorder="0" applyAlignment="0" applyProtection="0"/>
    <xf numFmtId="182" fontId="29" fillId="0" borderId="0" applyFont="0" applyFill="0" applyBorder="0" applyAlignment="0" applyProtection="0"/>
    <xf numFmtId="164" fontId="29" fillId="0" borderId="0" applyFont="0" applyFill="0" applyBorder="0" applyAlignment="0" applyProtection="0"/>
    <xf numFmtId="210" fontId="29" fillId="0" borderId="0" applyFont="0" applyFill="0" applyBorder="0" applyAlignment="0" applyProtection="0"/>
    <xf numFmtId="164" fontId="29" fillId="0" borderId="0" applyFont="0" applyFill="0" applyBorder="0" applyAlignment="0" applyProtection="0"/>
    <xf numFmtId="182" fontId="29" fillId="0" borderId="0" applyFont="0" applyFill="0" applyBorder="0" applyAlignment="0" applyProtection="0"/>
    <xf numFmtId="210" fontId="29" fillId="0" borderId="0" applyFont="0" applyFill="0" applyBorder="0" applyAlignment="0" applyProtection="0"/>
    <xf numFmtId="210" fontId="29" fillId="0" borderId="0" applyFont="0" applyFill="0" applyBorder="0" applyAlignment="0" applyProtection="0"/>
    <xf numFmtId="210" fontId="29" fillId="0" borderId="0" applyFont="0" applyFill="0" applyBorder="0" applyAlignment="0" applyProtection="0"/>
    <xf numFmtId="212" fontId="29" fillId="0" borderId="0" applyFont="0" applyFill="0" applyBorder="0" applyAlignment="0" applyProtection="0"/>
    <xf numFmtId="212" fontId="29" fillId="0" borderId="0" applyFont="0" applyFill="0" applyBorder="0" applyAlignment="0" applyProtection="0"/>
    <xf numFmtId="182" fontId="29" fillId="0" borderId="0" applyFont="0" applyFill="0" applyBorder="0" applyAlignment="0" applyProtection="0"/>
    <xf numFmtId="215" fontId="29" fillId="0" borderId="0" applyFont="0" applyFill="0" applyBorder="0" applyAlignment="0" applyProtection="0"/>
    <xf numFmtId="164" fontId="29" fillId="0" borderId="0" applyFont="0" applyFill="0" applyBorder="0" applyAlignment="0" applyProtection="0"/>
    <xf numFmtId="210" fontId="29" fillId="0" borderId="0" applyFont="0" applyFill="0" applyBorder="0" applyAlignment="0" applyProtection="0"/>
    <xf numFmtId="216" fontId="14" fillId="0" borderId="0" applyFont="0" applyFill="0" applyBorder="0" applyAlignment="0" applyProtection="0"/>
    <xf numFmtId="182" fontId="29" fillId="0" borderId="0" applyFont="0" applyFill="0" applyBorder="0" applyAlignment="0" applyProtection="0"/>
    <xf numFmtId="210" fontId="29" fillId="0" borderId="0" applyFont="0" applyFill="0" applyBorder="0" applyAlignment="0" applyProtection="0"/>
    <xf numFmtId="210" fontId="29" fillId="0" borderId="0" applyFont="0" applyFill="0" applyBorder="0" applyAlignment="0" applyProtection="0"/>
    <xf numFmtId="210" fontId="29" fillId="0" borderId="0" applyFont="0" applyFill="0" applyBorder="0" applyAlignment="0" applyProtection="0"/>
    <xf numFmtId="182" fontId="29" fillId="0" borderId="0" applyFont="0" applyFill="0" applyBorder="0" applyAlignment="0" applyProtection="0"/>
    <xf numFmtId="210" fontId="29" fillId="0" borderId="0" applyFont="0" applyFill="0" applyBorder="0" applyAlignment="0" applyProtection="0"/>
    <xf numFmtId="182" fontId="29" fillId="0" borderId="0" applyFont="0" applyFill="0" applyBorder="0" applyAlignment="0" applyProtection="0"/>
    <xf numFmtId="173" fontId="33" fillId="0" borderId="0" applyFont="0" applyFill="0" applyBorder="0" applyAlignment="0" applyProtection="0"/>
    <xf numFmtId="217" fontId="29" fillId="0" borderId="0" applyFont="0" applyFill="0" applyBorder="0" applyAlignment="0" applyProtection="0"/>
    <xf numFmtId="217" fontId="29" fillId="0" borderId="0" applyFont="0" applyFill="0" applyBorder="0" applyAlignment="0" applyProtection="0"/>
    <xf numFmtId="218" fontId="4" fillId="0" borderId="0" applyFont="0" applyFill="0" applyBorder="0" applyAlignment="0" applyProtection="0"/>
    <xf numFmtId="187" fontId="33" fillId="0" borderId="0" applyFont="0" applyFill="0" applyBorder="0" applyAlignment="0" applyProtection="0"/>
    <xf numFmtId="217" fontId="29" fillId="0" borderId="0" applyFont="0" applyFill="0" applyBorder="0" applyAlignment="0" applyProtection="0"/>
    <xf numFmtId="173" fontId="33" fillId="0" borderId="0" applyFont="0" applyFill="0" applyBorder="0" applyAlignment="0" applyProtection="0"/>
    <xf numFmtId="219" fontId="34" fillId="0" borderId="0" applyFont="0" applyFill="0" applyBorder="0" applyAlignment="0" applyProtection="0"/>
    <xf numFmtId="210" fontId="29" fillId="0" borderId="0" applyFont="0" applyFill="0" applyBorder="0" applyAlignment="0" applyProtection="0"/>
    <xf numFmtId="180" fontId="29" fillId="0" borderId="0" applyFont="0" applyFill="0" applyBorder="0" applyAlignment="0" applyProtection="0"/>
    <xf numFmtId="180" fontId="29" fillId="0" borderId="0" applyFont="0" applyFill="0" applyBorder="0" applyAlignment="0" applyProtection="0"/>
    <xf numFmtId="210" fontId="29" fillId="0" borderId="0" applyFont="0" applyFill="0" applyBorder="0" applyAlignment="0" applyProtection="0"/>
    <xf numFmtId="210" fontId="29" fillId="0" borderId="0" applyFont="0" applyFill="0" applyBorder="0" applyAlignment="0" applyProtection="0"/>
    <xf numFmtId="164" fontId="29" fillId="0" borderId="0" applyFont="0" applyFill="0" applyBorder="0" applyAlignment="0" applyProtection="0"/>
    <xf numFmtId="210" fontId="29" fillId="0" borderId="0" applyFont="0" applyFill="0" applyBorder="0" applyAlignment="0" applyProtection="0"/>
    <xf numFmtId="192" fontId="29" fillId="0" borderId="0" applyFont="0" applyFill="0" applyBorder="0" applyAlignment="0" applyProtection="0"/>
    <xf numFmtId="165" fontId="29" fillId="0" borderId="0" applyFont="0" applyFill="0" applyBorder="0" applyAlignment="0" applyProtection="0"/>
    <xf numFmtId="193" fontId="29" fillId="0" borderId="0" applyFont="0" applyFill="0" applyBorder="0" applyAlignment="0" applyProtection="0"/>
    <xf numFmtId="194" fontId="29" fillId="0" borderId="0" applyFont="0" applyFill="0" applyBorder="0" applyAlignment="0" applyProtection="0"/>
    <xf numFmtId="192" fontId="29" fillId="0" borderId="0" applyFont="0" applyFill="0" applyBorder="0" applyAlignment="0" applyProtection="0"/>
    <xf numFmtId="194"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92" fontId="29" fillId="0" borderId="0" applyFont="0" applyFill="0" applyBorder="0" applyAlignment="0" applyProtection="0"/>
    <xf numFmtId="193" fontId="29" fillId="0" borderId="0" applyFont="0" applyFill="0" applyBorder="0" applyAlignment="0" applyProtection="0"/>
    <xf numFmtId="195" fontId="29" fillId="0" borderId="0" applyFont="0" applyFill="0" applyBorder="0" applyAlignment="0" applyProtection="0"/>
    <xf numFmtId="0" fontId="29" fillId="0" borderId="0" applyFont="0" applyFill="0" applyBorder="0" applyAlignment="0" applyProtection="0"/>
    <xf numFmtId="165" fontId="29" fillId="0" borderId="0" applyFont="0" applyFill="0" applyBorder="0" applyAlignment="0" applyProtection="0"/>
    <xf numFmtId="0" fontId="29" fillId="0" borderId="0" applyFont="0" applyFill="0" applyBorder="0" applyAlignment="0" applyProtection="0"/>
    <xf numFmtId="194" fontId="29" fillId="0" borderId="0" applyFont="0" applyFill="0" applyBorder="0" applyAlignment="0" applyProtection="0"/>
    <xf numFmtId="194" fontId="29" fillId="0" borderId="0" applyFont="0" applyFill="0" applyBorder="0" applyAlignment="0" applyProtection="0"/>
    <xf numFmtId="193" fontId="29" fillId="0" borderId="0" applyFont="0" applyFill="0" applyBorder="0" applyAlignment="0" applyProtection="0"/>
    <xf numFmtId="196" fontId="29" fillId="0" borderId="0" applyFont="0" applyFill="0" applyBorder="0" applyAlignment="0" applyProtection="0"/>
    <xf numFmtId="194" fontId="29" fillId="0" borderId="0" applyFont="0" applyFill="0" applyBorder="0" applyAlignment="0" applyProtection="0"/>
    <xf numFmtId="197" fontId="29" fillId="0" borderId="0" applyFont="0" applyFill="0" applyBorder="0" applyAlignment="0" applyProtection="0"/>
    <xf numFmtId="197" fontId="29" fillId="0" borderId="0" applyFont="0" applyFill="0" applyBorder="0" applyAlignment="0" applyProtection="0"/>
    <xf numFmtId="193" fontId="29" fillId="0" borderId="0" applyFont="0" applyFill="0" applyBorder="0" applyAlignment="0" applyProtection="0"/>
    <xf numFmtId="192" fontId="29" fillId="0" borderId="0" applyFont="0" applyFill="0" applyBorder="0" applyAlignment="0" applyProtection="0"/>
    <xf numFmtId="192" fontId="29" fillId="0" borderId="0" applyFont="0" applyFill="0" applyBorder="0" applyAlignment="0" applyProtection="0"/>
    <xf numFmtId="165" fontId="29" fillId="0" borderId="0" applyFont="0" applyFill="0" applyBorder="0" applyAlignment="0" applyProtection="0"/>
    <xf numFmtId="194" fontId="29" fillId="0" borderId="0" applyFont="0" applyFill="0" applyBorder="0" applyAlignment="0" applyProtection="0"/>
    <xf numFmtId="165" fontId="29" fillId="0" borderId="0" applyFont="0" applyFill="0" applyBorder="0" applyAlignment="0" applyProtection="0"/>
    <xf numFmtId="192" fontId="29" fillId="0" borderId="0" applyFont="0" applyFill="0" applyBorder="0" applyAlignment="0" applyProtection="0"/>
    <xf numFmtId="194" fontId="29" fillId="0" borderId="0" applyFont="0" applyFill="0" applyBorder="0" applyAlignment="0" applyProtection="0"/>
    <xf numFmtId="194" fontId="29" fillId="0" borderId="0" applyFont="0" applyFill="0" applyBorder="0" applyAlignment="0" applyProtection="0"/>
    <xf numFmtId="194" fontId="29" fillId="0" borderId="0" applyFont="0" applyFill="0" applyBorder="0" applyAlignment="0" applyProtection="0"/>
    <xf numFmtId="196" fontId="29" fillId="0" borderId="0" applyFont="0" applyFill="0" applyBorder="0" applyAlignment="0" applyProtection="0"/>
    <xf numFmtId="196" fontId="29" fillId="0" borderId="0" applyFont="0" applyFill="0" applyBorder="0" applyAlignment="0" applyProtection="0"/>
    <xf numFmtId="192" fontId="29" fillId="0" borderId="0" applyFont="0" applyFill="0" applyBorder="0" applyAlignment="0" applyProtection="0"/>
    <xf numFmtId="198" fontId="29" fillId="0" borderId="0" applyFont="0" applyFill="0" applyBorder="0" applyAlignment="0" applyProtection="0"/>
    <xf numFmtId="165" fontId="29" fillId="0" borderId="0" applyFont="0" applyFill="0" applyBorder="0" applyAlignment="0" applyProtection="0"/>
    <xf numFmtId="194" fontId="29" fillId="0" borderId="0" applyFont="0" applyFill="0" applyBorder="0" applyAlignment="0" applyProtection="0"/>
    <xf numFmtId="199" fontId="14" fillId="0" borderId="0" applyFont="0" applyFill="0" applyBorder="0" applyAlignment="0" applyProtection="0"/>
    <xf numFmtId="192" fontId="29" fillId="0" borderId="0" applyFont="0" applyFill="0" applyBorder="0" applyAlignment="0" applyProtection="0"/>
    <xf numFmtId="194" fontId="29" fillId="0" borderId="0" applyFont="0" applyFill="0" applyBorder="0" applyAlignment="0" applyProtection="0"/>
    <xf numFmtId="194" fontId="29" fillId="0" borderId="0" applyFont="0" applyFill="0" applyBorder="0" applyAlignment="0" applyProtection="0"/>
    <xf numFmtId="194" fontId="29" fillId="0" borderId="0" applyFont="0" applyFill="0" applyBorder="0" applyAlignment="0" applyProtection="0"/>
    <xf numFmtId="192" fontId="29" fillId="0" borderId="0" applyFont="0" applyFill="0" applyBorder="0" applyAlignment="0" applyProtection="0"/>
    <xf numFmtId="194" fontId="29" fillId="0" borderId="0" applyFont="0" applyFill="0" applyBorder="0" applyAlignment="0" applyProtection="0"/>
    <xf numFmtId="192" fontId="29" fillId="0" borderId="0" applyFont="0" applyFill="0" applyBorder="0" applyAlignment="0" applyProtection="0"/>
    <xf numFmtId="180" fontId="33" fillId="0" borderId="0" applyFont="0" applyFill="0" applyBorder="0" applyAlignment="0" applyProtection="0"/>
    <xf numFmtId="200" fontId="29" fillId="0" borderId="0" applyFont="0" applyFill="0" applyBorder="0" applyAlignment="0" applyProtection="0"/>
    <xf numFmtId="200" fontId="29" fillId="0" borderId="0" applyFont="0" applyFill="0" applyBorder="0" applyAlignment="0" applyProtection="0"/>
    <xf numFmtId="201" fontId="4" fillId="0" borderId="0" applyFont="0" applyFill="0" applyBorder="0" applyAlignment="0" applyProtection="0"/>
    <xf numFmtId="181" fontId="33" fillId="0" borderId="0" applyFont="0" applyFill="0" applyBorder="0" applyAlignment="0" applyProtection="0"/>
    <xf numFmtId="200" fontId="29" fillId="0" borderId="0" applyFont="0" applyFill="0" applyBorder="0" applyAlignment="0" applyProtection="0"/>
    <xf numFmtId="180" fontId="33" fillId="0" borderId="0" applyFont="0" applyFill="0" applyBorder="0" applyAlignment="0" applyProtection="0"/>
    <xf numFmtId="202" fontId="34" fillId="0" borderId="0" applyFont="0" applyFill="0" applyBorder="0" applyAlignment="0" applyProtection="0"/>
    <xf numFmtId="198" fontId="29" fillId="0" borderId="0" applyFont="0" applyFill="0" applyBorder="0" applyAlignment="0" applyProtection="0"/>
    <xf numFmtId="194" fontId="29" fillId="0" borderId="0" applyFont="0" applyFill="0" applyBorder="0" applyAlignment="0" applyProtection="0"/>
    <xf numFmtId="181" fontId="29" fillId="0" borderId="0" applyFont="0" applyFill="0" applyBorder="0" applyAlignment="0" applyProtection="0"/>
    <xf numFmtId="181" fontId="29" fillId="0" borderId="0" applyFont="0" applyFill="0" applyBorder="0" applyAlignment="0" applyProtection="0"/>
    <xf numFmtId="194" fontId="29" fillId="0" borderId="0" applyFont="0" applyFill="0" applyBorder="0" applyAlignment="0" applyProtection="0"/>
    <xf numFmtId="194" fontId="29" fillId="0" borderId="0" applyFont="0" applyFill="0" applyBorder="0" applyAlignment="0" applyProtection="0"/>
    <xf numFmtId="165" fontId="29" fillId="0" borderId="0" applyFont="0" applyFill="0" applyBorder="0" applyAlignment="0" applyProtection="0"/>
    <xf numFmtId="194" fontId="29" fillId="0" borderId="0" applyFont="0" applyFill="0" applyBorder="0" applyAlignment="0" applyProtection="0"/>
    <xf numFmtId="177"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87" fontId="33" fillId="0" borderId="0" applyFont="0" applyFill="0" applyBorder="0" applyAlignment="0" applyProtection="0"/>
    <xf numFmtId="188" fontId="14" fillId="0" borderId="0" applyFont="0" applyFill="0" applyBorder="0" applyAlignment="0" applyProtection="0"/>
    <xf numFmtId="188" fontId="14" fillId="0" borderId="0" applyFont="0" applyFill="0" applyBorder="0" applyAlignment="0" applyProtection="0"/>
    <xf numFmtId="189" fontId="4" fillId="0" borderId="0" applyFont="0" applyFill="0" applyBorder="0" applyAlignment="0" applyProtection="0"/>
    <xf numFmtId="189" fontId="33" fillId="0" borderId="0" applyFont="0" applyFill="0" applyBorder="0" applyAlignment="0" applyProtection="0"/>
    <xf numFmtId="188" fontId="14" fillId="0" borderId="0" applyFont="0" applyFill="0" applyBorder="0" applyAlignment="0" applyProtection="0"/>
    <xf numFmtId="187" fontId="33" fillId="0" borderId="0" applyFont="0" applyFill="0" applyBorder="0" applyAlignment="0" applyProtection="0"/>
    <xf numFmtId="190" fontId="14" fillId="0" borderId="0" applyFont="0" applyFill="0" applyBorder="0" applyAlignment="0" applyProtection="0"/>
    <xf numFmtId="173" fontId="14" fillId="0" borderId="0" applyFont="0" applyFill="0" applyBorder="0" applyAlignment="0" applyProtection="0"/>
    <xf numFmtId="181" fontId="14" fillId="0" borderId="0" applyFont="0" applyFill="0" applyBorder="0" applyAlignment="0" applyProtection="0"/>
    <xf numFmtId="181" fontId="14" fillId="0" borderId="0" applyFont="0" applyFill="0" applyBorder="0" applyAlignment="0" applyProtection="0"/>
    <xf numFmtId="191" fontId="14" fillId="0" borderId="0" applyFont="0" applyFill="0" applyBorder="0" applyAlignment="0" applyProtection="0"/>
    <xf numFmtId="191" fontId="14" fillId="0" borderId="0" applyFont="0" applyFill="0" applyBorder="0" applyAlignment="0" applyProtection="0"/>
    <xf numFmtId="42" fontId="29" fillId="0" borderId="0" applyFont="0" applyFill="0" applyBorder="0" applyAlignment="0" applyProtection="0"/>
    <xf numFmtId="0" fontId="18" fillId="0" borderId="0" applyNumberFormat="0" applyFill="0" applyBorder="0" applyAlignment="0" applyProtection="0"/>
    <xf numFmtId="42" fontId="29" fillId="0" borderId="0" applyFont="0" applyFill="0" applyBorder="0" applyAlignment="0" applyProtection="0"/>
    <xf numFmtId="42" fontId="29" fillId="0" borderId="0" applyFont="0" applyFill="0" applyBorder="0" applyAlignment="0" applyProtection="0"/>
    <xf numFmtId="0" fontId="20" fillId="0" borderId="0"/>
    <xf numFmtId="0" fontId="18" fillId="0" borderId="0" applyNumberFormat="0" applyFill="0" applyBorder="0" applyAlignment="0" applyProtection="0"/>
    <xf numFmtId="0" fontId="18" fillId="0" borderId="0" applyNumberFormat="0" applyFill="0" applyBorder="0" applyAlignment="0" applyProtection="0"/>
    <xf numFmtId="42" fontId="29" fillId="0" borderId="0" applyFont="0" applyFill="0" applyBorder="0" applyAlignment="0" applyProtection="0"/>
    <xf numFmtId="0" fontId="31" fillId="0" borderId="0">
      <alignment vertical="top"/>
    </xf>
    <xf numFmtId="0" fontId="31" fillId="0" borderId="0">
      <alignment vertical="top"/>
    </xf>
    <xf numFmtId="0" fontId="31" fillId="0" borderId="0">
      <alignment vertical="top"/>
    </xf>
    <xf numFmtId="0" fontId="18" fillId="0" borderId="0" applyNumberFormat="0" applyFill="0" applyBorder="0" applyAlignment="0" applyProtection="0"/>
    <xf numFmtId="0" fontId="20" fillId="0" borderId="0"/>
    <xf numFmtId="0" fontId="30" fillId="0" borderId="0"/>
    <xf numFmtId="0" fontId="30" fillId="0" borderId="0"/>
    <xf numFmtId="177" fontId="29" fillId="0" borderId="0" applyFont="0" applyFill="0" applyBorder="0" applyAlignment="0" applyProtection="0"/>
    <xf numFmtId="220" fontId="35" fillId="0" borderId="0" applyFont="0" applyFill="0" applyBorder="0" applyAlignment="0" applyProtection="0"/>
    <xf numFmtId="221" fontId="36" fillId="0" borderId="0" applyFont="0" applyFill="0" applyBorder="0" applyAlignment="0" applyProtection="0"/>
    <xf numFmtId="222" fontId="36" fillId="0" borderId="0" applyFont="0" applyFill="0" applyBorder="0" applyAlignment="0" applyProtection="0"/>
    <xf numFmtId="0" fontId="37" fillId="0" borderId="0"/>
    <xf numFmtId="0" fontId="38" fillId="0" borderId="0"/>
    <xf numFmtId="0" fontId="38" fillId="0" borderId="0"/>
    <xf numFmtId="0" fontId="21" fillId="0" borderId="0"/>
    <xf numFmtId="1" fontId="39" fillId="0" borderId="3" applyBorder="0" applyAlignment="0">
      <alignment horizontal="center"/>
    </xf>
    <xf numFmtId="3" fontId="16" fillId="0" borderId="3"/>
    <xf numFmtId="3" fontId="16" fillId="0" borderId="3"/>
    <xf numFmtId="220" fontId="35" fillId="0" borderId="0" applyFont="0" applyFill="0" applyBorder="0" applyAlignment="0" applyProtection="0"/>
    <xf numFmtId="0" fontId="40" fillId="0" borderId="7" applyFont="0" applyAlignment="0">
      <alignment horizontal="left"/>
    </xf>
    <xf numFmtId="0" fontId="41" fillId="3" borderId="0"/>
    <xf numFmtId="0" fontId="42" fillId="3" borderId="0"/>
    <xf numFmtId="0" fontId="7" fillId="0" borderId="17" applyAlignment="0"/>
    <xf numFmtId="0" fontId="7" fillId="0" borderId="17" applyAlignment="0"/>
    <xf numFmtId="0" fontId="7" fillId="0" borderId="17" applyAlignment="0"/>
    <xf numFmtId="0" fontId="7" fillId="0" borderId="17" applyAlignment="0"/>
    <xf numFmtId="0" fontId="42" fillId="4" borderId="0"/>
    <xf numFmtId="0" fontId="42" fillId="3" borderId="0"/>
    <xf numFmtId="0" fontId="40" fillId="0" borderId="7" applyFont="0" applyAlignment="0">
      <alignment horizontal="left"/>
    </xf>
    <xf numFmtId="0" fontId="7" fillId="0" borderId="17" applyAlignment="0"/>
    <xf numFmtId="0" fontId="7" fillId="0" borderId="17" applyAlignment="0"/>
    <xf numFmtId="0" fontId="7" fillId="0" borderId="17" applyAlignment="0"/>
    <xf numFmtId="0" fontId="7" fillId="0" borderId="17" applyAlignment="0"/>
    <xf numFmtId="0" fontId="7" fillId="0" borderId="17" applyAlignment="0"/>
    <xf numFmtId="0" fontId="7" fillId="0" borderId="17" applyAlignment="0"/>
    <xf numFmtId="0" fontId="42" fillId="3" borderId="0"/>
    <xf numFmtId="0" fontId="40" fillId="0" borderId="7" applyFont="0" applyAlignment="0">
      <alignment horizontal="left"/>
    </xf>
    <xf numFmtId="0" fontId="7" fillId="0" borderId="17" applyAlignment="0"/>
    <xf numFmtId="0" fontId="41" fillId="3" borderId="0"/>
    <xf numFmtId="0" fontId="7" fillId="0" borderId="18" applyFill="0" applyAlignment="0"/>
    <xf numFmtId="0" fontId="42" fillId="4" borderId="0"/>
    <xf numFmtId="0" fontId="7" fillId="0" borderId="18" applyFill="0" applyAlignment="0"/>
    <xf numFmtId="0" fontId="42" fillId="3" borderId="0"/>
    <xf numFmtId="0" fontId="42" fillId="3" borderId="0"/>
    <xf numFmtId="0" fontId="7" fillId="0" borderId="17" applyAlignment="0"/>
    <xf numFmtId="0" fontId="7" fillId="0" borderId="17" applyAlignment="0"/>
    <xf numFmtId="0" fontId="41" fillId="3" borderId="0"/>
    <xf numFmtId="220" fontId="35" fillId="0" borderId="0" applyFont="0" applyFill="0" applyBorder="0" applyAlignment="0" applyProtection="0"/>
    <xf numFmtId="0" fontId="7" fillId="0" borderId="17" applyAlignment="0"/>
    <xf numFmtId="0" fontId="7" fillId="0" borderId="17" applyAlignment="0"/>
    <xf numFmtId="0" fontId="7" fillId="0" borderId="17" applyAlignment="0"/>
    <xf numFmtId="0" fontId="7" fillId="0" borderId="17" applyAlignment="0"/>
    <xf numFmtId="220" fontId="35" fillId="0" borderId="0" applyFont="0" applyFill="0" applyBorder="0" applyAlignment="0" applyProtection="0"/>
    <xf numFmtId="220" fontId="35" fillId="0" borderId="0" applyFont="0" applyFill="0" applyBorder="0" applyAlignment="0" applyProtection="0"/>
    <xf numFmtId="0" fontId="15" fillId="3" borderId="0"/>
    <xf numFmtId="0" fontId="42" fillId="3" borderId="0"/>
    <xf numFmtId="0" fontId="41" fillId="3" borderId="0"/>
    <xf numFmtId="0" fontId="42" fillId="3" borderId="0"/>
    <xf numFmtId="0" fontId="40" fillId="0" borderId="7" applyFont="0" applyAlignment="0">
      <alignment horizontal="left"/>
    </xf>
    <xf numFmtId="0" fontId="41" fillId="3" borderId="0"/>
    <xf numFmtId="0" fontId="40" fillId="0" borderId="7" applyFont="0" applyAlignment="0">
      <alignment horizontal="left"/>
    </xf>
    <xf numFmtId="0" fontId="7" fillId="0" borderId="17" applyAlignment="0"/>
    <xf numFmtId="0" fontId="7" fillId="0" borderId="17" applyAlignment="0"/>
    <xf numFmtId="0" fontId="43" fillId="0" borderId="0" applyFont="0" applyFill="0" applyBorder="0" applyAlignment="0">
      <alignment horizontal="left"/>
    </xf>
    <xf numFmtId="0" fontId="42" fillId="3" borderId="0"/>
    <xf numFmtId="0" fontId="40" fillId="0" borderId="7" applyFont="0" applyAlignment="0">
      <alignment horizontal="left"/>
    </xf>
    <xf numFmtId="0" fontId="42" fillId="3" borderId="0"/>
    <xf numFmtId="0" fontId="41" fillId="3" borderId="0"/>
    <xf numFmtId="0" fontId="42" fillId="3" borderId="0"/>
    <xf numFmtId="0" fontId="15" fillId="0" borderId="18" applyAlignment="0"/>
    <xf numFmtId="0" fontId="15" fillId="0" borderId="18" applyAlignment="0"/>
    <xf numFmtId="0" fontId="15" fillId="0" borderId="18" applyAlignment="0"/>
    <xf numFmtId="0" fontId="15" fillId="0" borderId="18" applyAlignment="0"/>
    <xf numFmtId="0" fontId="15" fillId="0" borderId="18" applyAlignment="0"/>
    <xf numFmtId="0" fontId="15" fillId="0" borderId="18" applyAlignment="0"/>
    <xf numFmtId="0" fontId="40" fillId="0" borderId="7" applyFont="0" applyAlignment="0">
      <alignment horizontal="left"/>
    </xf>
    <xf numFmtId="0" fontId="7" fillId="0" borderId="17" applyAlignment="0"/>
    <xf numFmtId="0" fontId="7" fillId="0" borderId="17" applyAlignment="0"/>
    <xf numFmtId="0" fontId="41" fillId="3" borderId="0"/>
    <xf numFmtId="0" fontId="41" fillId="3" borderId="0"/>
    <xf numFmtId="0" fontId="42" fillId="3" borderId="0"/>
    <xf numFmtId="0" fontId="42" fillId="3" borderId="0"/>
    <xf numFmtId="0" fontId="40" fillId="0" borderId="7" applyFont="0" applyAlignment="0">
      <alignment horizontal="left"/>
    </xf>
    <xf numFmtId="0" fontId="7" fillId="0" borderId="17" applyAlignment="0"/>
    <xf numFmtId="0" fontId="44" fillId="0" borderId="3" applyNumberFormat="0" applyFont="0" applyBorder="0">
      <alignment horizontal="left" indent="2"/>
    </xf>
    <xf numFmtId="0" fontId="43" fillId="0" borderId="0" applyFont="0" applyFill="0" applyBorder="0" applyAlignment="0">
      <alignment horizontal="left"/>
    </xf>
    <xf numFmtId="0" fontId="44" fillId="0" borderId="3" applyNumberFormat="0" applyFont="0" applyBorder="0">
      <alignment horizontal="left" indent="2"/>
    </xf>
    <xf numFmtId="0" fontId="42" fillId="3" borderId="0"/>
    <xf numFmtId="0" fontId="42" fillId="3" borderId="0"/>
    <xf numFmtId="0" fontId="45" fillId="0" borderId="0"/>
    <xf numFmtId="0" fontId="46" fillId="5" borderId="19" applyFont="0" applyFill="0" applyAlignment="0">
      <alignment vertical="center" wrapText="1"/>
    </xf>
    <xf numFmtId="9" fontId="47" fillId="0" borderId="0" applyBorder="0" applyAlignment="0" applyProtection="0"/>
    <xf numFmtId="0" fontId="48" fillId="3" borderId="0"/>
    <xf numFmtId="0" fontId="41" fillId="3" borderId="0"/>
    <xf numFmtId="0" fontId="48" fillId="4" borderId="0"/>
    <xf numFmtId="0" fontId="15" fillId="0" borderId="17" applyNumberFormat="0" applyFill="0"/>
    <xf numFmtId="0" fontId="41" fillId="3" borderId="0"/>
    <xf numFmtId="0" fontId="15" fillId="0" borderId="17" applyNumberFormat="0" applyFill="0"/>
    <xf numFmtId="0" fontId="15" fillId="0" borderId="17" applyNumberFormat="0" applyFill="0"/>
    <xf numFmtId="0" fontId="15" fillId="0" borderId="17" applyNumberFormat="0" applyFill="0"/>
    <xf numFmtId="0" fontId="48" fillId="3" borderId="0"/>
    <xf numFmtId="0" fontId="15" fillId="0" borderId="17" applyNumberFormat="0" applyFill="0"/>
    <xf numFmtId="0" fontId="41" fillId="3" borderId="0"/>
    <xf numFmtId="0" fontId="15" fillId="3" borderId="0"/>
    <xf numFmtId="0" fontId="41" fillId="3" borderId="0"/>
    <xf numFmtId="0" fontId="41" fillId="3" borderId="0"/>
    <xf numFmtId="0" fontId="48" fillId="3" borderId="0"/>
    <xf numFmtId="0" fontId="41" fillId="3" borderId="0"/>
    <xf numFmtId="0" fontId="15" fillId="0" borderId="17" applyNumberFormat="0" applyAlignment="0"/>
    <xf numFmtId="0" fontId="15" fillId="0" borderId="17" applyNumberFormat="0" applyAlignment="0"/>
    <xf numFmtId="0" fontId="15" fillId="0" borderId="17" applyNumberFormat="0" applyAlignment="0"/>
    <xf numFmtId="0" fontId="15" fillId="0" borderId="17" applyNumberFormat="0" applyAlignment="0"/>
    <xf numFmtId="0" fontId="15" fillId="0" borderId="17" applyNumberFormat="0" applyAlignment="0"/>
    <xf numFmtId="0" fontId="15" fillId="0" borderId="17" applyNumberFormat="0" applyAlignment="0"/>
    <xf numFmtId="0" fontId="41" fillId="3" borderId="0"/>
    <xf numFmtId="0" fontId="41" fillId="3" borderId="0"/>
    <xf numFmtId="0" fontId="15" fillId="0" borderId="17" applyNumberFormat="0" applyFill="0"/>
    <xf numFmtId="0" fontId="15" fillId="0" borderId="17" applyNumberFormat="0" applyFill="0"/>
    <xf numFmtId="0" fontId="15" fillId="0" borderId="17" applyNumberFormat="0" applyFill="0"/>
    <xf numFmtId="0" fontId="15" fillId="0" borderId="17" applyNumberFormat="0" applyFill="0"/>
    <xf numFmtId="0" fontId="15" fillId="0" borderId="17" applyNumberFormat="0" applyFill="0"/>
    <xf numFmtId="0" fontId="48" fillId="3" borderId="0"/>
    <xf numFmtId="0" fontId="48" fillId="3" borderId="0"/>
    <xf numFmtId="0" fontId="48" fillId="3" borderId="0"/>
    <xf numFmtId="0" fontId="44" fillId="0" borderId="3" applyNumberFormat="0" applyFont="0" applyBorder="0" applyAlignment="0">
      <alignment horizontal="center"/>
    </xf>
    <xf numFmtId="0" fontId="44" fillId="0" borderId="3" applyNumberFormat="0" applyFont="0" applyBorder="0" applyAlignment="0">
      <alignment horizontal="center"/>
    </xf>
    <xf numFmtId="0" fontId="15" fillId="0" borderId="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4" fillId="0" borderId="0"/>
    <xf numFmtId="0" fontId="51" fillId="3" borderId="0"/>
    <xf numFmtId="0" fontId="41" fillId="3" borderId="0"/>
    <xf numFmtId="0" fontId="51" fillId="4" borderId="0"/>
    <xf numFmtId="0" fontId="41" fillId="3" borderId="0"/>
    <xf numFmtId="0" fontId="41" fillId="3" borderId="0"/>
    <xf numFmtId="0" fontId="15" fillId="3" borderId="0"/>
    <xf numFmtId="0" fontId="41" fillId="3" borderId="0"/>
    <xf numFmtId="0" fontId="41" fillId="3" borderId="0"/>
    <xf numFmtId="0" fontId="51" fillId="3" borderId="0"/>
    <xf numFmtId="0" fontId="41" fillId="3" borderId="0"/>
    <xf numFmtId="0" fontId="41" fillId="3" borderId="0"/>
    <xf numFmtId="0" fontId="41" fillId="3" borderId="0"/>
    <xf numFmtId="0" fontId="51" fillId="3" borderId="0"/>
    <xf numFmtId="0" fontId="51" fillId="3" borderId="0"/>
    <xf numFmtId="0" fontId="52" fillId="0" borderId="0">
      <alignment wrapText="1"/>
    </xf>
    <xf numFmtId="0" fontId="41" fillId="0" borderId="0">
      <alignment wrapText="1"/>
    </xf>
    <xf numFmtId="0" fontId="52" fillId="0" borderId="0">
      <alignment wrapText="1"/>
    </xf>
    <xf numFmtId="0" fontId="41" fillId="0" borderId="0">
      <alignment wrapText="1"/>
    </xf>
    <xf numFmtId="0" fontId="41" fillId="0" borderId="0">
      <alignment wrapText="1"/>
    </xf>
    <xf numFmtId="0" fontId="15" fillId="0" borderId="0">
      <alignment wrapText="1"/>
    </xf>
    <xf numFmtId="0" fontId="41" fillId="0" borderId="0">
      <alignment wrapText="1"/>
    </xf>
    <xf numFmtId="0" fontId="41" fillId="0" borderId="0">
      <alignment wrapText="1"/>
    </xf>
    <xf numFmtId="0" fontId="52" fillId="0" borderId="0">
      <alignment wrapText="1"/>
    </xf>
    <xf numFmtId="0" fontId="41" fillId="0" borderId="0">
      <alignment wrapText="1"/>
    </xf>
    <xf numFmtId="0" fontId="41" fillId="0" borderId="0">
      <alignment wrapText="1"/>
    </xf>
    <xf numFmtId="0" fontId="41" fillId="0" borderId="0">
      <alignment wrapText="1"/>
    </xf>
    <xf numFmtId="0" fontId="52" fillId="0" borderId="0">
      <alignment wrapText="1"/>
    </xf>
    <xf numFmtId="0" fontId="49" fillId="12"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9" borderId="0" applyNumberFormat="0" applyBorder="0" applyAlignment="0" applyProtection="0"/>
    <xf numFmtId="0" fontId="49" fillId="12" borderId="0" applyNumberFormat="0" applyBorder="0" applyAlignment="0" applyProtection="0"/>
    <xf numFmtId="0" fontId="49" fillId="15"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18" fillId="0" borderId="0"/>
    <xf numFmtId="0" fontId="18" fillId="0" borderId="0"/>
    <xf numFmtId="0" fontId="18" fillId="0" borderId="0"/>
    <xf numFmtId="0" fontId="15" fillId="0" borderId="0"/>
    <xf numFmtId="0" fontId="18" fillId="0" borderId="0"/>
    <xf numFmtId="0" fontId="53" fillId="16"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16"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0" borderId="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23" borderId="0" applyNumberFormat="0" applyBorder="0" applyAlignment="0" applyProtection="0"/>
    <xf numFmtId="223" fontId="4" fillId="0" borderId="0" applyFont="0" applyFill="0" applyBorder="0" applyAlignment="0" applyProtection="0"/>
    <xf numFmtId="0" fontId="56" fillId="0" borderId="0" applyFont="0" applyFill="0" applyBorder="0" applyAlignment="0" applyProtection="0"/>
    <xf numFmtId="224" fontId="14" fillId="0" borderId="0" applyFont="0" applyFill="0" applyBorder="0" applyAlignment="0" applyProtection="0"/>
    <xf numFmtId="225" fontId="4" fillId="0" borderId="0" applyFont="0" applyFill="0" applyBorder="0" applyAlignment="0" applyProtection="0"/>
    <xf numFmtId="0" fontId="56" fillId="0" borderId="0" applyFont="0" applyFill="0" applyBorder="0" applyAlignment="0" applyProtection="0"/>
    <xf numFmtId="223" fontId="14" fillId="0" borderId="0" applyFont="0" applyFill="0" applyBorder="0" applyAlignment="0" applyProtection="0"/>
    <xf numFmtId="0" fontId="57" fillId="0" borderId="0">
      <alignment horizontal="center" wrapText="1"/>
      <protection locked="0"/>
    </xf>
    <xf numFmtId="0" fontId="58" fillId="0" borderId="0" applyNumberFormat="0" applyBorder="0" applyAlignment="0">
      <alignment horizontal="center"/>
    </xf>
    <xf numFmtId="209" fontId="59" fillId="0" borderId="0" applyFont="0" applyFill="0" applyBorder="0" applyAlignment="0" applyProtection="0"/>
    <xf numFmtId="0" fontId="56" fillId="0" borderId="0" applyFont="0" applyFill="0" applyBorder="0" applyAlignment="0" applyProtection="0"/>
    <xf numFmtId="209" fontId="59" fillId="0" borderId="0" applyFont="0" applyFill="0" applyBorder="0" applyAlignment="0" applyProtection="0"/>
    <xf numFmtId="193" fontId="59" fillId="0" borderId="0" applyFont="0" applyFill="0" applyBorder="0" applyAlignment="0" applyProtection="0"/>
    <xf numFmtId="0" fontId="56" fillId="0" borderId="0" applyFont="0" applyFill="0" applyBorder="0" applyAlignment="0" applyProtection="0"/>
    <xf numFmtId="193" fontId="59" fillId="0" borderId="0" applyFont="0" applyFill="0" applyBorder="0" applyAlignment="0" applyProtection="0"/>
    <xf numFmtId="177" fontId="14" fillId="0" borderId="0" applyFont="0" applyFill="0" applyBorder="0" applyAlignment="0" applyProtection="0"/>
    <xf numFmtId="0" fontId="4" fillId="0" borderId="0"/>
    <xf numFmtId="0" fontId="4" fillId="0" borderId="0"/>
    <xf numFmtId="0" fontId="60" fillId="7" borderId="0" applyNumberFormat="0" applyBorder="0" applyAlignment="0" applyProtection="0"/>
    <xf numFmtId="0" fontId="61" fillId="0" borderId="0" applyNumberFormat="0" applyFill="0" applyBorder="0" applyAlignment="0" applyProtection="0"/>
    <xf numFmtId="0" fontId="56" fillId="0" borderId="0"/>
    <xf numFmtId="0" fontId="34" fillId="0" borderId="0"/>
    <xf numFmtId="0" fontId="21" fillId="0" borderId="0"/>
    <xf numFmtId="0" fontId="56" fillId="0" borderId="0"/>
    <xf numFmtId="0" fontId="62" fillId="0" borderId="0"/>
    <xf numFmtId="0" fontId="63" fillId="0" borderId="0"/>
    <xf numFmtId="0" fontId="64" fillId="0" borderId="0"/>
    <xf numFmtId="0" fontId="4" fillId="0" borderId="0" applyFill="0" applyBorder="0" applyAlignment="0"/>
    <xf numFmtId="226" fontId="65" fillId="0" borderId="0" applyFill="0" applyBorder="0" applyAlignment="0"/>
    <xf numFmtId="227" fontId="65" fillId="0" borderId="0" applyFill="0" applyBorder="0" applyAlignment="0"/>
    <xf numFmtId="228" fontId="65" fillId="0" borderId="0" applyFill="0" applyBorder="0" applyAlignment="0"/>
    <xf numFmtId="229" fontId="4" fillId="0" borderId="0" applyFill="0" applyBorder="0" applyAlignment="0"/>
    <xf numFmtId="178" fontId="65" fillId="0" borderId="0" applyFill="0" applyBorder="0" applyAlignment="0"/>
    <xf numFmtId="230" fontId="65" fillId="0" borderId="0" applyFill="0" applyBorder="0" applyAlignment="0"/>
    <xf numFmtId="226" fontId="65" fillId="0" borderId="0" applyFill="0" applyBorder="0" applyAlignment="0"/>
    <xf numFmtId="0" fontId="66" fillId="24" borderId="20" applyNumberFormat="0" applyAlignment="0" applyProtection="0"/>
    <xf numFmtId="0" fontId="67" fillId="0" borderId="0"/>
    <xf numFmtId="231" fontId="29" fillId="0" borderId="0" applyFont="0" applyFill="0" applyBorder="0" applyAlignment="0" applyProtection="0"/>
    <xf numFmtId="0" fontId="68" fillId="25" borderId="21" applyNumberFormat="0" applyAlignment="0" applyProtection="0"/>
    <xf numFmtId="166" fontId="19" fillId="0" borderId="0" applyFont="0" applyFill="0" applyBorder="0" applyAlignment="0" applyProtection="0"/>
    <xf numFmtId="4" fontId="69" fillId="0" borderId="0" applyAlignment="0"/>
    <xf numFmtId="1" fontId="70" fillId="0" borderId="5" applyBorder="0"/>
    <xf numFmtId="192" fontId="71" fillId="0" borderId="0" applyFont="0" applyFill="0" applyBorder="0" applyAlignment="0" applyProtection="0"/>
    <xf numFmtId="232" fontId="72" fillId="0" borderId="0"/>
    <xf numFmtId="232" fontId="72" fillId="0" borderId="0"/>
    <xf numFmtId="232" fontId="72" fillId="0" borderId="0"/>
    <xf numFmtId="232" fontId="72" fillId="0" borderId="0"/>
    <xf numFmtId="232" fontId="72" fillId="0" borderId="0"/>
    <xf numFmtId="232" fontId="72" fillId="0" borderId="0"/>
    <xf numFmtId="232" fontId="72" fillId="0" borderId="0"/>
    <xf numFmtId="232" fontId="72" fillId="0" borderId="0"/>
    <xf numFmtId="233" fontId="7" fillId="0" borderId="0" applyFill="0" applyBorder="0" applyAlignment="0" applyProtection="0"/>
    <xf numFmtId="233" fontId="7" fillId="0" borderId="0" applyFill="0" applyBorder="0" applyAlignment="0" applyProtection="0"/>
    <xf numFmtId="233" fontId="7" fillId="0" borderId="0" applyFill="0" applyBorder="0" applyAlignment="0" applyProtection="0"/>
    <xf numFmtId="164" fontId="19" fillId="0" borderId="0" applyFont="0" applyFill="0" applyBorder="0" applyAlignment="0" applyProtection="0"/>
    <xf numFmtId="178" fontId="6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5" fontId="73" fillId="0" borderId="0" applyFont="0" applyFill="0" applyBorder="0" applyAlignment="0" applyProtection="0"/>
    <xf numFmtId="167" fontId="4" fillId="0" borderId="0" applyFill="0" applyBorder="0" applyAlignment="0" applyProtection="0"/>
    <xf numFmtId="43" fontId="74" fillId="0" borderId="0" applyFont="0" applyFill="0" applyBorder="0" applyAlignment="0" applyProtection="0"/>
    <xf numFmtId="169"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3" fillId="0" borderId="0" applyFont="0" applyFill="0" applyBorder="0" applyAlignment="0" applyProtection="0"/>
    <xf numFmtId="165"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7" fontId="15" fillId="0" borderId="0" applyFill="0" applyBorder="0" applyAlignment="0" applyProtection="0"/>
    <xf numFmtId="167" fontId="4" fillId="0" borderId="0" applyFill="0" applyBorder="0" applyAlignment="0" applyProtection="0"/>
    <xf numFmtId="165" fontId="6" fillId="0" borderId="0" applyFont="0" applyFill="0" applyBorder="0" applyAlignment="0" applyProtection="0"/>
    <xf numFmtId="43" fontId="4" fillId="0" borderId="0" applyFont="0" applyFill="0" applyBorder="0" applyAlignment="0" applyProtection="0"/>
    <xf numFmtId="165" fontId="6" fillId="0" borderId="0" applyFont="0" applyFill="0" applyBorder="0" applyAlignment="0" applyProtection="0"/>
    <xf numFmtId="234"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35" fontId="21" fillId="0" borderId="0"/>
    <xf numFmtId="3" fontId="4" fillId="0" borderId="0" applyFill="0" applyBorder="0" applyAlignment="0" applyProtection="0"/>
    <xf numFmtId="0" fontId="76" fillId="0" borderId="0"/>
    <xf numFmtId="0" fontId="65" fillId="0" borderId="0"/>
    <xf numFmtId="3" fontId="4" fillId="0" borderId="0" applyFont="0" applyFill="0" applyBorder="0" applyAlignment="0" applyProtection="0"/>
    <xf numFmtId="3" fontId="4" fillId="0" borderId="0" applyFont="0" applyFill="0" applyBorder="0" applyAlignment="0" applyProtection="0"/>
    <xf numFmtId="0" fontId="76" fillId="0" borderId="0"/>
    <xf numFmtId="0" fontId="65" fillId="0" borderId="0"/>
    <xf numFmtId="0" fontId="77" fillId="0" borderId="0">
      <alignment horizontal="center"/>
    </xf>
    <xf numFmtId="0" fontId="78" fillId="0" borderId="0" applyNumberFormat="0" applyAlignment="0">
      <alignment horizontal="left"/>
    </xf>
    <xf numFmtId="236" fontId="34" fillId="0" borderId="0" applyFont="0" applyFill="0" applyBorder="0" applyAlignment="0" applyProtection="0"/>
    <xf numFmtId="226" fontId="65"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237" fontId="4" fillId="0" borderId="0" applyFill="0" applyBorder="0" applyAlignment="0" applyProtection="0"/>
    <xf numFmtId="238" fontId="4" fillId="0" borderId="0" applyFont="0" applyFill="0" applyBorder="0" applyAlignment="0" applyProtection="0"/>
    <xf numFmtId="238" fontId="4" fillId="0" borderId="0" applyFont="0" applyFill="0" applyBorder="0" applyAlignment="0" applyProtection="0"/>
    <xf numFmtId="238" fontId="4" fillId="0" borderId="0" applyFont="0" applyFill="0" applyBorder="0" applyAlignment="0" applyProtection="0"/>
    <xf numFmtId="238" fontId="4" fillId="0" borderId="0" applyFont="0" applyFill="0" applyBorder="0" applyAlignment="0" applyProtection="0"/>
    <xf numFmtId="239" fontId="4" fillId="0" borderId="0" applyFont="0" applyFill="0" applyBorder="0" applyAlignment="0" applyProtection="0"/>
    <xf numFmtId="239" fontId="4" fillId="0" borderId="0" applyFont="0" applyFill="0" applyBorder="0" applyAlignment="0" applyProtection="0"/>
    <xf numFmtId="239" fontId="4" fillId="0" borderId="0" applyFont="0" applyFill="0" applyBorder="0" applyAlignment="0" applyProtection="0"/>
    <xf numFmtId="238" fontId="4" fillId="0" borderId="0" applyFont="0" applyFill="0" applyBorder="0" applyAlignment="0" applyProtection="0"/>
    <xf numFmtId="240" fontId="4" fillId="0" borderId="0"/>
    <xf numFmtId="241" fontId="15" fillId="0" borderId="22"/>
    <xf numFmtId="0" fontId="4" fillId="0" borderId="0" applyFill="0" applyBorder="0" applyAlignment="0" applyProtection="0"/>
    <xf numFmtId="0" fontId="4" fillId="0" borderId="0" applyFont="0" applyFill="0" applyBorder="0" applyAlignment="0" applyProtection="0"/>
    <xf numFmtId="14" fontId="31" fillId="0" borderId="0" applyFill="0" applyBorder="0" applyAlignment="0"/>
    <xf numFmtId="0" fontId="4" fillId="0" borderId="0" applyFont="0" applyFill="0" applyBorder="0" applyAlignment="0" applyProtection="0"/>
    <xf numFmtId="0" fontId="79" fillId="24" borderId="23" applyNumberFormat="0" applyAlignment="0" applyProtection="0"/>
    <xf numFmtId="0" fontId="80" fillId="11" borderId="20" applyNumberFormat="0" applyAlignment="0" applyProtection="0"/>
    <xf numFmtId="3" fontId="81" fillId="0" borderId="4">
      <alignment horizontal="left" vertical="top" wrapText="1"/>
    </xf>
    <xf numFmtId="0" fontId="82" fillId="0" borderId="24" applyNumberFormat="0" applyFill="0" applyAlignment="0" applyProtection="0"/>
    <xf numFmtId="0" fontId="83" fillId="0" borderId="25" applyNumberFormat="0" applyFill="0" applyAlignment="0" applyProtection="0"/>
    <xf numFmtId="0" fontId="84" fillId="0" borderId="26" applyNumberFormat="0" applyFill="0" applyAlignment="0" applyProtection="0"/>
    <xf numFmtId="0" fontId="84" fillId="0" borderId="0" applyNumberFormat="0" applyFill="0" applyBorder="0" applyAlignment="0" applyProtection="0"/>
    <xf numFmtId="242" fontId="7" fillId="0" borderId="0" applyFill="0" applyBorder="0" applyProtection="0">
      <alignment vertical="center"/>
    </xf>
    <xf numFmtId="243" fontId="15" fillId="0" borderId="0" applyFont="0" applyFill="0" applyBorder="0" applyProtection="0">
      <alignment vertical="center"/>
    </xf>
    <xf numFmtId="243" fontId="15" fillId="0" borderId="0" applyFont="0" applyFill="0" applyBorder="0" applyProtection="0">
      <alignment vertical="center"/>
    </xf>
    <xf numFmtId="243" fontId="15" fillId="0" borderId="0" applyFont="0" applyFill="0" applyBorder="0" applyProtection="0">
      <alignment vertical="center"/>
    </xf>
    <xf numFmtId="244" fontId="4" fillId="0" borderId="27">
      <alignment vertical="center"/>
    </xf>
    <xf numFmtId="0" fontId="4" fillId="0" borderId="0" applyFont="0" applyFill="0" applyBorder="0" applyAlignment="0" applyProtection="0"/>
    <xf numFmtId="0" fontId="4" fillId="0" borderId="0" applyFont="0" applyFill="0" applyBorder="0" applyAlignment="0" applyProtection="0"/>
    <xf numFmtId="245" fontId="15" fillId="0" borderId="0"/>
    <xf numFmtId="246" fontId="18" fillId="0" borderId="3"/>
    <xf numFmtId="0" fontId="85" fillId="0" borderId="0">
      <protection locked="0"/>
    </xf>
    <xf numFmtId="247" fontId="4" fillId="0" borderId="0"/>
    <xf numFmtId="248" fontId="18" fillId="0" borderId="0"/>
    <xf numFmtId="0" fontId="71" fillId="0" borderId="0">
      <alignment vertical="top" wrapText="1"/>
    </xf>
    <xf numFmtId="180" fontId="86" fillId="0" borderId="0" applyFont="0" applyFill="0" applyBorder="0" applyAlignment="0" applyProtection="0"/>
    <xf numFmtId="181" fontId="86" fillId="0" borderId="0" applyFont="0" applyFill="0" applyBorder="0" applyAlignment="0" applyProtection="0"/>
    <xf numFmtId="180" fontId="86" fillId="0" borderId="0" applyFont="0" applyFill="0" applyBorder="0" applyAlignment="0" applyProtection="0"/>
    <xf numFmtId="164" fontId="86" fillId="0" borderId="0" applyFont="0" applyFill="0" applyBorder="0" applyAlignment="0" applyProtection="0"/>
    <xf numFmtId="249" fontId="4" fillId="0" borderId="0" applyFont="0" applyFill="0" applyBorder="0" applyAlignment="0" applyProtection="0"/>
    <xf numFmtId="249" fontId="4" fillId="0" borderId="0" applyFont="0" applyFill="0" applyBorder="0" applyAlignment="0" applyProtection="0"/>
    <xf numFmtId="249" fontId="4" fillId="0" borderId="0" applyFont="0" applyFill="0" applyBorder="0" applyAlignment="0" applyProtection="0"/>
    <xf numFmtId="249" fontId="4" fillId="0" borderId="0" applyFont="0" applyFill="0" applyBorder="0" applyAlignment="0" applyProtection="0"/>
    <xf numFmtId="180" fontId="86" fillId="0" borderId="0" applyFont="0" applyFill="0" applyBorder="0" applyAlignment="0" applyProtection="0"/>
    <xf numFmtId="180" fontId="86" fillId="0" borderId="0" applyFont="0" applyFill="0" applyBorder="0" applyAlignment="0" applyProtection="0"/>
    <xf numFmtId="249" fontId="4" fillId="0" borderId="0" applyFont="0" applyFill="0" applyBorder="0" applyAlignment="0" applyProtection="0"/>
    <xf numFmtId="249" fontId="4" fillId="0" borderId="0" applyFont="0" applyFill="0" applyBorder="0" applyAlignment="0" applyProtection="0"/>
    <xf numFmtId="250" fontId="15" fillId="0" borderId="0" applyFont="0" applyFill="0" applyBorder="0" applyAlignment="0" applyProtection="0"/>
    <xf numFmtId="250" fontId="15" fillId="0" borderId="0" applyFont="0" applyFill="0" applyBorder="0" applyAlignment="0" applyProtection="0"/>
    <xf numFmtId="251" fontId="15" fillId="0" borderId="0" applyFont="0" applyFill="0" applyBorder="0" applyAlignment="0" applyProtection="0"/>
    <xf numFmtId="251" fontId="15"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80" fontId="86" fillId="0" borderId="0" applyFont="0" applyFill="0" applyBorder="0" applyAlignment="0" applyProtection="0"/>
    <xf numFmtId="164" fontId="86" fillId="0" borderId="0" applyFont="0" applyFill="0" applyBorder="0" applyAlignment="0" applyProtection="0"/>
    <xf numFmtId="180"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81" fontId="86" fillId="0" borderId="0" applyFont="0" applyFill="0" applyBorder="0" applyAlignment="0" applyProtection="0"/>
    <xf numFmtId="165" fontId="86" fillId="0" borderId="0" applyFont="0" applyFill="0" applyBorder="0" applyAlignment="0" applyProtection="0"/>
    <xf numFmtId="252" fontId="4" fillId="0" borderId="0" applyFont="0" applyFill="0" applyBorder="0" applyAlignment="0" applyProtection="0"/>
    <xf numFmtId="252" fontId="4" fillId="0" borderId="0" applyFont="0" applyFill="0" applyBorder="0" applyAlignment="0" applyProtection="0"/>
    <xf numFmtId="252" fontId="4" fillId="0" borderId="0" applyFont="0" applyFill="0" applyBorder="0" applyAlignment="0" applyProtection="0"/>
    <xf numFmtId="252" fontId="4" fillId="0" borderId="0" applyFont="0" applyFill="0" applyBorder="0" applyAlignment="0" applyProtection="0"/>
    <xf numFmtId="181" fontId="86" fillId="0" borderId="0" applyFont="0" applyFill="0" applyBorder="0" applyAlignment="0" applyProtection="0"/>
    <xf numFmtId="181" fontId="86" fillId="0" borderId="0" applyFont="0" applyFill="0" applyBorder="0" applyAlignment="0" applyProtection="0"/>
    <xf numFmtId="252" fontId="4" fillId="0" borderId="0" applyFont="0" applyFill="0" applyBorder="0" applyAlignment="0" applyProtection="0"/>
    <xf numFmtId="252" fontId="4" fillId="0" borderId="0" applyFont="0" applyFill="0" applyBorder="0" applyAlignment="0" applyProtection="0"/>
    <xf numFmtId="253" fontId="15" fillId="0" borderId="0" applyFont="0" applyFill="0" applyBorder="0" applyAlignment="0" applyProtection="0"/>
    <xf numFmtId="253" fontId="15" fillId="0" borderId="0" applyFont="0" applyFill="0" applyBorder="0" applyAlignment="0" applyProtection="0"/>
    <xf numFmtId="254" fontId="15" fillId="0" borderId="0" applyFont="0" applyFill="0" applyBorder="0" applyAlignment="0" applyProtection="0"/>
    <xf numFmtId="254" fontId="15" fillId="0" borderId="0" applyFont="0" applyFill="0" applyBorder="0" applyAlignment="0" applyProtection="0"/>
    <xf numFmtId="165" fontId="86" fillId="0" borderId="0" applyFont="0" applyFill="0" applyBorder="0" applyAlignment="0" applyProtection="0"/>
    <xf numFmtId="165" fontId="86" fillId="0" borderId="0" applyFont="0" applyFill="0" applyBorder="0" applyAlignment="0" applyProtection="0"/>
    <xf numFmtId="165" fontId="86" fillId="0" borderId="0" applyFont="0" applyFill="0" applyBorder="0" applyAlignment="0" applyProtection="0"/>
    <xf numFmtId="165" fontId="86" fillId="0" borderId="0" applyFont="0" applyFill="0" applyBorder="0" applyAlignment="0" applyProtection="0"/>
    <xf numFmtId="165" fontId="86" fillId="0" borderId="0" applyFont="0" applyFill="0" applyBorder="0" applyAlignment="0" applyProtection="0"/>
    <xf numFmtId="165" fontId="86" fillId="0" borderId="0" applyFont="0" applyFill="0" applyBorder="0" applyAlignment="0" applyProtection="0"/>
    <xf numFmtId="165" fontId="86" fillId="0" borderId="0" applyFont="0" applyFill="0" applyBorder="0" applyAlignment="0" applyProtection="0"/>
    <xf numFmtId="165" fontId="86" fillId="0" borderId="0" applyFont="0" applyFill="0" applyBorder="0" applyAlignment="0" applyProtection="0"/>
    <xf numFmtId="165" fontId="86" fillId="0" borderId="0" applyFont="0" applyFill="0" applyBorder="0" applyAlignment="0" applyProtection="0"/>
    <xf numFmtId="165" fontId="86" fillId="0" borderId="0" applyFont="0" applyFill="0" applyBorder="0" applyAlignment="0" applyProtection="0"/>
    <xf numFmtId="165" fontId="86" fillId="0" borderId="0" applyFont="0" applyFill="0" applyBorder="0" applyAlignment="0" applyProtection="0"/>
    <xf numFmtId="165" fontId="86" fillId="0" borderId="0" applyFont="0" applyFill="0" applyBorder="0" applyAlignment="0" applyProtection="0"/>
    <xf numFmtId="165" fontId="86" fillId="0" borderId="0" applyFont="0" applyFill="0" applyBorder="0" applyAlignment="0" applyProtection="0"/>
    <xf numFmtId="165" fontId="86" fillId="0" borderId="0" applyFont="0" applyFill="0" applyBorder="0" applyAlignment="0" applyProtection="0"/>
    <xf numFmtId="165" fontId="86" fillId="0" borderId="0" applyFont="0" applyFill="0" applyBorder="0" applyAlignment="0" applyProtection="0"/>
    <xf numFmtId="181" fontId="86" fillId="0" borderId="0" applyFont="0" applyFill="0" applyBorder="0" applyAlignment="0" applyProtection="0"/>
    <xf numFmtId="165" fontId="86" fillId="0" borderId="0" applyFont="0" applyFill="0" applyBorder="0" applyAlignment="0" applyProtection="0"/>
    <xf numFmtId="181" fontId="86" fillId="0" borderId="0" applyFont="0" applyFill="0" applyBorder="0" applyAlignment="0" applyProtection="0"/>
    <xf numFmtId="165" fontId="86" fillId="0" borderId="0" applyFont="0" applyFill="0" applyBorder="0" applyAlignment="0" applyProtection="0"/>
    <xf numFmtId="165" fontId="86" fillId="0" borderId="0" applyFont="0" applyFill="0" applyBorder="0" applyAlignment="0" applyProtection="0"/>
    <xf numFmtId="165" fontId="86" fillId="0" borderId="0" applyFont="0" applyFill="0" applyBorder="0" applyAlignment="0" applyProtection="0"/>
    <xf numFmtId="165" fontId="86" fillId="0" borderId="0" applyFont="0" applyFill="0" applyBorder="0" applyAlignment="0" applyProtection="0"/>
    <xf numFmtId="165" fontId="86" fillId="0" borderId="0" applyFont="0" applyFill="0" applyBorder="0" applyAlignment="0" applyProtection="0"/>
    <xf numFmtId="3" fontId="15" fillId="0" borderId="0" applyFont="0" applyBorder="0" applyAlignment="0"/>
    <xf numFmtId="0" fontId="87" fillId="0" borderId="0">
      <protection locked="0"/>
    </xf>
    <xf numFmtId="0" fontId="87" fillId="0" borderId="0">
      <protection locked="0"/>
    </xf>
    <xf numFmtId="178" fontId="65" fillId="0" borderId="0" applyFill="0" applyBorder="0" applyAlignment="0"/>
    <xf numFmtId="226" fontId="65" fillId="0" borderId="0" applyFill="0" applyBorder="0" applyAlignment="0"/>
    <xf numFmtId="178" fontId="65" fillId="0" borderId="0" applyFill="0" applyBorder="0" applyAlignment="0"/>
    <xf numFmtId="230" fontId="65" fillId="0" borderId="0" applyFill="0" applyBorder="0" applyAlignment="0"/>
    <xf numFmtId="226" fontId="65" fillId="0" borderId="0" applyFill="0" applyBorder="0" applyAlignment="0"/>
    <xf numFmtId="0" fontId="88" fillId="0" borderId="0" applyNumberFormat="0" applyAlignment="0">
      <alignment horizontal="left"/>
    </xf>
    <xf numFmtId="171" fontId="89" fillId="0" borderId="0">
      <protection locked="0"/>
    </xf>
    <xf numFmtId="171" fontId="89" fillId="0" borderId="0">
      <protection locked="0"/>
    </xf>
    <xf numFmtId="255" fontId="4" fillId="0" borderId="0" applyFont="0" applyFill="0" applyBorder="0" applyAlignment="0" applyProtection="0"/>
    <xf numFmtId="0" fontId="90" fillId="0" borderId="0" applyNumberFormat="0" applyFill="0" applyBorder="0" applyAlignment="0" applyProtection="0"/>
    <xf numFmtId="3" fontId="15" fillId="0" borderId="0" applyFont="0" applyBorder="0" applyAlignment="0"/>
    <xf numFmtId="0" fontId="85" fillId="0" borderId="0">
      <protection locked="0"/>
    </xf>
    <xf numFmtId="0" fontId="85" fillId="0" borderId="0">
      <protection locked="0"/>
    </xf>
    <xf numFmtId="0" fontId="85" fillId="0" borderId="0">
      <protection locked="0"/>
    </xf>
    <xf numFmtId="0" fontId="85" fillId="0" borderId="0">
      <protection locked="0"/>
    </xf>
    <xf numFmtId="0" fontId="85" fillId="0" borderId="0">
      <protection locked="0"/>
    </xf>
    <xf numFmtId="0" fontId="85" fillId="0" borderId="0">
      <protection locked="0"/>
    </xf>
    <xf numFmtId="0" fontId="85" fillId="0" borderId="0">
      <protection locked="0"/>
    </xf>
    <xf numFmtId="0" fontId="85" fillId="0" borderId="0">
      <protection locked="0"/>
    </xf>
    <xf numFmtId="4" fontId="85" fillId="0" borderId="0">
      <protection locked="0"/>
    </xf>
    <xf numFmtId="0" fontId="85" fillId="0" borderId="0">
      <protection locked="0"/>
    </xf>
    <xf numFmtId="256" fontId="15" fillId="0" borderId="0">
      <protection locked="0"/>
    </xf>
    <xf numFmtId="2" fontId="4" fillId="0" borderId="0" applyFill="0" applyBorder="0" applyAlignment="0" applyProtection="0"/>
    <xf numFmtId="2" fontId="4" fillId="0" borderId="0" applyFont="0" applyFill="0" applyBorder="0" applyAlignment="0" applyProtection="0"/>
    <xf numFmtId="0" fontId="91" fillId="0" borderId="0" applyNumberFormat="0" applyFill="0" applyBorder="0" applyAlignment="0" applyProtection="0"/>
    <xf numFmtId="0" fontId="92" fillId="0" borderId="0" applyNumberFormat="0" applyFill="0" applyBorder="0" applyProtection="0">
      <alignment vertical="center"/>
    </xf>
    <xf numFmtId="0" fontId="93" fillId="0" borderId="0" applyNumberFormat="0" applyFill="0" applyBorder="0" applyAlignment="0" applyProtection="0"/>
    <xf numFmtId="0" fontId="94" fillId="0" borderId="0" applyNumberFormat="0" applyFill="0" applyBorder="0" applyProtection="0">
      <alignment vertical="center"/>
    </xf>
    <xf numFmtId="0" fontId="95" fillId="0" borderId="0" applyNumberFormat="0" applyFill="0" applyBorder="0" applyAlignment="0" applyProtection="0"/>
    <xf numFmtId="0" fontId="96" fillId="0" borderId="0" applyNumberFormat="0" applyFill="0" applyBorder="0" applyAlignment="0" applyProtection="0"/>
    <xf numFmtId="257" fontId="17" fillId="0" borderId="28" applyNumberFormat="0" applyFill="0" applyBorder="0" applyAlignment="0" applyProtection="0"/>
    <xf numFmtId="0" fontId="97" fillId="0" borderId="0" applyNumberFormat="0" applyFill="0" applyBorder="0" applyAlignment="0" applyProtection="0"/>
    <xf numFmtId="0" fontId="98" fillId="26" borderId="29" applyNumberFormat="0" applyAlignment="0">
      <protection locked="0"/>
    </xf>
    <xf numFmtId="0" fontId="4" fillId="27" borderId="30" applyNumberFormat="0" applyFont="0" applyAlignment="0" applyProtection="0"/>
    <xf numFmtId="0" fontId="99" fillId="0" borderId="0">
      <alignment vertical="top" wrapText="1"/>
    </xf>
    <xf numFmtId="0" fontId="100" fillId="8" borderId="0" applyNumberFormat="0" applyBorder="0" applyAlignment="0" applyProtection="0"/>
    <xf numFmtId="38" fontId="101" fillId="2" borderId="0" applyNumberFormat="0" applyBorder="0" applyAlignment="0" applyProtection="0"/>
    <xf numFmtId="258" fontId="102" fillId="3" borderId="0" applyBorder="0" applyProtection="0"/>
    <xf numFmtId="0" fontId="103" fillId="0" borderId="31" applyNumberFormat="0" applyFill="0" applyBorder="0" applyAlignment="0" applyProtection="0">
      <alignment horizontal="center" vertical="center"/>
    </xf>
    <xf numFmtId="0" fontId="104" fillId="0" borderId="0" applyNumberFormat="0" applyFont="0" applyBorder="0" applyAlignment="0">
      <alignment horizontal="left" vertical="center"/>
    </xf>
    <xf numFmtId="0" fontId="105" fillId="28" borderId="0"/>
    <xf numFmtId="0" fontId="106" fillId="0" borderId="0">
      <alignment horizontal="left"/>
    </xf>
    <xf numFmtId="0" fontId="107" fillId="0" borderId="32" applyNumberFormat="0" applyAlignment="0" applyProtection="0">
      <alignment horizontal="left" vertical="center"/>
    </xf>
    <xf numFmtId="0" fontId="107" fillId="0" borderId="33">
      <alignment horizontal="left" vertical="center"/>
    </xf>
    <xf numFmtId="0" fontId="108" fillId="0" borderId="0" applyNumberFormat="0" applyFill="0" applyBorder="0" applyAlignment="0" applyProtection="0"/>
    <xf numFmtId="0" fontId="82" fillId="0" borderId="24" applyNumberFormat="0" applyFill="0" applyAlignment="0" applyProtection="0"/>
    <xf numFmtId="0" fontId="107" fillId="0" borderId="0" applyNumberFormat="0" applyFill="0" applyBorder="0" applyAlignment="0" applyProtection="0"/>
    <xf numFmtId="0" fontId="83" fillId="0" borderId="25" applyNumberFormat="0" applyFill="0" applyAlignment="0" applyProtection="0"/>
    <xf numFmtId="0" fontId="109" fillId="0" borderId="26" applyNumberFormat="0" applyFill="0" applyAlignment="0" applyProtection="0"/>
    <xf numFmtId="0" fontId="109" fillId="0" borderId="0" applyNumberFormat="0" applyFill="0" applyBorder="0" applyAlignment="0" applyProtection="0"/>
    <xf numFmtId="259" fontId="14" fillId="0" borderId="0">
      <protection locked="0"/>
    </xf>
    <xf numFmtId="259" fontId="14" fillId="0" borderId="0">
      <protection locked="0"/>
    </xf>
    <xf numFmtId="0" fontId="110" fillId="0" borderId="34">
      <alignment horizontal="center"/>
    </xf>
    <xf numFmtId="0" fontId="110" fillId="0" borderId="0">
      <alignment horizontal="center"/>
    </xf>
    <xf numFmtId="216" fontId="111" fillId="29" borderId="3" applyNumberFormat="0" applyAlignment="0">
      <alignment horizontal="left" vertical="top"/>
    </xf>
    <xf numFmtId="0" fontId="112" fillId="0" borderId="0"/>
    <xf numFmtId="49" fontId="113" fillId="0" borderId="3">
      <alignment vertical="center"/>
    </xf>
    <xf numFmtId="0" fontId="21" fillId="0" borderId="0"/>
    <xf numFmtId="180" fontId="15" fillId="0" borderId="0" applyFont="0" applyFill="0" applyBorder="0" applyAlignment="0" applyProtection="0"/>
    <xf numFmtId="38" fontId="30" fillId="0" borderId="0" applyFont="0" applyFill="0" applyBorder="0" applyAlignment="0" applyProtection="0"/>
    <xf numFmtId="210" fontId="29" fillId="0" borderId="0" applyFont="0" applyFill="0" applyBorder="0" applyAlignment="0" applyProtection="0"/>
    <xf numFmtId="260" fontId="114" fillId="0" borderId="0" applyFont="0" applyFill="0" applyBorder="0" applyAlignment="0" applyProtection="0"/>
    <xf numFmtId="10" fontId="101" fillId="2" borderId="3" applyNumberFormat="0" applyBorder="0" applyAlignment="0" applyProtection="0"/>
    <xf numFmtId="0" fontId="115" fillId="11" borderId="20" applyNumberFormat="0" applyAlignment="0" applyProtection="0"/>
    <xf numFmtId="2" fontId="33" fillId="0" borderId="1" applyBorder="0"/>
    <xf numFmtId="0" fontId="116" fillId="0" borderId="0" applyNumberFormat="0" applyFill="0" applyBorder="0" applyAlignment="0" applyProtection="0">
      <alignment vertical="top"/>
      <protection locked="0"/>
    </xf>
    <xf numFmtId="0" fontId="117"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180" fontId="15" fillId="0" borderId="0" applyFont="0" applyFill="0" applyBorder="0" applyAlignment="0" applyProtection="0"/>
    <xf numFmtId="0" fontId="15" fillId="0" borderId="0"/>
    <xf numFmtId="2" fontId="119" fillId="0" borderId="2" applyBorder="0"/>
    <xf numFmtId="0" fontId="57" fillId="0" borderId="35">
      <alignment horizontal="centerContinuous"/>
    </xf>
    <xf numFmtId="0" fontId="120" fillId="25" borderId="21" applyNumberFormat="0" applyAlignment="0" applyProtection="0"/>
    <xf numFmtId="0" fontId="121" fillId="0" borderId="36">
      <alignment horizontal="center" vertical="center" wrapText="1"/>
    </xf>
    <xf numFmtId="0" fontId="71" fillId="2" borderId="0" applyNumberFormat="0" applyFont="0" applyBorder="0" applyAlignment="0"/>
    <xf numFmtId="0" fontId="30" fillId="0" borderId="0"/>
    <xf numFmtId="0" fontId="21" fillId="0" borderId="0" applyNumberFormat="0" applyFont="0" applyFill="0" applyBorder="0" applyProtection="0">
      <alignment horizontal="left" vertical="center"/>
    </xf>
    <xf numFmtId="0" fontId="30" fillId="0" borderId="0"/>
    <xf numFmtId="178" fontId="65" fillId="0" borderId="0" applyFill="0" applyBorder="0" applyAlignment="0"/>
    <xf numFmtId="226" fontId="65" fillId="0" borderId="0" applyFill="0" applyBorder="0" applyAlignment="0"/>
    <xf numFmtId="178" fontId="65" fillId="0" borderId="0" applyFill="0" applyBorder="0" applyAlignment="0"/>
    <xf numFmtId="230" fontId="65" fillId="0" borderId="0" applyFill="0" applyBorder="0" applyAlignment="0"/>
    <xf numFmtId="226" fontId="65" fillId="0" borderId="0" applyFill="0" applyBorder="0" applyAlignment="0"/>
    <xf numFmtId="0" fontId="122" fillId="0" borderId="37" applyNumberFormat="0" applyFill="0" applyAlignment="0" applyProtection="0"/>
    <xf numFmtId="241" fontId="123" fillId="0" borderId="6" applyNumberFormat="0" applyFont="0" applyFill="0" applyBorder="0">
      <alignment horizontal="center"/>
    </xf>
    <xf numFmtId="38" fontId="30" fillId="0" borderId="0" applyFont="0" applyFill="0" applyBorder="0" applyAlignment="0" applyProtection="0"/>
    <xf numFmtId="4" fontId="65" fillId="0" borderId="0" applyFont="0" applyFill="0" applyBorder="0" applyAlignment="0" applyProtection="0"/>
    <xf numFmtId="208" fontId="21" fillId="0" borderId="0" applyFont="0" applyFill="0" applyBorder="0" applyAlignment="0" applyProtection="0"/>
    <xf numFmtId="40" fontId="30" fillId="0" borderId="0" applyFont="0" applyFill="0" applyBorder="0" applyAlignment="0" applyProtection="0"/>
    <xf numFmtId="180" fontId="4" fillId="0" borderId="0" applyFont="0" applyFill="0" applyBorder="0" applyAlignment="0" applyProtection="0"/>
    <xf numFmtId="181" fontId="4" fillId="0" borderId="0" applyFont="0" applyFill="0" applyBorder="0" applyAlignment="0" applyProtection="0"/>
    <xf numFmtId="0" fontId="124" fillId="0" borderId="34"/>
    <xf numFmtId="261" fontId="125" fillId="0" borderId="6"/>
    <xf numFmtId="262" fontId="30" fillId="0" borderId="0" applyFont="0" applyFill="0" applyBorder="0" applyAlignment="0" applyProtection="0"/>
    <xf numFmtId="263" fontId="30" fillId="0" borderId="0" applyFont="0" applyFill="0" applyBorder="0" applyAlignment="0" applyProtection="0"/>
    <xf numFmtId="181" fontId="89" fillId="0" borderId="0">
      <protection locked="0"/>
    </xf>
    <xf numFmtId="264" fontId="4" fillId="0" borderId="0" applyFont="0" applyFill="0" applyBorder="0" applyAlignment="0" applyProtection="0"/>
    <xf numFmtId="265" fontId="4" fillId="0" borderId="0" applyFont="0" applyFill="0" applyBorder="0" applyAlignment="0" applyProtection="0"/>
    <xf numFmtId="0" fontId="126" fillId="0" borderId="0" applyNumberFormat="0" applyFont="0" applyFill="0" applyAlignment="0"/>
    <xf numFmtId="0" fontId="126" fillId="0" borderId="0" applyNumberFormat="0" applyFont="0" applyFill="0" applyAlignment="0"/>
    <xf numFmtId="0" fontId="7" fillId="0" borderId="0" applyNumberFormat="0" applyFill="0" applyAlignment="0"/>
    <xf numFmtId="0" fontId="7" fillId="0" borderId="0" applyNumberFormat="0" applyFill="0" applyAlignment="0"/>
    <xf numFmtId="0" fontId="126" fillId="0" borderId="0" applyNumberFormat="0" applyFont="0" applyFill="0" applyAlignment="0"/>
    <xf numFmtId="0" fontId="127" fillId="30" borderId="0" applyNumberFormat="0" applyBorder="0" applyAlignment="0" applyProtection="0"/>
    <xf numFmtId="0" fontId="34" fillId="0" borderId="3"/>
    <xf numFmtId="0" fontId="21" fillId="0" borderId="0"/>
    <xf numFmtId="0" fontId="18" fillId="0" borderId="7" applyNumberFormat="0" applyAlignment="0">
      <alignment horizontal="center"/>
    </xf>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23" borderId="0" applyNumberFormat="0" applyBorder="0" applyAlignment="0" applyProtection="0"/>
    <xf numFmtId="37" fontId="128" fillId="0" borderId="0"/>
    <xf numFmtId="0" fontId="129" fillId="0" borderId="3" applyNumberFormat="0" applyFont="0" applyFill="0" applyBorder="0" applyAlignment="0">
      <alignment horizontal="center"/>
    </xf>
    <xf numFmtId="0" fontId="130" fillId="0" borderId="0"/>
    <xf numFmtId="266" fontId="17" fillId="0" borderId="0"/>
    <xf numFmtId="267" fontId="15" fillId="0" borderId="0"/>
    <xf numFmtId="267" fontId="15" fillId="0" borderId="0"/>
    <xf numFmtId="267" fontId="15" fillId="0" borderId="0"/>
    <xf numFmtId="267" fontId="15" fillId="0" borderId="0"/>
    <xf numFmtId="268" fontId="32" fillId="0" borderId="0"/>
    <xf numFmtId="268" fontId="32" fillId="0" borderId="0"/>
    <xf numFmtId="268" fontId="32" fillId="0" borderId="0"/>
    <xf numFmtId="269" fontId="15" fillId="0" borderId="0"/>
    <xf numFmtId="0" fontId="131" fillId="0" borderId="0"/>
    <xf numFmtId="0" fontId="13" fillId="0" borderId="0"/>
    <xf numFmtId="0" fontId="50" fillId="0" borderId="0"/>
    <xf numFmtId="0" fontId="50"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19" fillId="0" borderId="0"/>
    <xf numFmtId="3" fontId="34" fillId="0" borderId="0"/>
    <xf numFmtId="0" fontId="3" fillId="0" borderId="0"/>
    <xf numFmtId="0" fontId="3" fillId="0" borderId="0"/>
    <xf numFmtId="0" fontId="3" fillId="0" borderId="0"/>
    <xf numFmtId="0" fontId="50" fillId="0" borderId="0"/>
    <xf numFmtId="0" fontId="4" fillId="0" borderId="0"/>
    <xf numFmtId="0" fontId="50" fillId="0" borderId="0"/>
    <xf numFmtId="0" fontId="6" fillId="0" borderId="0"/>
    <xf numFmtId="0" fontId="132" fillId="0" borderId="0"/>
    <xf numFmtId="0" fontId="6" fillId="0" borderId="0"/>
    <xf numFmtId="0" fontId="4" fillId="0" borderId="0"/>
    <xf numFmtId="0" fontId="7" fillId="0" borderId="0"/>
    <xf numFmtId="0" fontId="4" fillId="0" borderId="0"/>
    <xf numFmtId="0" fontId="4" fillId="0" borderId="0"/>
    <xf numFmtId="0" fontId="4" fillId="0" borderId="0"/>
    <xf numFmtId="0" fontId="6" fillId="0" borderId="0"/>
    <xf numFmtId="0" fontId="75" fillId="0" borderId="0"/>
    <xf numFmtId="0" fontId="75" fillId="0" borderId="0"/>
    <xf numFmtId="0" fontId="75" fillId="0" borderId="0"/>
    <xf numFmtId="0" fontId="133" fillId="0" borderId="0" applyNumberFormat="0" applyFill="0" applyBorder="0" applyProtection="0">
      <alignment vertical="top"/>
    </xf>
    <xf numFmtId="0" fontId="3" fillId="0" borderId="0"/>
    <xf numFmtId="0" fontId="3" fillId="0" borderId="0"/>
    <xf numFmtId="0" fontId="3" fillId="0" borderId="0"/>
    <xf numFmtId="0" fontId="50" fillId="0" borderId="0"/>
    <xf numFmtId="0" fontId="15" fillId="0" borderId="0"/>
    <xf numFmtId="0" fontId="39" fillId="0" borderId="0" applyFont="0"/>
    <xf numFmtId="0" fontId="134" fillId="0" borderId="0">
      <alignment horizontal="left" vertical="top"/>
    </xf>
    <xf numFmtId="0" fontId="65" fillId="2" borderId="0"/>
    <xf numFmtId="0" fontId="86" fillId="0" borderId="0"/>
    <xf numFmtId="0" fontId="4" fillId="27" borderId="30" applyNumberFormat="0" applyFont="0" applyAlignment="0" applyProtection="0"/>
    <xf numFmtId="270" fontId="135" fillId="0" borderId="0" applyFont="0" applyFill="0" applyBorder="0" applyProtection="0">
      <alignment vertical="top" wrapText="1"/>
    </xf>
    <xf numFmtId="0" fontId="136" fillId="0" borderId="37" applyNumberFormat="0" applyFill="0" applyAlignment="0" applyProtection="0"/>
    <xf numFmtId="0" fontId="18" fillId="0" borderId="0"/>
    <xf numFmtId="181" fontId="37" fillId="0" borderId="0" applyFont="0" applyFill="0" applyBorder="0" applyAlignment="0" applyProtection="0"/>
    <xf numFmtId="180" fontId="37" fillId="0" borderId="0" applyFon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34" fillId="0" borderId="0" applyNumberFormat="0" applyFill="0" applyBorder="0" applyAlignment="0" applyProtection="0"/>
    <xf numFmtId="0" fontId="15" fillId="0" borderId="0" applyNumberFormat="0" applyFill="0" applyBorder="0" applyAlignment="0" applyProtection="0"/>
    <xf numFmtId="0" fontId="7" fillId="0" borderId="0" applyFill="0" applyBorder="0" applyAlignment="0" applyProtection="0"/>
    <xf numFmtId="0" fontId="21" fillId="0" borderId="0"/>
    <xf numFmtId="0" fontId="138" fillId="24" borderId="23" applyNumberFormat="0" applyAlignment="0" applyProtection="0"/>
    <xf numFmtId="166" fontId="139" fillId="0" borderId="7" applyFont="0" applyBorder="0" applyAlignment="0"/>
    <xf numFmtId="0" fontId="140" fillId="2" borderId="0"/>
    <xf numFmtId="164" fontId="4" fillId="0" borderId="0" applyFont="0" applyFill="0" applyBorder="0" applyAlignment="0" applyProtection="0"/>
    <xf numFmtId="14" fontId="57" fillId="0" borderId="0">
      <alignment horizontal="center" wrapText="1"/>
      <protection locked="0"/>
    </xf>
    <xf numFmtId="229" fontId="4" fillId="0" borderId="0" applyFont="0" applyFill="0" applyBorder="0" applyAlignment="0" applyProtection="0"/>
    <xf numFmtId="239" fontId="4" fillId="0" borderId="0" applyFont="0" applyFill="0" applyBorder="0" applyAlignment="0" applyProtection="0"/>
    <xf numFmtId="10" fontId="4"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30" fillId="0" borderId="38" applyNumberFormat="0" applyBorder="0"/>
    <xf numFmtId="0" fontId="4" fillId="0" borderId="0"/>
    <xf numFmtId="166" fontId="89" fillId="0" borderId="0">
      <protection locked="0"/>
    </xf>
    <xf numFmtId="178" fontId="65" fillId="0" borderId="0" applyFill="0" applyBorder="0" applyAlignment="0"/>
    <xf numFmtId="226" fontId="65" fillId="0" borderId="0" applyFill="0" applyBorder="0" applyAlignment="0"/>
    <xf numFmtId="178" fontId="65" fillId="0" borderId="0" applyFill="0" applyBorder="0" applyAlignment="0"/>
    <xf numFmtId="230" fontId="65" fillId="0" borderId="0" applyFill="0" applyBorder="0" applyAlignment="0"/>
    <xf numFmtId="226" fontId="65" fillId="0" borderId="0" applyFill="0" applyBorder="0" applyAlignment="0"/>
    <xf numFmtId="0" fontId="141" fillId="0" borderId="0"/>
    <xf numFmtId="0" fontId="30" fillId="0" borderId="0" applyNumberFormat="0" applyFont="0" applyFill="0" applyBorder="0" applyAlignment="0" applyProtection="0">
      <alignment horizontal="left"/>
    </xf>
    <xf numFmtId="0" fontId="142" fillId="0" borderId="34">
      <alignment horizontal="center"/>
    </xf>
    <xf numFmtId="0" fontId="143" fillId="31" borderId="0" applyNumberFormat="0" applyFont="0" applyBorder="0" applyAlignment="0">
      <alignment horizontal="center"/>
    </xf>
    <xf numFmtId="14" fontId="144" fillId="0" borderId="0" applyNumberFormat="0" applyFill="0" applyBorder="0" applyAlignment="0" applyProtection="0">
      <alignment horizontal="left"/>
    </xf>
    <xf numFmtId="0" fontId="117" fillId="0" borderId="0" applyNumberFormat="0" applyFill="0" applyBorder="0" applyAlignment="0" applyProtection="0">
      <alignment vertical="top"/>
      <protection locked="0"/>
    </xf>
    <xf numFmtId="0" fontId="18" fillId="0" borderId="0"/>
    <xf numFmtId="210" fontId="29" fillId="0" borderId="0" applyFont="0" applyFill="0" applyBorder="0" applyAlignment="0" applyProtection="0"/>
    <xf numFmtId="0" fontId="15" fillId="0" borderId="0" applyNumberFormat="0" applyFill="0" applyBorder="0" applyAlignment="0" applyProtection="0"/>
    <xf numFmtId="4" fontId="145" fillId="32" borderId="39" applyNumberFormat="0" applyProtection="0">
      <alignment vertical="center"/>
    </xf>
    <xf numFmtId="4" fontId="146" fillId="32" borderId="39" applyNumberFormat="0" applyProtection="0">
      <alignment vertical="center"/>
    </xf>
    <xf numFmtId="4" fontId="147" fillId="32" borderId="39" applyNumberFormat="0" applyProtection="0">
      <alignment horizontal="left" vertical="center" indent="1"/>
    </xf>
    <xf numFmtId="4" fontId="147" fillId="33" borderId="0" applyNumberFormat="0" applyProtection="0">
      <alignment horizontal="left" vertical="center" indent="1"/>
    </xf>
    <xf numFmtId="4" fontId="147" fillId="34" borderId="39" applyNumberFormat="0" applyProtection="0">
      <alignment horizontal="right" vertical="center"/>
    </xf>
    <xf numFmtId="4" fontId="147" fillId="35" borderId="39" applyNumberFormat="0" applyProtection="0">
      <alignment horizontal="right" vertical="center"/>
    </xf>
    <xf numFmtId="4" fontId="147" fillId="36" borderId="39" applyNumberFormat="0" applyProtection="0">
      <alignment horizontal="right" vertical="center"/>
    </xf>
    <xf numFmtId="4" fontId="147" fillId="37" borderId="39" applyNumberFormat="0" applyProtection="0">
      <alignment horizontal="right" vertical="center"/>
    </xf>
    <xf numFmtId="4" fontId="147" fillId="38" borderId="39" applyNumberFormat="0" applyProtection="0">
      <alignment horizontal="right" vertical="center"/>
    </xf>
    <xf numFmtId="4" fontId="147" fillId="39" borderId="39" applyNumberFormat="0" applyProtection="0">
      <alignment horizontal="right" vertical="center"/>
    </xf>
    <xf numFmtId="4" fontId="147" fillId="40" borderId="39" applyNumberFormat="0" applyProtection="0">
      <alignment horizontal="right" vertical="center"/>
    </xf>
    <xf numFmtId="4" fontId="147" fillId="41" borderId="39" applyNumberFormat="0" applyProtection="0">
      <alignment horizontal="right" vertical="center"/>
    </xf>
    <xf numFmtId="4" fontId="147" fillId="42" borderId="39" applyNumberFormat="0" applyProtection="0">
      <alignment horizontal="right" vertical="center"/>
    </xf>
    <xf numFmtId="4" fontId="145" fillId="43" borderId="40" applyNumberFormat="0" applyProtection="0">
      <alignment horizontal="left" vertical="center" indent="1"/>
    </xf>
    <xf numFmtId="4" fontId="145" fillId="44" borderId="0" applyNumberFormat="0" applyProtection="0">
      <alignment horizontal="left" vertical="center" indent="1"/>
    </xf>
    <xf numFmtId="4" fontId="145" fillId="33" borderId="0" applyNumberFormat="0" applyProtection="0">
      <alignment horizontal="left" vertical="center" indent="1"/>
    </xf>
    <xf numFmtId="4" fontId="147" fillId="44" borderId="39" applyNumberFormat="0" applyProtection="0">
      <alignment horizontal="right" vertical="center"/>
    </xf>
    <xf numFmtId="4" fontId="31" fillId="44" borderId="0" applyNumberFormat="0" applyProtection="0">
      <alignment horizontal="left" vertical="center" indent="1"/>
    </xf>
    <xf numFmtId="4" fontId="31" fillId="33" borderId="0" applyNumberFormat="0" applyProtection="0">
      <alignment horizontal="left" vertical="center" indent="1"/>
    </xf>
    <xf numFmtId="4" fontId="147" fillId="45" borderId="39" applyNumberFormat="0" applyProtection="0">
      <alignment vertical="center"/>
    </xf>
    <xf numFmtId="4" fontId="148" fillId="45" borderId="39" applyNumberFormat="0" applyProtection="0">
      <alignment vertical="center"/>
    </xf>
    <xf numFmtId="4" fontId="145" fillId="44" borderId="41" applyNumberFormat="0" applyProtection="0">
      <alignment horizontal="left" vertical="center" indent="1"/>
    </xf>
    <xf numFmtId="4" fontId="147" fillId="45" borderId="39" applyNumberFormat="0" applyProtection="0">
      <alignment horizontal="right" vertical="center"/>
    </xf>
    <xf numFmtId="4" fontId="148" fillId="45" borderId="39" applyNumberFormat="0" applyProtection="0">
      <alignment horizontal="right" vertical="center"/>
    </xf>
    <xf numFmtId="4" fontId="145" fillId="44" borderId="39" applyNumberFormat="0" applyProtection="0">
      <alignment horizontal="left" vertical="center" indent="1"/>
    </xf>
    <xf numFmtId="4" fontId="149" fillId="29" borderId="41" applyNumberFormat="0" applyProtection="0">
      <alignment horizontal="left" vertical="center" indent="1"/>
    </xf>
    <xf numFmtId="4" fontId="150" fillId="45" borderId="39" applyNumberFormat="0" applyProtection="0">
      <alignment horizontal="right" vertical="center"/>
    </xf>
    <xf numFmtId="271" fontId="151" fillId="0" borderId="0" applyFont="0" applyFill="0" applyBorder="0" applyAlignment="0" applyProtection="0"/>
    <xf numFmtId="0" fontId="143" fillId="1" borderId="33" applyNumberFormat="0" applyFont="0" applyAlignment="0">
      <alignment horizontal="center"/>
    </xf>
    <xf numFmtId="4" fontId="4" fillId="0" borderId="4" applyBorder="0"/>
    <xf numFmtId="2" fontId="4" fillId="0" borderId="4"/>
    <xf numFmtId="272" fontId="4" fillId="0" borderId="0"/>
    <xf numFmtId="3" fontId="14" fillId="0" borderId="0"/>
    <xf numFmtId="0" fontId="152" fillId="0" borderId="0" applyNumberFormat="0" applyFill="0" applyBorder="0" applyAlignment="0">
      <alignment horizontal="center"/>
    </xf>
    <xf numFmtId="1" fontId="4" fillId="0" borderId="0"/>
    <xf numFmtId="166" fontId="153" fillId="0" borderId="0" applyNumberFormat="0" applyBorder="0" applyAlignment="0">
      <alignment horizontal="centerContinuous"/>
    </xf>
    <xf numFmtId="0" fontId="20" fillId="0" borderId="0"/>
    <xf numFmtId="166" fontId="19" fillId="0" borderId="0" applyFont="0" applyFill="0" applyBorder="0" applyAlignment="0" applyProtection="0"/>
    <xf numFmtId="210" fontId="29" fillId="0" borderId="0" applyFont="0" applyFill="0" applyBorder="0" applyAlignment="0" applyProtection="0"/>
    <xf numFmtId="212" fontId="29" fillId="0" borderId="0" applyFont="0" applyFill="0" applyBorder="0" applyAlignment="0" applyProtection="0"/>
    <xf numFmtId="212" fontId="29" fillId="0" borderId="0" applyFont="0" applyFill="0" applyBorder="0" applyAlignment="0" applyProtection="0"/>
    <xf numFmtId="182" fontId="29" fillId="0" borderId="0" applyFont="0" applyFill="0" applyBorder="0" applyAlignment="0" applyProtection="0"/>
    <xf numFmtId="215" fontId="29" fillId="0" borderId="0" applyFont="0" applyFill="0" applyBorder="0" applyAlignment="0" applyProtection="0"/>
    <xf numFmtId="164" fontId="29" fillId="0" borderId="0" applyFont="0" applyFill="0" applyBorder="0" applyAlignment="0" applyProtection="0"/>
    <xf numFmtId="210" fontId="29" fillId="0" borderId="0" applyFont="0" applyFill="0" applyBorder="0" applyAlignment="0" applyProtection="0"/>
    <xf numFmtId="216" fontId="14" fillId="0" borderId="0" applyFont="0" applyFill="0" applyBorder="0" applyAlignment="0" applyProtection="0"/>
    <xf numFmtId="182" fontId="29" fillId="0" borderId="0" applyFont="0" applyFill="0" applyBorder="0" applyAlignment="0" applyProtection="0"/>
    <xf numFmtId="210" fontId="29" fillId="0" borderId="0" applyFont="0" applyFill="0" applyBorder="0" applyAlignment="0" applyProtection="0"/>
    <xf numFmtId="180" fontId="15" fillId="0" borderId="0" applyFont="0" applyFill="0" applyBorder="0" applyAlignment="0" applyProtection="0"/>
    <xf numFmtId="210" fontId="29" fillId="0" borderId="0" applyFont="0" applyFill="0" applyBorder="0" applyAlignment="0" applyProtection="0"/>
    <xf numFmtId="210" fontId="29" fillId="0" borderId="0" applyFont="0" applyFill="0" applyBorder="0" applyAlignment="0" applyProtection="0"/>
    <xf numFmtId="182" fontId="29" fillId="0" borderId="0" applyFont="0" applyFill="0" applyBorder="0" applyAlignment="0" applyProtection="0"/>
    <xf numFmtId="210" fontId="29" fillId="0" borderId="0" applyFont="0" applyFill="0" applyBorder="0" applyAlignment="0" applyProtection="0"/>
    <xf numFmtId="182" fontId="29" fillId="0" borderId="0" applyFont="0" applyFill="0" applyBorder="0" applyAlignment="0" applyProtection="0"/>
    <xf numFmtId="173" fontId="33" fillId="0" borderId="0" applyFont="0" applyFill="0" applyBorder="0" applyAlignment="0" applyProtection="0"/>
    <xf numFmtId="217" fontId="29" fillId="0" borderId="0" applyFont="0" applyFill="0" applyBorder="0" applyAlignment="0" applyProtection="0"/>
    <xf numFmtId="217" fontId="29" fillId="0" borderId="0" applyFont="0" applyFill="0" applyBorder="0" applyAlignment="0" applyProtection="0"/>
    <xf numFmtId="218" fontId="4" fillId="0" borderId="0" applyFont="0" applyFill="0" applyBorder="0" applyAlignment="0" applyProtection="0"/>
    <xf numFmtId="187" fontId="33" fillId="0" borderId="0" applyFont="0" applyFill="0" applyBorder="0" applyAlignment="0" applyProtection="0"/>
    <xf numFmtId="180" fontId="15" fillId="0" borderId="0" applyFont="0" applyFill="0" applyBorder="0" applyAlignment="0" applyProtection="0"/>
    <xf numFmtId="217" fontId="29" fillId="0" borderId="0" applyFont="0" applyFill="0" applyBorder="0" applyAlignment="0" applyProtection="0"/>
    <xf numFmtId="173" fontId="33" fillId="0" borderId="0" applyFont="0" applyFill="0" applyBorder="0" applyAlignment="0" applyProtection="0"/>
    <xf numFmtId="219" fontId="34" fillId="0" borderId="0" applyFont="0" applyFill="0" applyBorder="0" applyAlignment="0" applyProtection="0"/>
    <xf numFmtId="210" fontId="29" fillId="0" borderId="0" applyFont="0" applyFill="0" applyBorder="0" applyAlignment="0" applyProtection="0"/>
    <xf numFmtId="180" fontId="29" fillId="0" borderId="0" applyFont="0" applyFill="0" applyBorder="0" applyAlignment="0" applyProtection="0"/>
    <xf numFmtId="180" fontId="29" fillId="0" borderId="0" applyFont="0" applyFill="0" applyBorder="0" applyAlignment="0" applyProtection="0"/>
    <xf numFmtId="210" fontId="29" fillId="0" borderId="0" applyFont="0" applyFill="0" applyBorder="0" applyAlignment="0" applyProtection="0"/>
    <xf numFmtId="210" fontId="29" fillId="0" borderId="0" applyFont="0" applyFill="0" applyBorder="0" applyAlignment="0" applyProtection="0"/>
    <xf numFmtId="164" fontId="29" fillId="0" borderId="0" applyFont="0" applyFill="0" applyBorder="0" applyAlignment="0" applyProtection="0"/>
    <xf numFmtId="210" fontId="29" fillId="0" borderId="0" applyFont="0" applyFill="0" applyBorder="0" applyAlignment="0" applyProtection="0"/>
    <xf numFmtId="180" fontId="15" fillId="0" borderId="0" applyFont="0" applyFill="0" applyBorder="0" applyAlignment="0" applyProtection="0"/>
    <xf numFmtId="177" fontId="29" fillId="0" borderId="0" applyFont="0" applyFill="0" applyBorder="0" applyAlignment="0" applyProtection="0"/>
    <xf numFmtId="183" fontId="14" fillId="0" borderId="0" applyFont="0" applyFill="0" applyBorder="0" applyAlignment="0" applyProtection="0"/>
    <xf numFmtId="184" fontId="29" fillId="0" borderId="0" applyFont="0" applyFill="0" applyBorder="0" applyAlignment="0" applyProtection="0"/>
    <xf numFmtId="185" fontId="29" fillId="0" borderId="0" applyFont="0" applyFill="0" applyBorder="0" applyAlignment="0" applyProtection="0"/>
    <xf numFmtId="184" fontId="29" fillId="0" borderId="0" applyFont="0" applyFill="0" applyBorder="0" applyAlignment="0" applyProtection="0"/>
    <xf numFmtId="173" fontId="32" fillId="0" borderId="0" applyFont="0" applyFill="0" applyBorder="0" applyAlignment="0" applyProtection="0"/>
    <xf numFmtId="42" fontId="29" fillId="0" borderId="0" applyFont="0" applyFill="0" applyBorder="0" applyAlignment="0" applyProtection="0"/>
    <xf numFmtId="186" fontId="14" fillId="0" borderId="0" applyFont="0" applyFill="0" applyBorder="0" applyAlignment="0" applyProtection="0"/>
    <xf numFmtId="42" fontId="29" fillId="0" borderId="0" applyFont="0" applyFill="0" applyBorder="0" applyAlignment="0" applyProtection="0"/>
    <xf numFmtId="184" fontId="29" fillId="0" borderId="0" applyFont="0" applyFill="0" applyBorder="0" applyAlignment="0" applyProtection="0"/>
    <xf numFmtId="166" fontId="19" fillId="0" borderId="0" applyFont="0" applyFill="0" applyBorder="0" applyAlignment="0" applyProtection="0"/>
    <xf numFmtId="173" fontId="32" fillId="0" borderId="0" applyFont="0" applyFill="0" applyBorder="0" applyAlignment="0" applyProtection="0"/>
    <xf numFmtId="174" fontId="29" fillId="0" borderId="0" applyFont="0" applyFill="0" applyBorder="0" applyAlignment="0" applyProtection="0"/>
    <xf numFmtId="183" fontId="14" fillId="0" borderId="0" applyFont="0" applyFill="0" applyBorder="0" applyAlignment="0" applyProtection="0"/>
    <xf numFmtId="203" fontId="33" fillId="0" borderId="0" applyFont="0" applyFill="0" applyBorder="0" applyAlignment="0" applyProtection="0"/>
    <xf numFmtId="204" fontId="29" fillId="0" borderId="0" applyFont="0" applyFill="0" applyBorder="0" applyAlignment="0" applyProtection="0"/>
    <xf numFmtId="204" fontId="29" fillId="0" borderId="0" applyFont="0" applyFill="0" applyBorder="0" applyAlignment="0" applyProtection="0"/>
    <xf numFmtId="205" fontId="33" fillId="0" borderId="0" applyFont="0" applyFill="0" applyBorder="0" applyAlignment="0" applyProtection="0"/>
    <xf numFmtId="204" fontId="29" fillId="0" borderId="0" applyFont="0" applyFill="0" applyBorder="0" applyAlignment="0" applyProtection="0"/>
    <xf numFmtId="203" fontId="33" fillId="0" borderId="0" applyFont="0" applyFill="0" applyBorder="0" applyAlignment="0" applyProtection="0"/>
    <xf numFmtId="204" fontId="29" fillId="0" borderId="0" applyFont="0" applyFill="0" applyBorder="0" applyAlignment="0" applyProtection="0"/>
    <xf numFmtId="166" fontId="19" fillId="0" borderId="0" applyFont="0" applyFill="0" applyBorder="0" applyAlignment="0" applyProtection="0"/>
    <xf numFmtId="183" fontId="29" fillId="0" borderId="0" applyFont="0" applyFill="0" applyBorder="0" applyAlignment="0" applyProtection="0"/>
    <xf numFmtId="183" fontId="29" fillId="0" borderId="0" applyFont="0" applyFill="0" applyBorder="0" applyAlignment="0" applyProtection="0"/>
    <xf numFmtId="205" fontId="33" fillId="0" borderId="0" applyFont="0" applyFill="0" applyBorder="0" applyAlignment="0" applyProtection="0"/>
    <xf numFmtId="206" fontId="29" fillId="0" borderId="0" applyFont="0" applyFill="0" applyBorder="0" applyAlignment="0" applyProtection="0"/>
    <xf numFmtId="206" fontId="29" fillId="0" borderId="0" applyFont="0" applyFill="0" applyBorder="0" applyAlignment="0" applyProtection="0"/>
    <xf numFmtId="207" fontId="4" fillId="0" borderId="0" applyFont="0" applyFill="0" applyBorder="0" applyAlignment="0" applyProtection="0"/>
    <xf numFmtId="180" fontId="33" fillId="0" borderId="0" applyFont="0" applyFill="0" applyBorder="0" applyAlignment="0" applyProtection="0"/>
    <xf numFmtId="206" fontId="29" fillId="0" borderId="0" applyFont="0" applyFill="0" applyBorder="0" applyAlignment="0" applyProtection="0"/>
    <xf numFmtId="205" fontId="33" fillId="0" borderId="0" applyFont="0" applyFill="0" applyBorder="0" applyAlignment="0" applyProtection="0"/>
    <xf numFmtId="170" fontId="34" fillId="0" borderId="0" applyFont="0" applyFill="0" applyBorder="0" applyAlignment="0" applyProtection="0"/>
    <xf numFmtId="164" fontId="29" fillId="0" borderId="0" applyFont="0" applyFill="0" applyBorder="0" applyAlignment="0" applyProtection="0"/>
    <xf numFmtId="208" fontId="29" fillId="0" borderId="0" applyFont="0" applyFill="0" applyBorder="0" applyAlignment="0" applyProtection="0"/>
    <xf numFmtId="42" fontId="29" fillId="0" borderId="0" applyFont="0" applyFill="0" applyBorder="0" applyAlignment="0" applyProtection="0"/>
    <xf numFmtId="0" fontId="18" fillId="0" borderId="0"/>
    <xf numFmtId="273" fontId="34"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82" fontId="29" fillId="0" borderId="0" applyFont="0" applyFill="0" applyBorder="0" applyAlignment="0" applyProtection="0"/>
    <xf numFmtId="166" fontId="1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42" fontId="29" fillId="0" borderId="0" applyFont="0" applyFill="0" applyBorder="0" applyAlignment="0" applyProtection="0"/>
    <xf numFmtId="204" fontId="29" fillId="0" borderId="0" applyFont="0" applyFill="0" applyBorder="0" applyAlignment="0" applyProtection="0"/>
    <xf numFmtId="183" fontId="14" fillId="0" borderId="0" applyFont="0" applyFill="0" applyBorder="0" applyAlignment="0" applyProtection="0"/>
    <xf numFmtId="183" fontId="29" fillId="0" borderId="0" applyFont="0" applyFill="0" applyBorder="0" applyAlignment="0" applyProtection="0"/>
    <xf numFmtId="0" fontId="18" fillId="0" borderId="0"/>
    <xf numFmtId="273" fontId="34"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82" fontId="29" fillId="0" borderId="0" applyFont="0" applyFill="0" applyBorder="0" applyAlignment="0" applyProtection="0"/>
    <xf numFmtId="210" fontId="29" fillId="0" borderId="0" applyFont="0" applyFill="0" applyBorder="0" applyAlignment="0" applyProtection="0"/>
    <xf numFmtId="210" fontId="29" fillId="0" borderId="0" applyFont="0" applyFill="0" applyBorder="0" applyAlignment="0" applyProtection="0"/>
    <xf numFmtId="210" fontId="29" fillId="0" borderId="0" applyFont="0" applyFill="0" applyBorder="0" applyAlignment="0" applyProtection="0"/>
    <xf numFmtId="212" fontId="29" fillId="0" borderId="0" applyFont="0" applyFill="0" applyBorder="0" applyAlignment="0" applyProtection="0"/>
    <xf numFmtId="182" fontId="29" fillId="0" borderId="0" applyFont="0" applyFill="0" applyBorder="0" applyAlignment="0" applyProtection="0"/>
    <xf numFmtId="215" fontId="29" fillId="0" borderId="0" applyFont="0" applyFill="0" applyBorder="0" applyAlignment="0" applyProtection="0"/>
    <xf numFmtId="164" fontId="29" fillId="0" borderId="0" applyFont="0" applyFill="0" applyBorder="0" applyAlignment="0" applyProtection="0"/>
    <xf numFmtId="210" fontId="29" fillId="0" borderId="0" applyFont="0" applyFill="0" applyBorder="0" applyAlignment="0" applyProtection="0"/>
    <xf numFmtId="164" fontId="29" fillId="0" borderId="0" applyFont="0" applyFill="0" applyBorder="0" applyAlignment="0" applyProtection="0"/>
    <xf numFmtId="216" fontId="14" fillId="0" borderId="0" applyFont="0" applyFill="0" applyBorder="0" applyAlignment="0" applyProtection="0"/>
    <xf numFmtId="182" fontId="29" fillId="0" borderId="0" applyFont="0" applyFill="0" applyBorder="0" applyAlignment="0" applyProtection="0"/>
    <xf numFmtId="210" fontId="29" fillId="0" borderId="0" applyFont="0" applyFill="0" applyBorder="0" applyAlignment="0" applyProtection="0"/>
    <xf numFmtId="210" fontId="29" fillId="0" borderId="0" applyFont="0" applyFill="0" applyBorder="0" applyAlignment="0" applyProtection="0"/>
    <xf numFmtId="210" fontId="29" fillId="0" borderId="0" applyFont="0" applyFill="0" applyBorder="0" applyAlignment="0" applyProtection="0"/>
    <xf numFmtId="182" fontId="29" fillId="0" borderId="0" applyFont="0" applyFill="0" applyBorder="0" applyAlignment="0" applyProtection="0"/>
    <xf numFmtId="210" fontId="29" fillId="0" borderId="0" applyFont="0" applyFill="0" applyBorder="0" applyAlignment="0" applyProtection="0"/>
    <xf numFmtId="182" fontId="29" fillId="0" borderId="0" applyFont="0" applyFill="0" applyBorder="0" applyAlignment="0" applyProtection="0"/>
    <xf numFmtId="173" fontId="33" fillId="0" borderId="0" applyFont="0" applyFill="0" applyBorder="0" applyAlignment="0" applyProtection="0"/>
    <xf numFmtId="217" fontId="29" fillId="0" borderId="0" applyFont="0" applyFill="0" applyBorder="0" applyAlignment="0" applyProtection="0"/>
    <xf numFmtId="182" fontId="29" fillId="0" borderId="0" applyFont="0" applyFill="0" applyBorder="0" applyAlignment="0" applyProtection="0"/>
    <xf numFmtId="217" fontId="29" fillId="0" borderId="0" applyFont="0" applyFill="0" applyBorder="0" applyAlignment="0" applyProtection="0"/>
    <xf numFmtId="218" fontId="4" fillId="0" borderId="0" applyFont="0" applyFill="0" applyBorder="0" applyAlignment="0" applyProtection="0"/>
    <xf numFmtId="187" fontId="33" fillId="0" borderId="0" applyFont="0" applyFill="0" applyBorder="0" applyAlignment="0" applyProtection="0"/>
    <xf numFmtId="217" fontId="29" fillId="0" borderId="0" applyFont="0" applyFill="0" applyBorder="0" applyAlignment="0" applyProtection="0"/>
    <xf numFmtId="173" fontId="33" fillId="0" borderId="0" applyFont="0" applyFill="0" applyBorder="0" applyAlignment="0" applyProtection="0"/>
    <xf numFmtId="219" fontId="34" fillId="0" borderId="0" applyFont="0" applyFill="0" applyBorder="0" applyAlignment="0" applyProtection="0"/>
    <xf numFmtId="210" fontId="29" fillId="0" borderId="0" applyFont="0" applyFill="0" applyBorder="0" applyAlignment="0" applyProtection="0"/>
    <xf numFmtId="180" fontId="29" fillId="0" borderId="0" applyFont="0" applyFill="0" applyBorder="0" applyAlignment="0" applyProtection="0"/>
    <xf numFmtId="180" fontId="29" fillId="0" borderId="0" applyFont="0" applyFill="0" applyBorder="0" applyAlignment="0" applyProtection="0"/>
    <xf numFmtId="210" fontId="29" fillId="0" borderId="0" applyFont="0" applyFill="0" applyBorder="0" applyAlignment="0" applyProtection="0"/>
    <xf numFmtId="164" fontId="29" fillId="0" borderId="0" applyFont="0" applyFill="0" applyBorder="0" applyAlignment="0" applyProtection="0"/>
    <xf numFmtId="210" fontId="29" fillId="0" borderId="0" applyFont="0" applyFill="0" applyBorder="0" applyAlignment="0" applyProtection="0"/>
    <xf numFmtId="164" fontId="29" fillId="0" borderId="0" applyFont="0" applyFill="0" applyBorder="0" applyAlignment="0" applyProtection="0"/>
    <xf numFmtId="210" fontId="29" fillId="0" borderId="0" applyFont="0" applyFill="0" applyBorder="0" applyAlignment="0" applyProtection="0"/>
    <xf numFmtId="166" fontId="19" fillId="0" borderId="0" applyFont="0" applyFill="0" applyBorder="0" applyAlignment="0" applyProtection="0"/>
    <xf numFmtId="180" fontId="15" fillId="0" borderId="0" applyFont="0" applyFill="0" applyBorder="0" applyAlignment="0" applyProtection="0"/>
    <xf numFmtId="180" fontId="15" fillId="0" borderId="0" applyFont="0" applyFill="0" applyBorder="0" applyAlignment="0" applyProtection="0"/>
    <xf numFmtId="180" fontId="15"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82"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209" fontId="29" fillId="0" borderId="0" applyFont="0" applyFill="0" applyBorder="0" applyAlignment="0" applyProtection="0"/>
    <xf numFmtId="210" fontId="29" fillId="0" borderId="0" applyFont="0" applyFill="0" applyBorder="0" applyAlignment="0" applyProtection="0"/>
    <xf numFmtId="182" fontId="29" fillId="0" borderId="0" applyFont="0" applyFill="0" applyBorder="0" applyAlignment="0" applyProtection="0"/>
    <xf numFmtId="210"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82" fontId="29" fillId="0" borderId="0" applyFont="0" applyFill="0" applyBorder="0" applyAlignment="0" applyProtection="0"/>
    <xf numFmtId="209" fontId="29" fillId="0" borderId="0" applyFont="0" applyFill="0" applyBorder="0" applyAlignment="0" applyProtection="0"/>
    <xf numFmtId="211" fontId="29" fillId="0" borderId="0" applyFont="0" applyFill="0" applyBorder="0" applyAlignment="0" applyProtection="0"/>
    <xf numFmtId="164" fontId="29" fillId="0" borderId="0" applyFont="0" applyFill="0" applyBorder="0" applyAlignment="0" applyProtection="0"/>
    <xf numFmtId="182" fontId="14" fillId="0" borderId="0" applyFont="0" applyFill="0" applyBorder="0" applyAlignment="0" applyProtection="0"/>
    <xf numFmtId="164" fontId="29" fillId="0" borderId="0" applyFont="0" applyFill="0" applyBorder="0" applyAlignment="0" applyProtection="0"/>
    <xf numFmtId="182" fontId="14" fillId="0" borderId="0" applyFont="0" applyFill="0" applyBorder="0" applyAlignment="0" applyProtection="0"/>
    <xf numFmtId="210" fontId="29" fillId="0" borderId="0" applyFont="0" applyFill="0" applyBorder="0" applyAlignment="0" applyProtection="0"/>
    <xf numFmtId="210" fontId="29" fillId="0" borderId="0" applyFont="0" applyFill="0" applyBorder="0" applyAlignment="0" applyProtection="0"/>
    <xf numFmtId="209" fontId="29" fillId="0" borderId="0" applyFont="0" applyFill="0" applyBorder="0" applyAlignment="0" applyProtection="0"/>
    <xf numFmtId="212" fontId="29" fillId="0" borderId="0" applyFont="0" applyFill="0" applyBorder="0" applyAlignment="0" applyProtection="0"/>
    <xf numFmtId="210" fontId="29" fillId="0" borderId="0" applyFont="0" applyFill="0" applyBorder="0" applyAlignment="0" applyProtection="0"/>
    <xf numFmtId="213" fontId="29" fillId="0" borderId="0" applyFont="0" applyFill="0" applyBorder="0" applyAlignment="0" applyProtection="0"/>
    <xf numFmtId="214" fontId="29" fillId="0" borderId="0" applyFont="0" applyFill="0" applyBorder="0" applyAlignment="0" applyProtection="0"/>
    <xf numFmtId="164" fontId="29" fillId="0" borderId="0" applyFont="0" applyFill="0" applyBorder="0" applyAlignment="0" applyProtection="0"/>
    <xf numFmtId="213" fontId="29" fillId="0" borderId="0" applyFont="0" applyFill="0" applyBorder="0" applyAlignment="0" applyProtection="0"/>
    <xf numFmtId="209" fontId="29" fillId="0" borderId="0" applyFont="0" applyFill="0" applyBorder="0" applyAlignment="0" applyProtection="0"/>
    <xf numFmtId="182" fontId="29" fillId="0" borderId="0" applyFont="0" applyFill="0" applyBorder="0" applyAlignment="0" applyProtection="0"/>
    <xf numFmtId="182" fontId="29" fillId="0" borderId="0" applyFont="0" applyFill="0" applyBorder="0" applyAlignment="0" applyProtection="0"/>
    <xf numFmtId="164" fontId="29" fillId="0" borderId="0" applyFont="0" applyFill="0" applyBorder="0" applyAlignment="0" applyProtection="0"/>
    <xf numFmtId="210" fontId="29" fillId="0" borderId="0" applyFont="0" applyFill="0" applyBorder="0" applyAlignment="0" applyProtection="0"/>
    <xf numFmtId="164" fontId="29" fillId="0" borderId="0" applyFont="0" applyFill="0" applyBorder="0" applyAlignment="0" applyProtection="0"/>
    <xf numFmtId="182" fontId="29" fillId="0" borderId="0" applyFont="0" applyFill="0" applyBorder="0" applyAlignment="0" applyProtection="0"/>
    <xf numFmtId="210" fontId="29" fillId="0" borderId="0" applyFont="0" applyFill="0" applyBorder="0" applyAlignment="0" applyProtection="0"/>
    <xf numFmtId="210" fontId="29" fillId="0" borderId="0" applyFont="0" applyFill="0" applyBorder="0" applyAlignment="0" applyProtection="0"/>
    <xf numFmtId="14" fontId="154" fillId="0" borderId="0"/>
    <xf numFmtId="0" fontId="155" fillId="0" borderId="0"/>
    <xf numFmtId="0" fontId="124" fillId="0" borderId="0"/>
    <xf numFmtId="40" fontId="156" fillId="0" borderId="0" applyBorder="0">
      <alignment horizontal="right"/>
    </xf>
    <xf numFmtId="0" fontId="157" fillId="0" borderId="0"/>
    <xf numFmtId="274" fontId="34" fillId="0" borderId="1">
      <alignment horizontal="right" vertical="center"/>
    </xf>
    <xf numFmtId="274" fontId="34" fillId="0" borderId="1">
      <alignment horizontal="right" vertical="center"/>
    </xf>
    <xf numFmtId="177" fontId="158" fillId="0" borderId="1">
      <alignment horizontal="right" vertical="center"/>
    </xf>
    <xf numFmtId="199" fontId="55" fillId="0" borderId="1">
      <alignment horizontal="right" vertical="center"/>
    </xf>
    <xf numFmtId="274" fontId="34" fillId="0" borderId="1">
      <alignment horizontal="right" vertical="center"/>
    </xf>
    <xf numFmtId="274" fontId="34" fillId="0" borderId="1">
      <alignment horizontal="right" vertical="center"/>
    </xf>
    <xf numFmtId="274" fontId="34" fillId="0" borderId="1">
      <alignment horizontal="right" vertical="center"/>
    </xf>
    <xf numFmtId="274" fontId="34" fillId="0" borderId="1">
      <alignment horizontal="right" vertical="center"/>
    </xf>
    <xf numFmtId="274" fontId="34" fillId="0" borderId="1">
      <alignment horizontal="right" vertical="center"/>
    </xf>
    <xf numFmtId="274" fontId="34" fillId="0" borderId="1">
      <alignment horizontal="right" vertical="center"/>
    </xf>
    <xf numFmtId="275" fontId="34" fillId="0" borderId="42">
      <alignment horizontal="right" vertical="center"/>
    </xf>
    <xf numFmtId="199" fontId="55" fillId="0" borderId="1">
      <alignment horizontal="right" vertical="center"/>
    </xf>
    <xf numFmtId="199" fontId="55" fillId="0" borderId="1">
      <alignment horizontal="right" vertical="center"/>
    </xf>
    <xf numFmtId="199" fontId="55" fillId="0" borderId="1">
      <alignment horizontal="right" vertical="center"/>
    </xf>
    <xf numFmtId="199" fontId="55" fillId="0" borderId="1">
      <alignment horizontal="right" vertical="center"/>
    </xf>
    <xf numFmtId="199" fontId="55" fillId="0" borderId="1">
      <alignment horizontal="right" vertical="center"/>
    </xf>
    <xf numFmtId="274" fontId="34" fillId="0" borderId="1">
      <alignment horizontal="right" vertical="center"/>
    </xf>
    <xf numFmtId="275" fontId="34" fillId="0" borderId="42">
      <alignment horizontal="right" vertical="center"/>
    </xf>
    <xf numFmtId="178" fontId="18" fillId="0" borderId="1">
      <alignment horizontal="right" vertical="center"/>
    </xf>
    <xf numFmtId="199" fontId="55" fillId="0" borderId="1">
      <alignment horizontal="right" vertical="center"/>
    </xf>
    <xf numFmtId="199" fontId="55" fillId="0" borderId="1">
      <alignment horizontal="right" vertical="center"/>
    </xf>
    <xf numFmtId="178" fontId="18" fillId="0" borderId="1">
      <alignment horizontal="right" vertical="center"/>
    </xf>
    <xf numFmtId="201" fontId="15" fillId="0" borderId="1">
      <alignment horizontal="right" vertical="center"/>
    </xf>
    <xf numFmtId="276" fontId="15" fillId="0" borderId="1">
      <alignment horizontal="right" vertical="center"/>
    </xf>
    <xf numFmtId="277" fontId="29" fillId="0" borderId="1">
      <alignment horizontal="right" vertical="center"/>
    </xf>
    <xf numFmtId="278" fontId="15" fillId="0" borderId="1">
      <alignment horizontal="right" vertical="center"/>
    </xf>
    <xf numFmtId="278" fontId="15" fillId="0" borderId="1">
      <alignment horizontal="right" vertical="center"/>
    </xf>
    <xf numFmtId="276" fontId="15" fillId="0" borderId="1">
      <alignment horizontal="right" vertical="center"/>
    </xf>
    <xf numFmtId="178" fontId="18" fillId="0" borderId="1">
      <alignment horizontal="right" vertical="center"/>
    </xf>
    <xf numFmtId="201" fontId="15" fillId="0" borderId="1">
      <alignment horizontal="right" vertical="center"/>
    </xf>
    <xf numFmtId="178" fontId="18" fillId="0" borderId="1">
      <alignment horizontal="right" vertical="center"/>
    </xf>
    <xf numFmtId="199" fontId="55" fillId="0" borderId="1">
      <alignment horizontal="right" vertical="center"/>
    </xf>
    <xf numFmtId="199" fontId="55" fillId="0" borderId="1">
      <alignment horizontal="right" vertical="center"/>
    </xf>
    <xf numFmtId="279" fontId="14" fillId="0" borderId="1">
      <alignment horizontal="right" vertical="center"/>
    </xf>
    <xf numFmtId="178" fontId="18" fillId="0" borderId="1">
      <alignment horizontal="right" vertical="center"/>
    </xf>
    <xf numFmtId="275" fontId="34" fillId="0" borderId="42">
      <alignment horizontal="right" vertical="center"/>
    </xf>
    <xf numFmtId="274" fontId="34" fillId="0" borderId="1">
      <alignment horizontal="right" vertical="center"/>
    </xf>
    <xf numFmtId="274" fontId="34" fillId="0" borderId="1">
      <alignment horizontal="right" vertical="center"/>
    </xf>
    <xf numFmtId="274" fontId="34" fillId="0" borderId="1">
      <alignment horizontal="right" vertical="center"/>
    </xf>
    <xf numFmtId="274" fontId="34" fillId="0" borderId="1">
      <alignment horizontal="right" vertical="center"/>
    </xf>
    <xf numFmtId="274" fontId="34" fillId="0" borderId="1">
      <alignment horizontal="right" vertical="center"/>
    </xf>
    <xf numFmtId="275" fontId="34" fillId="0" borderId="42">
      <alignment horizontal="right" vertical="center"/>
    </xf>
    <xf numFmtId="276" fontId="15" fillId="0" borderId="1">
      <alignment horizontal="right" vertical="center"/>
    </xf>
    <xf numFmtId="277" fontId="29" fillId="0" borderId="1">
      <alignment horizontal="right" vertical="center"/>
    </xf>
    <xf numFmtId="276" fontId="15" fillId="0" borderId="1">
      <alignment horizontal="right" vertical="center"/>
    </xf>
    <xf numFmtId="278" fontId="15" fillId="0" borderId="1">
      <alignment horizontal="right" vertical="center"/>
    </xf>
    <xf numFmtId="274" fontId="34" fillId="0" borderId="1">
      <alignment horizontal="right" vertical="center"/>
    </xf>
    <xf numFmtId="274" fontId="34" fillId="0" borderId="1">
      <alignment horizontal="right" vertical="center"/>
    </xf>
    <xf numFmtId="274" fontId="34" fillId="0" borderId="1">
      <alignment horizontal="right" vertical="center"/>
    </xf>
    <xf numFmtId="274" fontId="34" fillId="0" borderId="1">
      <alignment horizontal="right" vertical="center"/>
    </xf>
    <xf numFmtId="274" fontId="34" fillId="0" borderId="1">
      <alignment horizontal="right" vertical="center"/>
    </xf>
    <xf numFmtId="276" fontId="15" fillId="0" borderId="1">
      <alignment horizontal="right" vertical="center"/>
    </xf>
    <xf numFmtId="280" fontId="159" fillId="3" borderId="43" applyFont="0" applyFill="0" applyBorder="0"/>
    <xf numFmtId="276" fontId="15" fillId="0" borderId="1">
      <alignment horizontal="right" vertical="center"/>
    </xf>
    <xf numFmtId="275" fontId="34" fillId="0" borderId="42">
      <alignment horizontal="right" vertical="center"/>
    </xf>
    <xf numFmtId="274" fontId="34" fillId="0" borderId="1">
      <alignment horizontal="right" vertical="center"/>
    </xf>
    <xf numFmtId="274" fontId="34" fillId="0" borderId="1">
      <alignment horizontal="right" vertical="center"/>
    </xf>
    <xf numFmtId="216" fontId="34" fillId="0" borderId="1">
      <alignment horizontal="right" vertical="center"/>
    </xf>
    <xf numFmtId="280" fontId="159" fillId="3" borderId="43" applyFont="0" applyFill="0" applyBorder="0"/>
    <xf numFmtId="281" fontId="4" fillId="0" borderId="1">
      <alignment horizontal="right" vertical="center"/>
    </xf>
    <xf numFmtId="274" fontId="34" fillId="0" borderId="1">
      <alignment horizontal="right" vertical="center"/>
    </xf>
    <xf numFmtId="274" fontId="34" fillId="0" borderId="1">
      <alignment horizontal="right" vertical="center"/>
    </xf>
    <xf numFmtId="274" fontId="34" fillId="0" borderId="1">
      <alignment horizontal="right" vertical="center"/>
    </xf>
    <xf numFmtId="216" fontId="34" fillId="0" borderId="1">
      <alignment horizontal="right" vertical="center"/>
    </xf>
    <xf numFmtId="201" fontId="15" fillId="0" borderId="1">
      <alignment horizontal="right" vertical="center"/>
    </xf>
    <xf numFmtId="275" fontId="34" fillId="0" borderId="42">
      <alignment horizontal="right" vertical="center"/>
    </xf>
    <xf numFmtId="276" fontId="15" fillId="0" borderId="1">
      <alignment horizontal="right" vertical="center"/>
    </xf>
    <xf numFmtId="277" fontId="29" fillId="0" borderId="1">
      <alignment horizontal="right" vertical="center"/>
    </xf>
    <xf numFmtId="276" fontId="15" fillId="0" borderId="1">
      <alignment horizontal="right" vertical="center"/>
    </xf>
    <xf numFmtId="274" fontId="34" fillId="0" borderId="1">
      <alignment horizontal="right" vertical="center"/>
    </xf>
    <xf numFmtId="201" fontId="15" fillId="0" borderId="1">
      <alignment horizontal="right" vertical="center"/>
    </xf>
    <xf numFmtId="201" fontId="15" fillId="0" borderId="1">
      <alignment horizontal="right" vertical="center"/>
    </xf>
    <xf numFmtId="282" fontId="14" fillId="0" borderId="1">
      <alignment horizontal="right" vertical="center"/>
    </xf>
    <xf numFmtId="275" fontId="34" fillId="0" borderId="42">
      <alignment horizontal="right" vertical="center"/>
    </xf>
    <xf numFmtId="283" fontId="15" fillId="0" borderId="1">
      <alignment horizontal="right" vertical="center"/>
    </xf>
    <xf numFmtId="199" fontId="55" fillId="0" borderId="1">
      <alignment horizontal="right" vertical="center"/>
    </xf>
    <xf numFmtId="199" fontId="55" fillId="0" borderId="1">
      <alignment horizontal="right" vertical="center"/>
    </xf>
    <xf numFmtId="199" fontId="55" fillId="0" borderId="1">
      <alignment horizontal="right" vertical="center"/>
    </xf>
    <xf numFmtId="199" fontId="55" fillId="0" borderId="1">
      <alignment horizontal="right" vertical="center"/>
    </xf>
    <xf numFmtId="199" fontId="55" fillId="0" borderId="1">
      <alignment horizontal="right" vertical="center"/>
    </xf>
    <xf numFmtId="199" fontId="55" fillId="0" borderId="1">
      <alignment horizontal="right" vertical="center"/>
    </xf>
    <xf numFmtId="199" fontId="55" fillId="0" borderId="1">
      <alignment horizontal="right" vertical="center"/>
    </xf>
    <xf numFmtId="199" fontId="55" fillId="0" borderId="1">
      <alignment horizontal="right" vertical="center"/>
    </xf>
    <xf numFmtId="276" fontId="15" fillId="0" borderId="1">
      <alignment horizontal="right" vertical="center"/>
    </xf>
    <xf numFmtId="278" fontId="15" fillId="0" borderId="1">
      <alignment horizontal="right" vertical="center"/>
    </xf>
    <xf numFmtId="203" fontId="15" fillId="0" borderId="1">
      <alignment horizontal="right" vertical="center"/>
    </xf>
    <xf numFmtId="199" fontId="55" fillId="0" borderId="1">
      <alignment horizontal="right" vertical="center"/>
    </xf>
    <xf numFmtId="199" fontId="55" fillId="0" borderId="1">
      <alignment horizontal="right" vertical="center"/>
    </xf>
    <xf numFmtId="199" fontId="55" fillId="0" borderId="1">
      <alignment horizontal="right" vertical="center"/>
    </xf>
    <xf numFmtId="199" fontId="55" fillId="0" borderId="1">
      <alignment horizontal="right" vertical="center"/>
    </xf>
    <xf numFmtId="199" fontId="55" fillId="0" borderId="1">
      <alignment horizontal="right" vertical="center"/>
    </xf>
    <xf numFmtId="199" fontId="55" fillId="0" borderId="1">
      <alignment horizontal="right" vertical="center"/>
    </xf>
    <xf numFmtId="199" fontId="55" fillId="0" borderId="1">
      <alignment horizontal="right" vertical="center"/>
    </xf>
    <xf numFmtId="280" fontId="159" fillId="3" borderId="43" applyFont="0" applyFill="0" applyBorder="0"/>
    <xf numFmtId="276" fontId="15" fillId="0" borderId="1">
      <alignment horizontal="right" vertical="center"/>
    </xf>
    <xf numFmtId="274" fontId="34" fillId="0" borderId="1">
      <alignment horizontal="right" vertical="center"/>
    </xf>
    <xf numFmtId="274" fontId="34" fillId="0" borderId="1">
      <alignment horizontal="right" vertical="center"/>
    </xf>
    <xf numFmtId="274" fontId="34" fillId="0" borderId="1">
      <alignment horizontal="right" vertical="center"/>
    </xf>
    <xf numFmtId="274" fontId="34" fillId="0" borderId="1">
      <alignment horizontal="right" vertical="center"/>
    </xf>
    <xf numFmtId="274" fontId="34" fillId="0" borderId="1">
      <alignment horizontal="right" vertical="center"/>
    </xf>
    <xf numFmtId="274" fontId="34" fillId="0" borderId="1">
      <alignment horizontal="right" vertical="center"/>
    </xf>
    <xf numFmtId="274" fontId="34" fillId="0" borderId="1">
      <alignment horizontal="right" vertical="center"/>
    </xf>
    <xf numFmtId="274" fontId="34" fillId="0" borderId="1">
      <alignment horizontal="right" vertical="center"/>
    </xf>
    <xf numFmtId="274" fontId="34" fillId="0" borderId="1">
      <alignment horizontal="right" vertical="center"/>
    </xf>
    <xf numFmtId="274" fontId="34" fillId="0" borderId="1">
      <alignment horizontal="right" vertical="center"/>
    </xf>
    <xf numFmtId="274" fontId="34" fillId="0" borderId="1">
      <alignment horizontal="right" vertical="center"/>
    </xf>
    <xf numFmtId="274" fontId="34" fillId="0" borderId="1">
      <alignment horizontal="right" vertical="center"/>
    </xf>
    <xf numFmtId="274" fontId="34" fillId="0" borderId="1">
      <alignment horizontal="right" vertical="center"/>
    </xf>
    <xf numFmtId="274" fontId="34" fillId="0" borderId="1">
      <alignment horizontal="right" vertical="center"/>
    </xf>
    <xf numFmtId="274" fontId="34" fillId="0" borderId="1">
      <alignment horizontal="right" vertical="center"/>
    </xf>
    <xf numFmtId="274" fontId="34" fillId="0" borderId="1">
      <alignment horizontal="right" vertical="center"/>
    </xf>
    <xf numFmtId="274" fontId="34" fillId="0" borderId="1">
      <alignment horizontal="right" vertical="center"/>
    </xf>
    <xf numFmtId="274" fontId="34" fillId="0" borderId="1">
      <alignment horizontal="right" vertical="center"/>
    </xf>
    <xf numFmtId="276" fontId="15" fillId="0" borderId="1">
      <alignment horizontal="right" vertical="center"/>
    </xf>
    <xf numFmtId="199" fontId="55" fillId="0" borderId="1">
      <alignment horizontal="right" vertical="center"/>
    </xf>
    <xf numFmtId="199" fontId="55" fillId="0" borderId="1">
      <alignment horizontal="right" vertical="center"/>
    </xf>
    <xf numFmtId="199" fontId="55" fillId="0" borderId="1">
      <alignment horizontal="right" vertical="center"/>
    </xf>
    <xf numFmtId="199" fontId="55" fillId="0" borderId="1">
      <alignment horizontal="right" vertical="center"/>
    </xf>
    <xf numFmtId="199" fontId="55" fillId="0" borderId="1">
      <alignment horizontal="right" vertical="center"/>
    </xf>
    <xf numFmtId="199" fontId="55" fillId="0" borderId="1">
      <alignment horizontal="right" vertical="center"/>
    </xf>
    <xf numFmtId="199" fontId="55" fillId="0" borderId="1">
      <alignment horizontal="right" vertical="center"/>
    </xf>
    <xf numFmtId="199" fontId="55" fillId="0" borderId="1">
      <alignment horizontal="right" vertical="center"/>
    </xf>
    <xf numFmtId="199" fontId="55" fillId="0" borderId="1">
      <alignment horizontal="right" vertical="center"/>
    </xf>
    <xf numFmtId="199" fontId="55" fillId="0" borderId="1">
      <alignment horizontal="right" vertical="center"/>
    </xf>
    <xf numFmtId="284" fontId="55" fillId="0" borderId="1">
      <alignment horizontal="right" vertical="center"/>
    </xf>
    <xf numFmtId="276" fontId="15" fillId="0" borderId="1">
      <alignment horizontal="right" vertical="center"/>
    </xf>
    <xf numFmtId="280" fontId="159" fillId="3" borderId="43" applyFont="0" applyFill="0" applyBorder="0"/>
    <xf numFmtId="280" fontId="159" fillId="3" borderId="43" applyFont="0" applyFill="0" applyBorder="0"/>
    <xf numFmtId="202" fontId="34" fillId="0" borderId="1">
      <alignment horizontal="right" vertical="center"/>
    </xf>
    <xf numFmtId="178" fontId="18" fillId="0" borderId="1">
      <alignment horizontal="right" vertical="center"/>
    </xf>
    <xf numFmtId="199" fontId="55" fillId="0" borderId="1">
      <alignment horizontal="right" vertical="center"/>
    </xf>
    <xf numFmtId="276" fontId="15" fillId="0" borderId="1">
      <alignment horizontal="right" vertical="center"/>
    </xf>
    <xf numFmtId="274" fontId="34" fillId="0" borderId="1">
      <alignment horizontal="right" vertical="center"/>
    </xf>
    <xf numFmtId="274" fontId="34" fillId="0" borderId="1">
      <alignment horizontal="right" vertical="center"/>
    </xf>
    <xf numFmtId="199" fontId="55" fillId="0" borderId="1">
      <alignment horizontal="right" vertical="center"/>
    </xf>
    <xf numFmtId="199" fontId="55" fillId="0" borderId="1">
      <alignment horizontal="right" vertical="center"/>
    </xf>
    <xf numFmtId="199" fontId="55" fillId="0" borderId="1">
      <alignment horizontal="right" vertical="center"/>
    </xf>
    <xf numFmtId="199" fontId="55" fillId="0" borderId="1">
      <alignment horizontal="right" vertical="center"/>
    </xf>
    <xf numFmtId="274" fontId="34" fillId="0" borderId="1">
      <alignment horizontal="right" vertical="center"/>
    </xf>
    <xf numFmtId="280" fontId="159" fillId="3" borderId="43" applyFont="0" applyFill="0" applyBorder="0"/>
    <xf numFmtId="264" fontId="15" fillId="0" borderId="1">
      <alignment horizontal="right" vertical="center"/>
    </xf>
    <xf numFmtId="264" fontId="15" fillId="0" borderId="1">
      <alignment horizontal="right" vertical="center"/>
    </xf>
    <xf numFmtId="264" fontId="15" fillId="0" borderId="1">
      <alignment horizontal="right" vertical="center"/>
    </xf>
    <xf numFmtId="264" fontId="15" fillId="0" borderId="1">
      <alignment horizontal="right" vertical="center"/>
    </xf>
    <xf numFmtId="274" fontId="34" fillId="0" borderId="1">
      <alignment horizontal="right" vertical="center"/>
    </xf>
    <xf numFmtId="264" fontId="15" fillId="0" borderId="1">
      <alignment horizontal="right" vertical="center"/>
    </xf>
    <xf numFmtId="285" fontId="15" fillId="0" borderId="42">
      <alignment horizontal="right" vertical="center"/>
    </xf>
    <xf numFmtId="285" fontId="15" fillId="0" borderId="42">
      <alignment horizontal="right" vertical="center"/>
    </xf>
    <xf numFmtId="285" fontId="15" fillId="0" borderId="42">
      <alignment horizontal="right" vertical="center"/>
    </xf>
    <xf numFmtId="285" fontId="15" fillId="0" borderId="42">
      <alignment horizontal="right" vertical="center"/>
    </xf>
    <xf numFmtId="285" fontId="15" fillId="0" borderId="42">
      <alignment horizontal="right" vertical="center"/>
    </xf>
    <xf numFmtId="177" fontId="158" fillId="0" borderId="1">
      <alignment horizontal="right" vertical="center"/>
    </xf>
    <xf numFmtId="274" fontId="34" fillId="0" borderId="1">
      <alignment horizontal="right" vertical="center"/>
    </xf>
    <xf numFmtId="203" fontId="15" fillId="0" borderId="1">
      <alignment horizontal="right" vertical="center"/>
    </xf>
    <xf numFmtId="178" fontId="18" fillId="0" borderId="1">
      <alignment horizontal="right" vertical="center"/>
    </xf>
    <xf numFmtId="274" fontId="34" fillId="0" borderId="1">
      <alignment horizontal="right" vertical="center"/>
    </xf>
    <xf numFmtId="274" fontId="34" fillId="0" borderId="1">
      <alignment horizontal="right" vertical="center"/>
    </xf>
    <xf numFmtId="274" fontId="34" fillId="0" borderId="1">
      <alignment horizontal="right" vertical="center"/>
    </xf>
    <xf numFmtId="178" fontId="18" fillId="0" borderId="1">
      <alignment horizontal="right" vertical="center"/>
    </xf>
    <xf numFmtId="274" fontId="34" fillId="0" borderId="1">
      <alignment horizontal="right" vertical="center"/>
    </xf>
    <xf numFmtId="276" fontId="15" fillId="0" borderId="1">
      <alignment horizontal="right" vertical="center"/>
    </xf>
    <xf numFmtId="274" fontId="34" fillId="0" borderId="1">
      <alignment horizontal="right" vertical="center"/>
    </xf>
    <xf numFmtId="275" fontId="34" fillId="0" borderId="42">
      <alignment horizontal="right" vertical="center"/>
    </xf>
    <xf numFmtId="275" fontId="34" fillId="0" borderId="42">
      <alignment horizontal="right" vertical="center"/>
    </xf>
    <xf numFmtId="275" fontId="34" fillId="0" borderId="42">
      <alignment horizontal="right" vertical="center"/>
    </xf>
    <xf numFmtId="275" fontId="34" fillId="0" borderId="42">
      <alignment horizontal="right" vertical="center"/>
    </xf>
    <xf numFmtId="275" fontId="34" fillId="0" borderId="42">
      <alignment horizontal="right" vertical="center"/>
    </xf>
    <xf numFmtId="274" fontId="34" fillId="0" borderId="1">
      <alignment horizontal="right" vertical="center"/>
    </xf>
    <xf numFmtId="202" fontId="34" fillId="0" borderId="1">
      <alignment horizontal="right" vertical="center"/>
    </xf>
    <xf numFmtId="286" fontId="160" fillId="0" borderId="1">
      <alignment horizontal="right" vertical="center"/>
    </xf>
    <xf numFmtId="49" fontId="7" fillId="0" borderId="0" applyFill="0" applyBorder="0" applyProtection="0">
      <alignment horizontal="center" vertical="center" wrapText="1" shrinkToFit="1"/>
    </xf>
    <xf numFmtId="49" fontId="31" fillId="0" borderId="0" applyFill="0" applyBorder="0" applyAlignment="0"/>
    <xf numFmtId="287" fontId="4" fillId="0" borderId="0" applyFill="0" applyBorder="0" applyAlignment="0"/>
    <xf numFmtId="288" fontId="4" fillId="0" borderId="0" applyFill="0" applyBorder="0" applyAlignment="0"/>
    <xf numFmtId="49" fontId="7" fillId="0" borderId="0" applyFill="0" applyBorder="0" applyProtection="0">
      <alignment horizontal="center" vertical="center" wrapText="1" shrinkToFit="1"/>
    </xf>
    <xf numFmtId="183" fontId="34" fillId="0" borderId="1">
      <alignment horizontal="center"/>
    </xf>
    <xf numFmtId="289" fontId="161" fillId="0" borderId="0" applyNumberFormat="0" applyFont="0" applyFill="0" applyBorder="0" applyAlignment="0">
      <alignment horizontal="centerContinuous"/>
    </xf>
    <xf numFmtId="261" fontId="162" fillId="0" borderId="0">
      <alignment horizontal="center"/>
      <protection locked="0"/>
    </xf>
    <xf numFmtId="0" fontId="15" fillId="0" borderId="44"/>
    <xf numFmtId="0" fontId="34" fillId="0" borderId="0" applyNumberFormat="0" applyFill="0" applyBorder="0" applyAlignment="0" applyProtection="0"/>
    <xf numFmtId="0" fontId="4" fillId="0" borderId="0" applyNumberFormat="0" applyFill="0" applyBorder="0" applyAlignment="0" applyProtection="0"/>
    <xf numFmtId="0" fontId="137" fillId="0" borderId="0" applyNumberFormat="0" applyFill="0" applyBorder="0" applyAlignment="0" applyProtection="0"/>
    <xf numFmtId="0" fontId="19" fillId="0" borderId="7" applyNumberFormat="0" applyBorder="0" applyAlignment="0"/>
    <xf numFmtId="0" fontId="163" fillId="0" borderId="6" applyNumberFormat="0" applyBorder="0" applyAlignment="0">
      <alignment horizontal="center"/>
    </xf>
    <xf numFmtId="3" fontId="164" fillId="0" borderId="31" applyNumberFormat="0" applyBorder="0" applyAlignment="0"/>
    <xf numFmtId="0" fontId="165" fillId="0" borderId="7">
      <alignment horizontal="center" vertical="center" wrapText="1"/>
    </xf>
    <xf numFmtId="0" fontId="166" fillId="0" borderId="0" applyNumberFormat="0" applyFill="0" applyBorder="0" applyAlignment="0" applyProtection="0"/>
    <xf numFmtId="40" fontId="102" fillId="0" borderId="0"/>
    <xf numFmtId="0" fontId="167" fillId="24" borderId="20" applyNumberFormat="0" applyAlignment="0" applyProtection="0"/>
    <xf numFmtId="3" fontId="168" fillId="0" borderId="0" applyNumberFormat="0" applyFill="0" applyBorder="0" applyAlignment="0" applyProtection="0">
      <alignment horizontal="center" wrapText="1"/>
    </xf>
    <xf numFmtId="0" fontId="169" fillId="0" borderId="2" applyBorder="0" applyAlignment="0">
      <alignment horizontal="center" vertical="center"/>
    </xf>
    <xf numFmtId="0" fontId="170" fillId="0" borderId="0" applyNumberFormat="0" applyFill="0" applyBorder="0" applyAlignment="0" applyProtection="0">
      <alignment horizontal="centerContinuous"/>
    </xf>
    <xf numFmtId="0" fontId="103" fillId="0" borderId="45" applyNumberFormat="0" applyFill="0" applyBorder="0" applyAlignment="0" applyProtection="0">
      <alignment horizontal="center" vertical="center" wrapText="1"/>
    </xf>
    <xf numFmtId="0" fontId="166" fillId="0" borderId="0" applyNumberFormat="0" applyFill="0" applyBorder="0" applyAlignment="0" applyProtection="0"/>
    <xf numFmtId="0" fontId="171" fillId="0" borderId="46" applyNumberFormat="0" applyFill="0" applyAlignment="0" applyProtection="0"/>
    <xf numFmtId="0" fontId="172" fillId="0" borderId="47" applyNumberFormat="0" applyBorder="0" applyAlignment="0">
      <alignment vertical="center"/>
    </xf>
    <xf numFmtId="0" fontId="173" fillId="8" borderId="0" applyNumberFormat="0" applyBorder="0" applyAlignment="0" applyProtection="0"/>
    <xf numFmtId="0" fontId="4" fillId="0" borderId="19" applyNumberFormat="0" applyFont="0" applyFill="0" applyAlignment="0" applyProtection="0"/>
    <xf numFmtId="0" fontId="171" fillId="0" borderId="46" applyNumberFormat="0" applyFill="0" applyAlignment="0" applyProtection="0"/>
    <xf numFmtId="0" fontId="125" fillId="0" borderId="48" applyNumberFormat="0" applyAlignment="0">
      <alignment horizontal="center"/>
    </xf>
    <xf numFmtId="0" fontId="174" fillId="30" borderId="0" applyNumberFormat="0" applyBorder="0" applyAlignment="0" applyProtection="0"/>
    <xf numFmtId="0" fontId="175" fillId="0" borderId="14">
      <alignment horizontal="center"/>
    </xf>
    <xf numFmtId="3" fontId="176" fillId="0" borderId="0" applyFill="0">
      <alignment vertical="center"/>
    </xf>
    <xf numFmtId="180" fontId="4" fillId="0" borderId="0" applyFont="0" applyFill="0" applyBorder="0" applyAlignment="0" applyProtection="0"/>
    <xf numFmtId="191" fontId="4" fillId="0" borderId="0" applyFont="0" applyFill="0" applyBorder="0" applyAlignment="0" applyProtection="0"/>
    <xf numFmtId="166" fontId="177" fillId="0" borderId="49" applyNumberFormat="0" applyFont="0" applyAlignment="0">
      <alignment horizontal="centerContinuous"/>
    </xf>
    <xf numFmtId="253" fontId="114" fillId="0" borderId="0" applyFont="0" applyFill="0" applyBorder="0" applyAlignment="0" applyProtection="0"/>
    <xf numFmtId="290" fontId="15" fillId="0" borderId="0" applyFont="0" applyFill="0" applyBorder="0" applyAlignment="0" applyProtection="0"/>
    <xf numFmtId="291" fontId="15" fillId="0" borderId="0" applyFont="0" applyFill="0" applyBorder="0" applyAlignment="0" applyProtection="0"/>
    <xf numFmtId="0" fontId="178" fillId="0" borderId="0" applyNumberFormat="0" applyFill="0" applyBorder="0" applyAlignment="0" applyProtection="0"/>
    <xf numFmtId="0" fontId="179" fillId="0" borderId="0" applyNumberFormat="0" applyFill="0" applyBorder="0" applyAlignment="0" applyProtection="0"/>
    <xf numFmtId="0" fontId="107" fillId="0" borderId="50">
      <alignment horizontal="center"/>
    </xf>
    <xf numFmtId="288" fontId="34" fillId="0" borderId="0"/>
    <xf numFmtId="202" fontId="34" fillId="0" borderId="3"/>
    <xf numFmtId="0" fontId="180" fillId="0" borderId="0"/>
    <xf numFmtId="0" fontId="32" fillId="0" borderId="0"/>
    <xf numFmtId="0" fontId="181" fillId="0" borderId="0"/>
    <xf numFmtId="3" fontId="34" fillId="0" borderId="0" applyNumberFormat="0" applyBorder="0" applyAlignment="0" applyProtection="0">
      <alignment horizontal="centerContinuous"/>
      <protection locked="0"/>
    </xf>
    <xf numFmtId="3" fontId="182" fillId="0" borderId="0">
      <protection locked="0"/>
    </xf>
    <xf numFmtId="0" fontId="32" fillId="0" borderId="0"/>
    <xf numFmtId="0" fontId="183" fillId="0" borderId="51" applyFill="0" applyBorder="0" applyAlignment="0">
      <alignment horizontal="center"/>
    </xf>
    <xf numFmtId="216" fontId="184" fillId="46" borderId="2">
      <alignment vertical="top"/>
    </xf>
    <xf numFmtId="0" fontId="185" fillId="47" borderId="3">
      <alignment horizontal="left" vertical="center"/>
    </xf>
    <xf numFmtId="199" fontId="186" fillId="48" borderId="2"/>
    <xf numFmtId="216" fontId="111" fillId="0" borderId="2">
      <alignment horizontal="left" vertical="top"/>
    </xf>
    <xf numFmtId="0" fontId="187" fillId="49" borderId="0">
      <alignment horizontal="left" vertical="center"/>
    </xf>
    <xf numFmtId="216" fontId="18" fillId="0" borderId="4">
      <alignment horizontal="left" vertical="top"/>
    </xf>
    <xf numFmtId="0" fontId="188" fillId="0" borderId="4">
      <alignment horizontal="left" vertical="center"/>
    </xf>
    <xf numFmtId="0" fontId="4" fillId="0" borderId="0" applyFont="0" applyFill="0" applyBorder="0" applyAlignment="0" applyProtection="0"/>
    <xf numFmtId="0" fontId="4" fillId="0" borderId="0" applyFont="0" applyFill="0" applyBorder="0" applyAlignment="0" applyProtection="0"/>
    <xf numFmtId="292" fontId="4" fillId="0" borderId="0" applyFont="0" applyFill="0" applyBorder="0" applyAlignment="0" applyProtection="0"/>
    <xf numFmtId="293" fontId="4" fillId="0" borderId="0" applyFont="0" applyFill="0" applyBorder="0" applyAlignment="0" applyProtection="0"/>
    <xf numFmtId="42" fontId="86" fillId="0" borderId="0" applyFont="0" applyFill="0" applyBorder="0" applyAlignment="0" applyProtection="0"/>
    <xf numFmtId="44" fontId="86" fillId="0" borderId="0" applyFont="0" applyFill="0" applyBorder="0" applyAlignment="0" applyProtection="0"/>
    <xf numFmtId="0" fontId="189" fillId="0" borderId="0" applyNumberFormat="0" applyFill="0" applyBorder="0" applyAlignment="0" applyProtection="0"/>
    <xf numFmtId="0" fontId="190" fillId="0" borderId="0" applyNumberFormat="0" applyFont="0" applyFill="0" applyBorder="0" applyProtection="0">
      <alignment horizontal="center" vertical="center" wrapText="1"/>
    </xf>
    <xf numFmtId="0" fontId="4" fillId="0" borderId="0" applyFont="0" applyFill="0" applyBorder="0" applyAlignment="0" applyProtection="0"/>
    <xf numFmtId="0" fontId="4" fillId="0" borderId="0" applyFont="0" applyFill="0" applyBorder="0" applyAlignment="0" applyProtection="0"/>
    <xf numFmtId="0" fontId="191" fillId="7" borderId="0" applyNumberFormat="0" applyBorder="0" applyAlignment="0" applyProtection="0"/>
    <xf numFmtId="0" fontId="192" fillId="0" borderId="0" applyNumberFormat="0" applyFill="0" applyBorder="0" applyAlignment="0" applyProtection="0"/>
    <xf numFmtId="0" fontId="55" fillId="0" borderId="52" applyFont="0" applyBorder="0" applyAlignment="0">
      <alignment horizontal="center"/>
    </xf>
    <xf numFmtId="180" fontId="15" fillId="0" borderId="0" applyFont="0" applyFill="0" applyBorder="0" applyAlignment="0" applyProtection="0"/>
    <xf numFmtId="177" fontId="24" fillId="0" borderId="0" applyFont="0" applyFill="0" applyBorder="0" applyAlignment="0" applyProtection="0"/>
    <xf numFmtId="178" fontId="24" fillId="0" borderId="0" applyFont="0" applyFill="0" applyBorder="0" applyAlignment="0" applyProtection="0"/>
    <xf numFmtId="0" fontId="24" fillId="0" borderId="0"/>
    <xf numFmtId="0" fontId="193" fillId="0" borderId="0" applyFont="0" applyFill="0" applyBorder="0" applyAlignment="0" applyProtection="0"/>
    <xf numFmtId="0" fontId="193" fillId="0" borderId="0" applyFont="0" applyFill="0" applyBorder="0" applyAlignment="0" applyProtection="0"/>
    <xf numFmtId="0" fontId="6" fillId="0" borderId="0">
      <alignment vertical="center"/>
    </xf>
    <xf numFmtId="40" fontId="4" fillId="0" borderId="0" applyFill="0" applyBorder="0" applyAlignment="0" applyProtection="0"/>
    <xf numFmtId="38" fontId="4" fillId="0" borderId="0" applyFill="0" applyBorder="0" applyAlignment="0" applyProtection="0"/>
    <xf numFmtId="0" fontId="4" fillId="0" borderId="0" applyFill="0" applyBorder="0" applyAlignment="0" applyProtection="0"/>
    <xf numFmtId="0" fontId="4" fillId="0" borderId="0" applyFill="0" applyBorder="0" applyAlignment="0" applyProtection="0"/>
    <xf numFmtId="9" fontId="194" fillId="0" borderId="0" applyBorder="0" applyAlignment="0" applyProtection="0"/>
    <xf numFmtId="0" fontId="195" fillId="0" borderId="0"/>
    <xf numFmtId="0" fontId="196" fillId="0" borderId="16"/>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31" fillId="0" borderId="0" applyFont="0" applyFill="0" applyBorder="0" applyAlignment="0" applyProtection="0"/>
    <xf numFmtId="0" fontId="131" fillId="0" borderId="0" applyFont="0" applyFill="0" applyBorder="0" applyAlignment="0" applyProtection="0"/>
    <xf numFmtId="173" fontId="4" fillId="0" borderId="0" applyFont="0" applyFill="0" applyBorder="0" applyAlignment="0" applyProtection="0"/>
    <xf numFmtId="187" fontId="4" fillId="0" borderId="0" applyFont="0" applyFill="0" applyBorder="0" applyAlignment="0" applyProtection="0"/>
    <xf numFmtId="0" fontId="131" fillId="0" borderId="0"/>
    <xf numFmtId="0" fontId="197" fillId="0" borderId="0"/>
    <xf numFmtId="0" fontId="126" fillId="0" borderId="0"/>
    <xf numFmtId="180" fontId="198" fillId="0" borderId="0" applyFont="0" applyFill="0" applyBorder="0" applyAlignment="0" applyProtection="0"/>
    <xf numFmtId="181" fontId="198" fillId="0" borderId="0" applyFont="0" applyFill="0" applyBorder="0" applyAlignment="0" applyProtection="0"/>
    <xf numFmtId="294" fontId="32" fillId="0" borderId="0" applyFont="0" applyFill="0" applyBorder="0" applyAlignment="0" applyProtection="0"/>
    <xf numFmtId="272" fontId="32" fillId="0" borderId="0" applyFont="0" applyFill="0" applyBorder="0" applyAlignment="0" applyProtection="0"/>
    <xf numFmtId="0" fontId="4" fillId="0" borderId="0"/>
    <xf numFmtId="177" fontId="198" fillId="0" borderId="0" applyFont="0" applyFill="0" applyBorder="0" applyAlignment="0" applyProtection="0"/>
    <xf numFmtId="6" fontId="26" fillId="0" borderId="0" applyFont="0" applyFill="0" applyBorder="0" applyAlignment="0" applyProtection="0"/>
    <xf numFmtId="178" fontId="198" fillId="0" borderId="0" applyFont="0" applyFill="0" applyBorder="0" applyAlignment="0" applyProtection="0"/>
    <xf numFmtId="171" fontId="4" fillId="0" borderId="0" applyFont="0" applyFill="0" applyBorder="0" applyAlignment="0" applyProtection="0"/>
    <xf numFmtId="173" fontId="32" fillId="0" borderId="0" applyFont="0" applyFill="0" applyBorder="0" applyAlignment="0" applyProtection="0"/>
    <xf numFmtId="0" fontId="4" fillId="0" borderId="0"/>
    <xf numFmtId="3" fontId="16" fillId="0" borderId="55"/>
    <xf numFmtId="3" fontId="16" fillId="0" borderId="55"/>
    <xf numFmtId="166" fontId="17" fillId="0" borderId="15" applyFont="0" applyBorder="0"/>
    <xf numFmtId="166" fontId="17" fillId="0" borderId="15" applyFont="0" applyBorder="0"/>
    <xf numFmtId="0" fontId="4" fillId="0" borderId="0" applyNumberFormat="0" applyFill="0" applyBorder="0" applyAlignment="0" applyProtection="0"/>
    <xf numFmtId="296" fontId="29" fillId="0" borderId="0" applyFont="0" applyFill="0" applyBorder="0" applyAlignment="0" applyProtection="0"/>
    <xf numFmtId="296" fontId="29" fillId="0" borderId="0" applyFont="0" applyFill="0" applyBorder="0" applyAlignment="0" applyProtection="0"/>
    <xf numFmtId="0" fontId="30" fillId="0" borderId="0"/>
    <xf numFmtId="0" fontId="30" fillId="0" borderId="0"/>
    <xf numFmtId="0" fontId="30" fillId="0" borderId="0"/>
    <xf numFmtId="0" fontId="31" fillId="0" borderId="0">
      <alignment vertical="top"/>
    </xf>
    <xf numFmtId="0" fontId="31" fillId="0" borderId="0">
      <alignment vertical="top"/>
    </xf>
    <xf numFmtId="173" fontId="32" fillId="0" borderId="0" applyFont="0" applyFill="0" applyBorder="0" applyAlignment="0" applyProtection="0"/>
    <xf numFmtId="0" fontId="20" fillId="0" borderId="0"/>
    <xf numFmtId="173" fontId="32" fillId="0" borderId="0" applyFont="0" applyFill="0" applyBorder="0" applyAlignment="0" applyProtection="0"/>
    <xf numFmtId="173" fontId="32" fillId="0" borderId="0" applyFont="0" applyFill="0" applyBorder="0" applyAlignment="0" applyProtection="0"/>
    <xf numFmtId="173" fontId="32" fillId="0" borderId="0" applyFont="0" applyFill="0" applyBorder="0" applyAlignment="0" applyProtection="0"/>
    <xf numFmtId="173" fontId="32" fillId="0" borderId="0" applyFont="0" applyFill="0" applyBorder="0" applyAlignment="0" applyProtection="0"/>
    <xf numFmtId="0" fontId="30" fillId="0" borderId="0"/>
    <xf numFmtId="173" fontId="32" fillId="0" borderId="0" applyFont="0" applyFill="0" applyBorder="0" applyAlignment="0" applyProtection="0"/>
    <xf numFmtId="0" fontId="135" fillId="0" borderId="0"/>
    <xf numFmtId="1" fontId="39" fillId="0" borderId="55" applyBorder="0" applyAlignment="0">
      <alignment horizontal="center"/>
    </xf>
    <xf numFmtId="1" fontId="39" fillId="0" borderId="55" applyBorder="0" applyAlignment="0">
      <alignment horizontal="center"/>
    </xf>
    <xf numFmtId="3" fontId="16" fillId="0" borderId="55"/>
    <xf numFmtId="3" fontId="16" fillId="0" borderId="55"/>
    <xf numFmtId="3" fontId="16" fillId="0" borderId="55"/>
    <xf numFmtId="3" fontId="16" fillId="0" borderId="55"/>
    <xf numFmtId="0" fontId="40" fillId="0" borderId="7" applyFont="0" applyAlignment="0">
      <alignment horizontal="left"/>
    </xf>
    <xf numFmtId="0" fontId="40" fillId="0" borderId="7" applyFont="0" applyAlignment="0">
      <alignment horizontal="left"/>
    </xf>
    <xf numFmtId="220" fontId="35" fillId="0" borderId="0" applyFont="0" applyFill="0" applyBorder="0" applyAlignment="0" applyProtection="0"/>
    <xf numFmtId="220" fontId="35" fillId="0" borderId="0" applyFont="0" applyFill="0" applyBorder="0" applyAlignment="0" applyProtection="0"/>
    <xf numFmtId="220" fontId="35" fillId="0" borderId="0" applyFont="0" applyFill="0" applyBorder="0" applyAlignment="0" applyProtection="0"/>
    <xf numFmtId="0" fontId="7" fillId="0" borderId="59" applyAlignment="0"/>
    <xf numFmtId="0" fontId="7" fillId="0" borderId="59" applyAlignment="0"/>
    <xf numFmtId="0" fontId="7" fillId="0" borderId="59" applyAlignment="0"/>
    <xf numFmtId="0" fontId="7" fillId="0" borderId="59" applyAlignment="0"/>
    <xf numFmtId="0" fontId="7" fillId="0" borderId="59" applyAlignment="0"/>
    <xf numFmtId="0" fontId="7" fillId="0" borderId="59" applyAlignment="0"/>
    <xf numFmtId="0" fontId="7" fillId="0" borderId="59" applyAlignment="0"/>
    <xf numFmtId="0" fontId="7" fillId="0" borderId="59" applyAlignment="0"/>
    <xf numFmtId="0" fontId="7" fillId="0" borderId="59" applyAlignment="0"/>
    <xf numFmtId="0" fontId="7" fillId="0" borderId="59" applyAlignment="0"/>
    <xf numFmtId="0" fontId="42" fillId="3" borderId="0"/>
    <xf numFmtId="0" fontId="42" fillId="3" borderId="0"/>
    <xf numFmtId="0" fontId="42" fillId="3" borderId="0"/>
    <xf numFmtId="0" fontId="7" fillId="0" borderId="59" applyAlignment="0"/>
    <xf numFmtId="0" fontId="7" fillId="0" borderId="60" applyFill="0" applyAlignment="0"/>
    <xf numFmtId="0" fontId="7" fillId="0" borderId="60" applyFill="0" applyAlignment="0"/>
    <xf numFmtId="0" fontId="7" fillId="0" borderId="59" applyAlignment="0"/>
    <xf numFmtId="0" fontId="7" fillId="0" borderId="59" applyAlignment="0"/>
    <xf numFmtId="0" fontId="7" fillId="0" borderId="59" applyAlignment="0"/>
    <xf numFmtId="0" fontId="7" fillId="0" borderId="59" applyAlignment="0"/>
    <xf numFmtId="0" fontId="7" fillId="0" borderId="59" applyAlignment="0"/>
    <xf numFmtId="0" fontId="7" fillId="0" borderId="59" applyAlignment="0"/>
    <xf numFmtId="0" fontId="7" fillId="0" borderId="59" applyAlignment="0"/>
    <xf numFmtId="0" fontId="7" fillId="0" borderId="59" applyAlignment="0"/>
    <xf numFmtId="0" fontId="15" fillId="0" borderId="60" applyAlignment="0"/>
    <xf numFmtId="0" fontId="15" fillId="0" borderId="60" applyAlignment="0"/>
    <xf numFmtId="0" fontId="15" fillId="0" borderId="60" applyAlignment="0"/>
    <xf numFmtId="0" fontId="15" fillId="0" borderId="60" applyAlignment="0"/>
    <xf numFmtId="0" fontId="15" fillId="0" borderId="60" applyAlignment="0"/>
    <xf numFmtId="0" fontId="15" fillId="0" borderId="60" applyAlignment="0"/>
    <xf numFmtId="0" fontId="7" fillId="0" borderId="59" applyAlignment="0"/>
    <xf numFmtId="0" fontId="7" fillId="0" borderId="59" applyAlignment="0"/>
    <xf numFmtId="0" fontId="7" fillId="0" borderId="59" applyAlignment="0"/>
    <xf numFmtId="0" fontId="44" fillId="0" borderId="61" applyNumberFormat="0" applyFont="0" applyBorder="0">
      <alignment horizontal="left" indent="2"/>
    </xf>
    <xf numFmtId="0" fontId="44" fillId="0" borderId="61" applyNumberFormat="0" applyFont="0" applyBorder="0">
      <alignment horizontal="left" indent="2"/>
    </xf>
    <xf numFmtId="0" fontId="15" fillId="0" borderId="59" applyNumberFormat="0" applyFill="0"/>
    <xf numFmtId="0" fontId="15" fillId="0" borderId="59" applyNumberFormat="0" applyFill="0"/>
    <xf numFmtId="0" fontId="15" fillId="0" borderId="59" applyNumberFormat="0" applyFill="0"/>
    <xf numFmtId="0" fontId="15" fillId="0" borderId="59" applyNumberFormat="0" applyFill="0"/>
    <xf numFmtId="0" fontId="15" fillId="0" borderId="59" applyNumberFormat="0" applyFill="0"/>
    <xf numFmtId="0" fontId="15" fillId="0" borderId="59" applyNumberFormat="0" applyAlignment="0"/>
    <xf numFmtId="0" fontId="15" fillId="0" borderId="59" applyNumberFormat="0" applyAlignment="0"/>
    <xf numFmtId="0" fontId="15" fillId="0" borderId="59" applyNumberFormat="0" applyAlignment="0"/>
    <xf numFmtId="0" fontId="15" fillId="0" borderId="59" applyNumberFormat="0" applyAlignment="0"/>
    <xf numFmtId="0" fontId="15" fillId="0" borderId="59" applyNumberFormat="0" applyAlignment="0"/>
    <xf numFmtId="0" fontId="15" fillId="0" borderId="59" applyNumberFormat="0" applyAlignment="0"/>
    <xf numFmtId="0" fontId="15" fillId="0" borderId="59" applyNumberFormat="0" applyFill="0"/>
    <xf numFmtId="0" fontId="15" fillId="0" borderId="59" applyNumberFormat="0" applyFill="0"/>
    <xf numFmtId="0" fontId="15" fillId="0" borderId="59" applyNumberFormat="0" applyFill="0"/>
    <xf numFmtId="0" fontId="15" fillId="0" borderId="59" applyNumberFormat="0" applyFill="0"/>
    <xf numFmtId="0" fontId="15" fillId="0" borderId="59" applyNumberFormat="0" applyFill="0"/>
    <xf numFmtId="0" fontId="44" fillId="0" borderId="61" applyNumberFormat="0" applyFont="0" applyBorder="0" applyAlignment="0">
      <alignment horizontal="center"/>
    </xf>
    <xf numFmtId="0" fontId="44" fillId="0" borderId="61" applyNumberFormat="0" applyFont="0" applyBorder="0" applyAlignment="0">
      <alignment horizontal="center"/>
    </xf>
    <xf numFmtId="0" fontId="50"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50" fillId="54" borderId="0" applyNumberFormat="0" applyBorder="0" applyAlignment="0" applyProtection="0"/>
    <xf numFmtId="0" fontId="50" fillId="55" borderId="0" applyNumberFormat="0" applyBorder="0" applyAlignment="0" applyProtection="0"/>
    <xf numFmtId="0" fontId="50" fillId="56" borderId="0" applyNumberFormat="0" applyBorder="0" applyAlignment="0" applyProtection="0"/>
    <xf numFmtId="0" fontId="50" fillId="57" borderId="0" applyNumberFormat="0" applyBorder="0" applyAlignment="0" applyProtection="0"/>
    <xf numFmtId="0" fontId="50" fillId="58" borderId="0" applyNumberFormat="0" applyBorder="0" applyAlignment="0" applyProtection="0"/>
    <xf numFmtId="0" fontId="50" fillId="59" borderId="0" applyNumberFormat="0" applyBorder="0" applyAlignment="0" applyProtection="0"/>
    <xf numFmtId="0" fontId="50" fillId="54" borderId="0" applyNumberFormat="0" applyBorder="0" applyAlignment="0" applyProtection="0"/>
    <xf numFmtId="0" fontId="50" fillId="57" borderId="0" applyNumberFormat="0" applyBorder="0" applyAlignment="0" applyProtection="0"/>
    <xf numFmtId="0" fontId="50" fillId="60" borderId="0" applyNumberFormat="0" applyBorder="0" applyAlignment="0" applyProtection="0"/>
    <xf numFmtId="0" fontId="54" fillId="61" borderId="0" applyNumberFormat="0" applyBorder="0" applyAlignment="0" applyProtection="0"/>
    <xf numFmtId="0" fontId="54" fillId="58" borderId="0" applyNumberFormat="0" applyBorder="0" applyAlignment="0" applyProtection="0"/>
    <xf numFmtId="0" fontId="54" fillId="59" borderId="0" applyNumberFormat="0" applyBorder="0" applyAlignment="0" applyProtection="0"/>
    <xf numFmtId="0" fontId="54" fillId="62" borderId="0" applyNumberFormat="0" applyBorder="0" applyAlignment="0" applyProtection="0"/>
    <xf numFmtId="0" fontId="54" fillId="63" borderId="0" applyNumberFormat="0" applyBorder="0" applyAlignment="0" applyProtection="0"/>
    <xf numFmtId="0" fontId="54" fillId="64" borderId="0" applyNumberFormat="0" applyBorder="0" applyAlignment="0" applyProtection="0"/>
    <xf numFmtId="0" fontId="54" fillId="65" borderId="0" applyNumberFormat="0" applyBorder="0" applyAlignment="0" applyProtection="0"/>
    <xf numFmtId="0" fontId="54" fillId="66" borderId="0" applyNumberFormat="0" applyBorder="0" applyAlignment="0" applyProtection="0"/>
    <xf numFmtId="0" fontId="54" fillId="67" borderId="0" applyNumberFormat="0" applyBorder="0" applyAlignment="0" applyProtection="0"/>
    <xf numFmtId="0" fontId="54" fillId="62" borderId="0" applyNumberFormat="0" applyBorder="0" applyAlignment="0" applyProtection="0"/>
    <xf numFmtId="0" fontId="54" fillId="63" borderId="0" applyNumberFormat="0" applyBorder="0" applyAlignment="0" applyProtection="0"/>
    <xf numFmtId="0" fontId="54" fillId="68" borderId="0" applyNumberFormat="0" applyBorder="0" applyAlignment="0" applyProtection="0"/>
    <xf numFmtId="0" fontId="191" fillId="52" borderId="0" applyNumberFormat="0" applyBorder="0" applyAlignment="0" applyProtection="0"/>
    <xf numFmtId="0" fontId="66" fillId="24" borderId="62" applyNumberFormat="0" applyAlignment="0" applyProtection="0"/>
    <xf numFmtId="0" fontId="167" fillId="4" borderId="62" applyNumberFormat="0" applyAlignment="0" applyProtection="0"/>
    <xf numFmtId="43" fontId="50" fillId="0" borderId="0" applyFont="0" applyFill="0" applyBorder="0" applyAlignment="0" applyProtection="0"/>
    <xf numFmtId="167" fontId="4" fillId="0" borderId="0" applyFill="0" applyBorder="0" applyAlignment="0" applyProtection="0"/>
    <xf numFmtId="43" fontId="4" fillId="0" borderId="0" applyFont="0" applyFill="0" applyBorder="0" applyAlignment="0" applyProtection="0"/>
    <xf numFmtId="0" fontId="50" fillId="0" borderId="0" applyFont="0" applyFill="0" applyBorder="0" applyAlignment="0" applyProtection="0"/>
    <xf numFmtId="167" fontId="4" fillId="0" borderId="0" applyFill="0" applyBorder="0" applyAlignment="0" applyProtection="0"/>
    <xf numFmtId="194" fontId="4" fillId="0" borderId="0" applyFont="0" applyFill="0" applyBorder="0" applyAlignment="0" applyProtection="0"/>
    <xf numFmtId="43" fontId="4"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7" fontId="4" fillId="0" borderId="0" applyFill="0" applyBorder="0" applyAlignment="0" applyProtection="0"/>
    <xf numFmtId="0" fontId="50" fillId="0" borderId="0" applyFont="0" applyFill="0" applyBorder="0" applyAlignment="0" applyProtection="0"/>
    <xf numFmtId="165" fontId="19" fillId="0" borderId="0" applyFont="0" applyFill="0" applyBorder="0" applyAlignment="0" applyProtection="0"/>
    <xf numFmtId="165" fontId="50" fillId="0" borderId="0" applyFont="0" applyFill="0" applyBorder="0" applyAlignment="0" applyProtection="0"/>
    <xf numFmtId="3" fontId="4" fillId="0" borderId="0" applyFill="0" applyBorder="0" applyAlignment="0" applyProtection="0"/>
    <xf numFmtId="3" fontId="4" fillId="0" borderId="0" applyFill="0" applyBorder="0" applyAlignment="0" applyProtection="0"/>
    <xf numFmtId="237" fontId="4" fillId="0" borderId="0" applyFill="0" applyBorder="0" applyAlignment="0" applyProtection="0"/>
    <xf numFmtId="237" fontId="4" fillId="0" borderId="0" applyFill="0" applyBorder="0" applyAlignment="0" applyProtection="0"/>
    <xf numFmtId="0" fontId="120" fillId="69" borderId="21" applyNumberFormat="0" applyAlignment="0" applyProtection="0"/>
    <xf numFmtId="1" fontId="70" fillId="0" borderId="57" applyBorder="0"/>
    <xf numFmtId="0" fontId="4" fillId="0" borderId="0" applyFill="0" applyBorder="0" applyAlignment="0" applyProtection="0"/>
    <xf numFmtId="246" fontId="18" fillId="0" borderId="61"/>
    <xf numFmtId="0" fontId="71" fillId="0" borderId="0">
      <alignment vertical="top" wrapText="1"/>
    </xf>
    <xf numFmtId="0" fontId="79" fillId="24" borderId="63" applyNumberFormat="0" applyAlignment="0" applyProtection="0"/>
    <xf numFmtId="0" fontId="80" fillId="11" borderId="62" applyNumberFormat="0" applyAlignment="0" applyProtection="0"/>
    <xf numFmtId="171" fontId="89" fillId="0" borderId="0">
      <protection locked="0"/>
    </xf>
    <xf numFmtId="171" fontId="89" fillId="0" borderId="0">
      <protection locked="0"/>
    </xf>
    <xf numFmtId="0" fontId="179" fillId="0" borderId="0" applyNumberFormat="0" applyFill="0" applyBorder="0" applyAlignment="0" applyProtection="0"/>
    <xf numFmtId="2" fontId="4" fillId="0" borderId="0" applyFill="0" applyBorder="0" applyAlignment="0" applyProtection="0"/>
    <xf numFmtId="257" fontId="17" fillId="0" borderId="28" applyNumberFormat="0" applyFill="0" applyBorder="0" applyAlignment="0" applyProtection="0"/>
    <xf numFmtId="0" fontId="98" fillId="26" borderId="64" applyNumberFormat="0" applyAlignment="0">
      <protection locked="0"/>
    </xf>
    <xf numFmtId="0" fontId="4" fillId="27" borderId="65" applyNumberFormat="0" applyFont="0" applyAlignment="0" applyProtection="0"/>
    <xf numFmtId="0" fontId="173" fillId="53" borderId="0" applyNumberFormat="0" applyBorder="0" applyAlignment="0" applyProtection="0"/>
    <xf numFmtId="297" fontId="203" fillId="0" borderId="66" applyFont="0" applyFill="0" applyBorder="0" applyAlignment="0" applyProtection="0">
      <alignment horizontal="right"/>
    </xf>
    <xf numFmtId="0" fontId="107" fillId="0" borderId="67">
      <alignment horizontal="left" vertical="center"/>
    </xf>
    <xf numFmtId="0" fontId="108" fillId="0" borderId="0" applyNumberFormat="0" applyFill="0" applyBorder="0" applyAlignment="0" applyProtection="0"/>
    <xf numFmtId="0" fontId="107" fillId="0" borderId="0" applyNumberFormat="0" applyFill="0" applyBorder="0" applyAlignment="0" applyProtection="0"/>
    <xf numFmtId="0" fontId="84" fillId="0" borderId="26" applyNumberFormat="0" applyFill="0" applyAlignment="0" applyProtection="0"/>
    <xf numFmtId="0" fontId="84" fillId="0" borderId="0" applyNumberFormat="0" applyFill="0" applyBorder="0" applyAlignment="0" applyProtection="0"/>
    <xf numFmtId="216" fontId="111" fillId="29" borderId="61" applyNumberFormat="0" applyAlignment="0">
      <alignment horizontal="left" vertical="top"/>
    </xf>
    <xf numFmtId="49" fontId="113" fillId="0" borderId="61">
      <alignment vertical="center"/>
    </xf>
    <xf numFmtId="10" fontId="101" fillId="2" borderId="61" applyNumberFormat="0" applyBorder="0" applyAlignment="0" applyProtection="0"/>
    <xf numFmtId="0" fontId="115" fillId="11" borderId="62" applyNumberFormat="0" applyAlignment="0" applyProtection="0"/>
    <xf numFmtId="0" fontId="80" fillId="56" borderId="62" applyNumberFormat="0" applyAlignment="0" applyProtection="0"/>
    <xf numFmtId="0" fontId="80" fillId="56" borderId="62" applyNumberFormat="0" applyAlignment="0" applyProtection="0"/>
    <xf numFmtId="0" fontId="80" fillId="56" borderId="62" applyNumberFormat="0" applyAlignment="0" applyProtection="0"/>
    <xf numFmtId="2" fontId="33" fillId="0" borderId="68" applyBorder="0"/>
    <xf numFmtId="2" fontId="119" fillId="0" borderId="69" applyBorder="0"/>
    <xf numFmtId="0" fontId="57" fillId="0" borderId="70">
      <alignment horizontal="centerContinuous"/>
    </xf>
    <xf numFmtId="0" fontId="71" fillId="2" borderId="0" applyNumberFormat="0" applyFont="0" applyBorder="0" applyAlignment="0"/>
    <xf numFmtId="0" fontId="50" fillId="0" borderId="0"/>
    <xf numFmtId="0" fontId="126" fillId="0" borderId="0"/>
    <xf numFmtId="0" fontId="50" fillId="0" borderId="0"/>
    <xf numFmtId="0" fontId="136" fillId="0" borderId="37" applyNumberFormat="0" applyFill="0" applyAlignment="0" applyProtection="0"/>
    <xf numFmtId="181" fontId="89" fillId="0" borderId="0">
      <protection locked="0"/>
    </xf>
    <xf numFmtId="181" fontId="89" fillId="0" borderId="0">
      <protection locked="0"/>
    </xf>
    <xf numFmtId="0" fontId="174" fillId="70" borderId="0" applyNumberFormat="0" applyBorder="0" applyAlignment="0" applyProtection="0"/>
    <xf numFmtId="0" fontId="34" fillId="0" borderId="61"/>
    <xf numFmtId="0" fontId="129" fillId="0" borderId="61" applyNumberFormat="0" applyFont="0" applyFill="0" applyBorder="0" applyAlignment="0">
      <alignment horizontal="center"/>
    </xf>
    <xf numFmtId="268" fontId="32" fillId="0" borderId="0"/>
    <xf numFmtId="268" fontId="32" fillId="0" borderId="0"/>
    <xf numFmtId="266" fontId="17" fillId="0" borderId="0"/>
    <xf numFmtId="266" fontId="17" fillId="0" borderId="0"/>
    <xf numFmtId="0" fontId="50"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4" fillId="0" borderId="0"/>
    <xf numFmtId="0" fontId="7" fillId="0" borderId="0"/>
    <xf numFmtId="0" fontId="15" fillId="0" borderId="0"/>
    <xf numFmtId="0" fontId="3" fillId="0" borderId="0"/>
    <xf numFmtId="0" fontId="3" fillId="0" borderId="0"/>
    <xf numFmtId="0" fontId="13" fillId="0" borderId="0"/>
    <xf numFmtId="0" fontId="13" fillId="0" borderId="0"/>
    <xf numFmtId="0" fontId="4" fillId="0" borderId="0"/>
    <xf numFmtId="0" fontId="198" fillId="0" borderId="0" applyProtection="0"/>
    <xf numFmtId="0" fontId="198" fillId="0" borderId="0" applyProtection="0"/>
    <xf numFmtId="0" fontId="204" fillId="0" borderId="0"/>
    <xf numFmtId="0" fontId="50" fillId="0" borderId="0"/>
    <xf numFmtId="0" fontId="50" fillId="0" borderId="0"/>
    <xf numFmtId="0" fontId="198" fillId="0" borderId="0"/>
    <xf numFmtId="0" fontId="205" fillId="0" borderId="0"/>
    <xf numFmtId="0" fontId="75" fillId="0" borderId="0"/>
    <xf numFmtId="0" fontId="75" fillId="0" borderId="0"/>
    <xf numFmtId="0" fontId="75" fillId="0" borderId="0"/>
    <xf numFmtId="0" fontId="75" fillId="0" borderId="0"/>
    <xf numFmtId="0" fontId="206" fillId="0" borderId="0"/>
    <xf numFmtId="0" fontId="6" fillId="0" borderId="0"/>
    <xf numFmtId="0" fontId="50" fillId="0" borderId="0"/>
    <xf numFmtId="0" fontId="3" fillId="0" borderId="0"/>
    <xf numFmtId="0" fontId="4" fillId="0" borderId="0"/>
    <xf numFmtId="0" fontId="4" fillId="27" borderId="65" applyNumberFormat="0" applyFont="0" applyAlignment="0" applyProtection="0"/>
    <xf numFmtId="0" fontId="4" fillId="48" borderId="65" applyNumberFormat="0" applyAlignment="0" applyProtection="0"/>
    <xf numFmtId="0" fontId="138" fillId="24" borderId="63" applyNumberFormat="0" applyAlignment="0" applyProtection="0"/>
    <xf numFmtId="0" fontId="79" fillId="4" borderId="63" applyNumberFormat="0" applyAlignment="0" applyProtection="0"/>
    <xf numFmtId="9" fontId="4" fillId="0" borderId="0" applyFont="0" applyFill="0" applyBorder="0" applyAlignment="0" applyProtection="0"/>
    <xf numFmtId="9" fontId="205"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4" fillId="0" borderId="0" applyFont="0" applyFill="0" applyBorder="0" applyAlignment="0" applyProtection="0"/>
    <xf numFmtId="166" fontId="89" fillId="0" borderId="0">
      <protection locked="0"/>
    </xf>
    <xf numFmtId="4" fontId="145" fillId="32" borderId="71" applyNumberFormat="0" applyProtection="0">
      <alignment vertical="center"/>
    </xf>
    <xf numFmtId="4" fontId="146" fillId="32" borderId="71" applyNumberFormat="0" applyProtection="0">
      <alignment vertical="center"/>
    </xf>
    <xf numFmtId="4" fontId="147" fillId="32" borderId="71" applyNumberFormat="0" applyProtection="0">
      <alignment horizontal="left" vertical="center" indent="1"/>
    </xf>
    <xf numFmtId="4" fontId="147" fillId="34" borderId="71" applyNumberFormat="0" applyProtection="0">
      <alignment horizontal="right" vertical="center"/>
    </xf>
    <xf numFmtId="4" fontId="147" fillId="35" borderId="71" applyNumberFormat="0" applyProtection="0">
      <alignment horizontal="right" vertical="center"/>
    </xf>
    <xf numFmtId="4" fontId="147" fillId="36" borderId="71" applyNumberFormat="0" applyProtection="0">
      <alignment horizontal="right" vertical="center"/>
    </xf>
    <xf numFmtId="4" fontId="147" fillId="37" borderId="71" applyNumberFormat="0" applyProtection="0">
      <alignment horizontal="right" vertical="center"/>
    </xf>
    <xf numFmtId="4" fontId="147" fillId="38" borderId="71" applyNumberFormat="0" applyProtection="0">
      <alignment horizontal="right" vertical="center"/>
    </xf>
    <xf numFmtId="4" fontId="147" fillId="39" borderId="71" applyNumberFormat="0" applyProtection="0">
      <alignment horizontal="right" vertical="center"/>
    </xf>
    <xf numFmtId="4" fontId="147" fillId="40" borderId="71" applyNumberFormat="0" applyProtection="0">
      <alignment horizontal="right" vertical="center"/>
    </xf>
    <xf numFmtId="4" fontId="147" fillId="41" borderId="71" applyNumberFormat="0" applyProtection="0">
      <alignment horizontal="right" vertical="center"/>
    </xf>
    <xf numFmtId="4" fontId="147" fillId="42" borderId="71" applyNumberFormat="0" applyProtection="0">
      <alignment horizontal="right" vertical="center"/>
    </xf>
    <xf numFmtId="4" fontId="147" fillId="44" borderId="71" applyNumberFormat="0" applyProtection="0">
      <alignment horizontal="right" vertical="center"/>
    </xf>
    <xf numFmtId="4" fontId="147" fillId="45" borderId="71" applyNumberFormat="0" applyProtection="0">
      <alignment vertical="center"/>
    </xf>
    <xf numFmtId="4" fontId="148" fillId="45" borderId="71" applyNumberFormat="0" applyProtection="0">
      <alignment vertical="center"/>
    </xf>
    <xf numFmtId="4" fontId="145" fillId="44" borderId="72" applyNumberFormat="0" applyProtection="0">
      <alignment horizontal="left" vertical="center" indent="1"/>
    </xf>
    <xf numFmtId="4" fontId="147" fillId="45" borderId="71" applyNumberFormat="0" applyProtection="0">
      <alignment horizontal="right" vertical="center"/>
    </xf>
    <xf numFmtId="4" fontId="148" fillId="45" borderId="71" applyNumberFormat="0" applyProtection="0">
      <alignment horizontal="right" vertical="center"/>
    </xf>
    <xf numFmtId="4" fontId="145" fillId="44" borderId="71" applyNumberFormat="0" applyProtection="0">
      <alignment horizontal="left" vertical="center" indent="1"/>
    </xf>
    <xf numFmtId="4" fontId="149" fillId="29" borderId="72" applyNumberFormat="0" applyProtection="0">
      <alignment horizontal="left" vertical="center" indent="1"/>
    </xf>
    <xf numFmtId="4" fontId="150" fillId="45" borderId="71" applyNumberFormat="0" applyProtection="0">
      <alignment horizontal="right" vertical="center"/>
    </xf>
    <xf numFmtId="0" fontId="143" fillId="1" borderId="67" applyNumberFormat="0" applyFont="0" applyAlignment="0">
      <alignment horizontal="center"/>
    </xf>
    <xf numFmtId="0" fontId="207" fillId="0" borderId="54" applyNumberFormat="0" applyFill="0" applyBorder="0" applyAlignment="0" applyProtection="0"/>
    <xf numFmtId="0" fontId="15" fillId="0" borderId="4">
      <alignment horizontal="center"/>
    </xf>
    <xf numFmtId="173" fontId="32" fillId="0" borderId="0" applyFont="0" applyFill="0" applyBorder="0" applyAlignment="0" applyProtection="0"/>
    <xf numFmtId="173" fontId="32" fillId="0" borderId="0" applyFont="0" applyFill="0" applyBorder="0" applyAlignment="0" applyProtection="0"/>
    <xf numFmtId="14" fontId="154" fillId="0" borderId="0"/>
    <xf numFmtId="274" fontId="34" fillId="0" borderId="68">
      <alignment horizontal="right" vertical="center"/>
    </xf>
    <xf numFmtId="274" fontId="34" fillId="0" borderId="68">
      <alignment horizontal="right" vertical="center"/>
    </xf>
    <xf numFmtId="274" fontId="34" fillId="0" borderId="68">
      <alignment horizontal="right" vertical="center"/>
    </xf>
    <xf numFmtId="274" fontId="34" fillId="0" borderId="68">
      <alignment horizontal="right" vertical="center"/>
    </xf>
    <xf numFmtId="177" fontId="158" fillId="0" borderId="68">
      <alignment horizontal="right" vertical="center"/>
    </xf>
    <xf numFmtId="199" fontId="55" fillId="0" borderId="68">
      <alignment horizontal="right" vertical="center"/>
    </xf>
    <xf numFmtId="274" fontId="34" fillId="0" borderId="68">
      <alignment horizontal="right" vertical="center"/>
    </xf>
    <xf numFmtId="274" fontId="34" fillId="0" borderId="68">
      <alignment horizontal="right" vertical="center"/>
    </xf>
    <xf numFmtId="274" fontId="34" fillId="0" borderId="68">
      <alignment horizontal="right" vertical="center"/>
    </xf>
    <xf numFmtId="274" fontId="34" fillId="0" borderId="68">
      <alignment horizontal="right" vertical="center"/>
    </xf>
    <xf numFmtId="274" fontId="34" fillId="0" borderId="68">
      <alignment horizontal="right" vertical="center"/>
    </xf>
    <xf numFmtId="274" fontId="34" fillId="0" borderId="68">
      <alignment horizontal="right" vertical="center"/>
    </xf>
    <xf numFmtId="275" fontId="34" fillId="0" borderId="42">
      <alignment horizontal="right" vertical="center"/>
    </xf>
    <xf numFmtId="274" fontId="34" fillId="0" borderId="68">
      <alignment horizontal="right" vertical="center"/>
    </xf>
    <xf numFmtId="274" fontId="34" fillId="0" borderId="68">
      <alignment horizontal="right" vertical="center"/>
    </xf>
    <xf numFmtId="274" fontId="34" fillId="0" borderId="68">
      <alignment horizontal="right" vertical="center"/>
    </xf>
    <xf numFmtId="199" fontId="55" fillId="0" borderId="68">
      <alignment horizontal="right" vertical="center"/>
    </xf>
    <xf numFmtId="199" fontId="55" fillId="0" borderId="68">
      <alignment horizontal="right" vertical="center"/>
    </xf>
    <xf numFmtId="199" fontId="55" fillId="0" borderId="68">
      <alignment horizontal="right" vertical="center"/>
    </xf>
    <xf numFmtId="199" fontId="55" fillId="0" borderId="68">
      <alignment horizontal="right" vertical="center"/>
    </xf>
    <xf numFmtId="199" fontId="55" fillId="0" borderId="68">
      <alignment horizontal="right" vertical="center"/>
    </xf>
    <xf numFmtId="274" fontId="34" fillId="0" borderId="68">
      <alignment horizontal="right" vertical="center"/>
    </xf>
    <xf numFmtId="275" fontId="34" fillId="0" borderId="42">
      <alignment horizontal="right" vertical="center"/>
    </xf>
    <xf numFmtId="178" fontId="18" fillId="0" borderId="68">
      <alignment horizontal="right" vertical="center"/>
    </xf>
    <xf numFmtId="199" fontId="55" fillId="0" borderId="68">
      <alignment horizontal="right" vertical="center"/>
    </xf>
    <xf numFmtId="199" fontId="55" fillId="0" borderId="68">
      <alignment horizontal="right" vertical="center"/>
    </xf>
    <xf numFmtId="178" fontId="18" fillId="0" borderId="68">
      <alignment horizontal="right" vertical="center"/>
    </xf>
    <xf numFmtId="201" fontId="15" fillId="0" borderId="68">
      <alignment horizontal="right" vertical="center"/>
    </xf>
    <xf numFmtId="278" fontId="15" fillId="0" borderId="68">
      <alignment horizontal="right" vertical="center"/>
    </xf>
    <xf numFmtId="278" fontId="15" fillId="0" borderId="68">
      <alignment horizontal="right" vertical="center"/>
    </xf>
    <xf numFmtId="276" fontId="15" fillId="0" borderId="68">
      <alignment horizontal="right" vertical="center"/>
    </xf>
    <xf numFmtId="277" fontId="29" fillId="0" borderId="68">
      <alignment horizontal="right" vertical="center"/>
    </xf>
    <xf numFmtId="276" fontId="15" fillId="0" borderId="68">
      <alignment horizontal="right" vertical="center"/>
    </xf>
    <xf numFmtId="178" fontId="18" fillId="0" borderId="68">
      <alignment horizontal="right" vertical="center"/>
    </xf>
    <xf numFmtId="199" fontId="55" fillId="0" borderId="68">
      <alignment horizontal="right" vertical="center"/>
    </xf>
    <xf numFmtId="199" fontId="55" fillId="0" borderId="68">
      <alignment horizontal="right" vertical="center"/>
    </xf>
    <xf numFmtId="201" fontId="15" fillId="0" borderId="68">
      <alignment horizontal="right" vertical="center"/>
    </xf>
    <xf numFmtId="178" fontId="18" fillId="0" borderId="68">
      <alignment horizontal="right" vertical="center"/>
    </xf>
    <xf numFmtId="279" fontId="14" fillId="0" borderId="68">
      <alignment horizontal="right" vertical="center"/>
    </xf>
    <xf numFmtId="178" fontId="18" fillId="0" borderId="68">
      <alignment horizontal="right" vertical="center"/>
    </xf>
    <xf numFmtId="275" fontId="34" fillId="0" borderId="42">
      <alignment horizontal="right" vertical="center"/>
    </xf>
    <xf numFmtId="274" fontId="34" fillId="0" borderId="68">
      <alignment horizontal="right" vertical="center"/>
    </xf>
    <xf numFmtId="274" fontId="34" fillId="0" borderId="68">
      <alignment horizontal="right" vertical="center"/>
    </xf>
    <xf numFmtId="274" fontId="34" fillId="0" borderId="68">
      <alignment horizontal="right" vertical="center"/>
    </xf>
    <xf numFmtId="274" fontId="34" fillId="0" borderId="68">
      <alignment horizontal="right" vertical="center"/>
    </xf>
    <xf numFmtId="274" fontId="34" fillId="0" borderId="68">
      <alignment horizontal="right" vertical="center"/>
    </xf>
    <xf numFmtId="275" fontId="34" fillId="0" borderId="42">
      <alignment horizontal="right" vertical="center"/>
    </xf>
    <xf numFmtId="276" fontId="15" fillId="0" borderId="68">
      <alignment horizontal="right" vertical="center"/>
    </xf>
    <xf numFmtId="277" fontId="29" fillId="0" borderId="68">
      <alignment horizontal="right" vertical="center"/>
    </xf>
    <xf numFmtId="276" fontId="15" fillId="0" borderId="68">
      <alignment horizontal="right" vertical="center"/>
    </xf>
    <xf numFmtId="278" fontId="15" fillId="0" borderId="68">
      <alignment horizontal="right" vertical="center"/>
    </xf>
    <xf numFmtId="274" fontId="34" fillId="0" borderId="68">
      <alignment horizontal="right" vertical="center"/>
    </xf>
    <xf numFmtId="274" fontId="34" fillId="0" borderId="68">
      <alignment horizontal="right" vertical="center"/>
    </xf>
    <xf numFmtId="274" fontId="34" fillId="0" borderId="68">
      <alignment horizontal="right" vertical="center"/>
    </xf>
    <xf numFmtId="274" fontId="34" fillId="0" borderId="68">
      <alignment horizontal="right" vertical="center"/>
    </xf>
    <xf numFmtId="274" fontId="34" fillId="0" borderId="68">
      <alignment horizontal="right" vertical="center"/>
    </xf>
    <xf numFmtId="276" fontId="15" fillId="0" borderId="68">
      <alignment horizontal="right" vertical="center"/>
    </xf>
    <xf numFmtId="276" fontId="15" fillId="0" borderId="68">
      <alignment horizontal="right" vertical="center"/>
    </xf>
    <xf numFmtId="275" fontId="34" fillId="0" borderId="42">
      <alignment horizontal="right" vertical="center"/>
    </xf>
    <xf numFmtId="274" fontId="34" fillId="0" borderId="68">
      <alignment horizontal="right" vertical="center"/>
    </xf>
    <xf numFmtId="274" fontId="34" fillId="0" borderId="68">
      <alignment horizontal="right" vertical="center"/>
    </xf>
    <xf numFmtId="274" fontId="34" fillId="0" borderId="68">
      <alignment horizontal="right" vertical="center"/>
    </xf>
    <xf numFmtId="274" fontId="34" fillId="0" borderId="68">
      <alignment horizontal="right" vertical="center"/>
    </xf>
    <xf numFmtId="216" fontId="34" fillId="0" borderId="68">
      <alignment horizontal="right" vertical="center"/>
    </xf>
    <xf numFmtId="281" fontId="4" fillId="0" borderId="68">
      <alignment horizontal="right" vertical="center"/>
    </xf>
    <xf numFmtId="274" fontId="34" fillId="0" borderId="68">
      <alignment horizontal="right" vertical="center"/>
    </xf>
    <xf numFmtId="216" fontId="34" fillId="0" borderId="68">
      <alignment horizontal="right" vertical="center"/>
    </xf>
    <xf numFmtId="201" fontId="15" fillId="0" borderId="68">
      <alignment horizontal="right" vertical="center"/>
    </xf>
    <xf numFmtId="275" fontId="34" fillId="0" borderId="42">
      <alignment horizontal="right" vertical="center"/>
    </xf>
    <xf numFmtId="276" fontId="15" fillId="0" borderId="68">
      <alignment horizontal="right" vertical="center"/>
    </xf>
    <xf numFmtId="274" fontId="34" fillId="0" borderId="68">
      <alignment horizontal="right" vertical="center"/>
    </xf>
    <xf numFmtId="277" fontId="29" fillId="0" borderId="68">
      <alignment horizontal="right" vertical="center"/>
    </xf>
    <xf numFmtId="276" fontId="15" fillId="0" borderId="68">
      <alignment horizontal="right" vertical="center"/>
    </xf>
    <xf numFmtId="201" fontId="15" fillId="0" borderId="68">
      <alignment horizontal="right" vertical="center"/>
    </xf>
    <xf numFmtId="201" fontId="15" fillId="0" borderId="68">
      <alignment horizontal="right" vertical="center"/>
    </xf>
    <xf numFmtId="282" fontId="14" fillId="0" borderId="68">
      <alignment horizontal="right" vertical="center"/>
    </xf>
    <xf numFmtId="275" fontId="34" fillId="0" borderId="42">
      <alignment horizontal="right" vertical="center"/>
    </xf>
    <xf numFmtId="283" fontId="15" fillId="0" borderId="68">
      <alignment horizontal="right" vertical="center"/>
    </xf>
    <xf numFmtId="199" fontId="55" fillId="0" borderId="68">
      <alignment horizontal="right" vertical="center"/>
    </xf>
    <xf numFmtId="199" fontId="55" fillId="0" borderId="68">
      <alignment horizontal="right" vertical="center"/>
    </xf>
    <xf numFmtId="199" fontId="55" fillId="0" borderId="68">
      <alignment horizontal="right" vertical="center"/>
    </xf>
    <xf numFmtId="199" fontId="55" fillId="0" borderId="68">
      <alignment horizontal="right" vertical="center"/>
    </xf>
    <xf numFmtId="276" fontId="15" fillId="0" borderId="68">
      <alignment horizontal="right" vertical="center"/>
    </xf>
    <xf numFmtId="278" fontId="15" fillId="0" borderId="68">
      <alignment horizontal="right" vertical="center"/>
    </xf>
    <xf numFmtId="203" fontId="15" fillId="0" borderId="68">
      <alignment horizontal="right" vertical="center"/>
    </xf>
    <xf numFmtId="199" fontId="55" fillId="0" borderId="68">
      <alignment horizontal="right" vertical="center"/>
    </xf>
    <xf numFmtId="199" fontId="55" fillId="0" borderId="68">
      <alignment horizontal="right" vertical="center"/>
    </xf>
    <xf numFmtId="199" fontId="55" fillId="0" borderId="68">
      <alignment horizontal="right" vertical="center"/>
    </xf>
    <xf numFmtId="199" fontId="55" fillId="0" borderId="68">
      <alignment horizontal="right" vertical="center"/>
    </xf>
    <xf numFmtId="199" fontId="55" fillId="0" borderId="68">
      <alignment horizontal="right" vertical="center"/>
    </xf>
    <xf numFmtId="199" fontId="55" fillId="0" borderId="68">
      <alignment horizontal="right" vertical="center"/>
    </xf>
    <xf numFmtId="199" fontId="55" fillId="0" borderId="68">
      <alignment horizontal="right" vertical="center"/>
    </xf>
    <xf numFmtId="199" fontId="55" fillId="0" borderId="68">
      <alignment horizontal="right" vertical="center"/>
    </xf>
    <xf numFmtId="199" fontId="55" fillId="0" borderId="68">
      <alignment horizontal="right" vertical="center"/>
    </xf>
    <xf numFmtId="199" fontId="55" fillId="0" borderId="68">
      <alignment horizontal="right" vertical="center"/>
    </xf>
    <xf numFmtId="199" fontId="55" fillId="0" borderId="68">
      <alignment horizontal="right" vertical="center"/>
    </xf>
    <xf numFmtId="276" fontId="15" fillId="0" borderId="68">
      <alignment horizontal="right" vertical="center"/>
    </xf>
    <xf numFmtId="274" fontId="34" fillId="0" borderId="68">
      <alignment horizontal="right" vertical="center"/>
    </xf>
    <xf numFmtId="274" fontId="34" fillId="0" borderId="68">
      <alignment horizontal="right" vertical="center"/>
    </xf>
    <xf numFmtId="274" fontId="34" fillId="0" borderId="68">
      <alignment horizontal="right" vertical="center"/>
    </xf>
    <xf numFmtId="274" fontId="34" fillId="0" borderId="68">
      <alignment horizontal="right" vertical="center"/>
    </xf>
    <xf numFmtId="274" fontId="34" fillId="0" borderId="68">
      <alignment horizontal="right" vertical="center"/>
    </xf>
    <xf numFmtId="274" fontId="34" fillId="0" borderId="68">
      <alignment horizontal="right" vertical="center"/>
    </xf>
    <xf numFmtId="274" fontId="34" fillId="0" borderId="68">
      <alignment horizontal="right" vertical="center"/>
    </xf>
    <xf numFmtId="274" fontId="34" fillId="0" borderId="68">
      <alignment horizontal="right" vertical="center"/>
    </xf>
    <xf numFmtId="274" fontId="34" fillId="0" borderId="68">
      <alignment horizontal="right" vertical="center"/>
    </xf>
    <xf numFmtId="274" fontId="34" fillId="0" borderId="68">
      <alignment horizontal="right" vertical="center"/>
    </xf>
    <xf numFmtId="274" fontId="34" fillId="0" borderId="68">
      <alignment horizontal="right" vertical="center"/>
    </xf>
    <xf numFmtId="274" fontId="34" fillId="0" borderId="68">
      <alignment horizontal="right" vertical="center"/>
    </xf>
    <xf numFmtId="274" fontId="34" fillId="0" borderId="68">
      <alignment horizontal="right" vertical="center"/>
    </xf>
    <xf numFmtId="274" fontId="34" fillId="0" borderId="68">
      <alignment horizontal="right" vertical="center"/>
    </xf>
    <xf numFmtId="274" fontId="34" fillId="0" borderId="68">
      <alignment horizontal="right" vertical="center"/>
    </xf>
    <xf numFmtId="274" fontId="34" fillId="0" borderId="68">
      <alignment horizontal="right" vertical="center"/>
    </xf>
    <xf numFmtId="274" fontId="34" fillId="0" borderId="68">
      <alignment horizontal="right" vertical="center"/>
    </xf>
    <xf numFmtId="274" fontId="34" fillId="0" borderId="68">
      <alignment horizontal="right" vertical="center"/>
    </xf>
    <xf numFmtId="276" fontId="15" fillId="0" borderId="68">
      <alignment horizontal="right" vertical="center"/>
    </xf>
    <xf numFmtId="199" fontId="55" fillId="0" borderId="68">
      <alignment horizontal="right" vertical="center"/>
    </xf>
    <xf numFmtId="199" fontId="55" fillId="0" borderId="68">
      <alignment horizontal="right" vertical="center"/>
    </xf>
    <xf numFmtId="199" fontId="55" fillId="0" borderId="68">
      <alignment horizontal="right" vertical="center"/>
    </xf>
    <xf numFmtId="199" fontId="55" fillId="0" borderId="68">
      <alignment horizontal="right" vertical="center"/>
    </xf>
    <xf numFmtId="199" fontId="55" fillId="0" borderId="68">
      <alignment horizontal="right" vertical="center"/>
    </xf>
    <xf numFmtId="199" fontId="55" fillId="0" borderId="68">
      <alignment horizontal="right" vertical="center"/>
    </xf>
    <xf numFmtId="199" fontId="55" fillId="0" borderId="68">
      <alignment horizontal="right" vertical="center"/>
    </xf>
    <xf numFmtId="199" fontId="55" fillId="0" borderId="68">
      <alignment horizontal="right" vertical="center"/>
    </xf>
    <xf numFmtId="199" fontId="55" fillId="0" borderId="68">
      <alignment horizontal="right" vertical="center"/>
    </xf>
    <xf numFmtId="202" fontId="34" fillId="0" borderId="68">
      <alignment horizontal="right" vertical="center"/>
    </xf>
    <xf numFmtId="178" fontId="18" fillId="0" borderId="68">
      <alignment horizontal="right" vertical="center"/>
    </xf>
    <xf numFmtId="199" fontId="55" fillId="0" borderId="68">
      <alignment horizontal="right" vertical="center"/>
    </xf>
    <xf numFmtId="284" fontId="55" fillId="0" borderId="68">
      <alignment horizontal="right" vertical="center"/>
    </xf>
    <xf numFmtId="276" fontId="15" fillId="0" borderId="68">
      <alignment horizontal="right" vertical="center"/>
    </xf>
    <xf numFmtId="199" fontId="55" fillId="0" borderId="68">
      <alignment horizontal="right" vertical="center"/>
    </xf>
    <xf numFmtId="276" fontId="15" fillId="0" borderId="68">
      <alignment horizontal="right" vertical="center"/>
    </xf>
    <xf numFmtId="274" fontId="34" fillId="0" borderId="68">
      <alignment horizontal="right" vertical="center"/>
    </xf>
    <xf numFmtId="274" fontId="34" fillId="0" borderId="68">
      <alignment horizontal="right" vertical="center"/>
    </xf>
    <xf numFmtId="199" fontId="55" fillId="0" borderId="68">
      <alignment horizontal="right" vertical="center"/>
    </xf>
    <xf numFmtId="199" fontId="55" fillId="0" borderId="68">
      <alignment horizontal="right" vertical="center"/>
    </xf>
    <xf numFmtId="199" fontId="55" fillId="0" borderId="68">
      <alignment horizontal="right" vertical="center"/>
    </xf>
    <xf numFmtId="199" fontId="55" fillId="0" borderId="68">
      <alignment horizontal="right" vertical="center"/>
    </xf>
    <xf numFmtId="274" fontId="34" fillId="0" borderId="68">
      <alignment horizontal="right" vertical="center"/>
    </xf>
    <xf numFmtId="264" fontId="15" fillId="0" borderId="68">
      <alignment horizontal="right" vertical="center"/>
    </xf>
    <xf numFmtId="264" fontId="15" fillId="0" borderId="68">
      <alignment horizontal="right" vertical="center"/>
    </xf>
    <xf numFmtId="264" fontId="15" fillId="0" borderId="68">
      <alignment horizontal="right" vertical="center"/>
    </xf>
    <xf numFmtId="264" fontId="15" fillId="0" borderId="68">
      <alignment horizontal="right" vertical="center"/>
    </xf>
    <xf numFmtId="274" fontId="34" fillId="0" borderId="68">
      <alignment horizontal="right" vertical="center"/>
    </xf>
    <xf numFmtId="264" fontId="15" fillId="0" borderId="68">
      <alignment horizontal="right" vertical="center"/>
    </xf>
    <xf numFmtId="285" fontId="15" fillId="0" borderId="42">
      <alignment horizontal="right" vertical="center"/>
    </xf>
    <xf numFmtId="285" fontId="15" fillId="0" borderId="42">
      <alignment horizontal="right" vertical="center"/>
    </xf>
    <xf numFmtId="285" fontId="15" fillId="0" borderId="42">
      <alignment horizontal="right" vertical="center"/>
    </xf>
    <xf numFmtId="285" fontId="15" fillId="0" borderId="42">
      <alignment horizontal="right" vertical="center"/>
    </xf>
    <xf numFmtId="285" fontId="15" fillId="0" borderId="42">
      <alignment horizontal="right" vertical="center"/>
    </xf>
    <xf numFmtId="177" fontId="158" fillId="0" borderId="68">
      <alignment horizontal="right" vertical="center"/>
    </xf>
    <xf numFmtId="178" fontId="18" fillId="0" borderId="68">
      <alignment horizontal="right" vertical="center"/>
    </xf>
    <xf numFmtId="274" fontId="34" fillId="0" borderId="68">
      <alignment horizontal="right" vertical="center"/>
    </xf>
    <xf numFmtId="276" fontId="15" fillId="0" borderId="68">
      <alignment horizontal="right" vertical="center"/>
    </xf>
    <xf numFmtId="274" fontId="34" fillId="0" borderId="68">
      <alignment horizontal="right" vertical="center"/>
    </xf>
    <xf numFmtId="275" fontId="34" fillId="0" borderId="42">
      <alignment horizontal="right" vertical="center"/>
    </xf>
    <xf numFmtId="275" fontId="34" fillId="0" borderId="42">
      <alignment horizontal="right" vertical="center"/>
    </xf>
    <xf numFmtId="275" fontId="34" fillId="0" borderId="42">
      <alignment horizontal="right" vertical="center"/>
    </xf>
    <xf numFmtId="275" fontId="34" fillId="0" borderId="42">
      <alignment horizontal="right" vertical="center"/>
    </xf>
    <xf numFmtId="275" fontId="34" fillId="0" borderId="42">
      <alignment horizontal="right" vertical="center"/>
    </xf>
    <xf numFmtId="274" fontId="34" fillId="0" borderId="68">
      <alignment horizontal="right" vertical="center"/>
    </xf>
    <xf numFmtId="203" fontId="15" fillId="0" borderId="68">
      <alignment horizontal="right" vertical="center"/>
    </xf>
    <xf numFmtId="178" fontId="18" fillId="0" borderId="68">
      <alignment horizontal="right" vertical="center"/>
    </xf>
    <xf numFmtId="274" fontId="34" fillId="0" borderId="68">
      <alignment horizontal="right" vertical="center"/>
    </xf>
    <xf numFmtId="274" fontId="34" fillId="0" borderId="68">
      <alignment horizontal="right" vertical="center"/>
    </xf>
    <xf numFmtId="274" fontId="34" fillId="0" borderId="68">
      <alignment horizontal="right" vertical="center"/>
    </xf>
    <xf numFmtId="274" fontId="34" fillId="0" borderId="68">
      <alignment horizontal="right" vertical="center"/>
    </xf>
    <xf numFmtId="202" fontId="34" fillId="0" borderId="68">
      <alignment horizontal="right" vertical="center"/>
    </xf>
    <xf numFmtId="286" fontId="160" fillId="0" borderId="68">
      <alignment horizontal="right" vertical="center"/>
    </xf>
    <xf numFmtId="0" fontId="167" fillId="24" borderId="62" applyNumberFormat="0" applyAlignment="0" applyProtection="0"/>
    <xf numFmtId="0" fontId="169" fillId="0" borderId="69" applyBorder="0" applyAlignment="0">
      <alignment horizontal="center" vertical="center"/>
    </xf>
    <xf numFmtId="0" fontId="166" fillId="0" borderId="0" applyNumberFormat="0" applyFill="0" applyBorder="0" applyAlignment="0" applyProtection="0"/>
    <xf numFmtId="0" fontId="172" fillId="0" borderId="47" applyNumberFormat="0" applyBorder="0" applyAlignment="0">
      <alignment vertical="center"/>
    </xf>
    <xf numFmtId="0" fontId="171" fillId="0" borderId="73" applyNumberFormat="0" applyFill="0" applyAlignment="0" applyProtection="0"/>
    <xf numFmtId="0" fontId="4" fillId="0" borderId="74" applyNumberFormat="0" applyFill="0" applyAlignment="0" applyProtection="0"/>
    <xf numFmtId="0" fontId="171" fillId="0" borderId="73" applyNumberFormat="0" applyFill="0" applyAlignment="0" applyProtection="0"/>
    <xf numFmtId="183" fontId="34" fillId="0" borderId="68">
      <alignment horizontal="center"/>
    </xf>
    <xf numFmtId="0" fontId="4" fillId="0" borderId="0" applyNumberFormat="0" applyFill="0" applyBorder="0" applyAlignment="0" applyProtection="0"/>
    <xf numFmtId="202" fontId="34" fillId="0" borderId="61"/>
    <xf numFmtId="0" fontId="32" fillId="0" borderId="0"/>
    <xf numFmtId="0" fontId="32" fillId="0" borderId="0"/>
    <xf numFmtId="216" fontId="184" fillId="46" borderId="69">
      <alignment vertical="top"/>
    </xf>
    <xf numFmtId="0" fontId="185" fillId="47" borderId="61">
      <alignment horizontal="left" vertical="center"/>
    </xf>
    <xf numFmtId="199" fontId="186" fillId="48" borderId="69"/>
    <xf numFmtId="216" fontId="111" fillId="0" borderId="69">
      <alignment horizontal="left" vertical="top"/>
    </xf>
    <xf numFmtId="0" fontId="178" fillId="0" borderId="0" applyNumberFormat="0" applyFill="0" applyBorder="0" applyAlignment="0" applyProtection="0"/>
    <xf numFmtId="0" fontId="2" fillId="0" borderId="0"/>
    <xf numFmtId="3" fontId="16" fillId="0" borderId="61"/>
    <xf numFmtId="1" fontId="39" fillId="0" borderId="61" applyBorder="0" applyAlignment="0">
      <alignment horizontal="center"/>
    </xf>
    <xf numFmtId="3" fontId="16" fillId="0" borderId="61"/>
    <xf numFmtId="3" fontId="16" fillId="0" borderId="61"/>
    <xf numFmtId="1" fontId="70" fillId="0" borderId="79" applyBorder="0"/>
    <xf numFmtId="3" fontId="16" fillId="0" borderId="76"/>
    <xf numFmtId="3" fontId="16" fillId="0" borderId="76"/>
    <xf numFmtId="1" fontId="39" fillId="0" borderId="76" applyBorder="0" applyAlignment="0">
      <alignment horizontal="center"/>
    </xf>
    <xf numFmtId="1" fontId="39" fillId="0" borderId="76" applyBorder="0" applyAlignment="0">
      <alignment horizontal="center"/>
    </xf>
    <xf numFmtId="3" fontId="16" fillId="0" borderId="76"/>
    <xf numFmtId="3" fontId="16" fillId="0" borderId="76"/>
    <xf numFmtId="3" fontId="16" fillId="0" borderId="76"/>
    <xf numFmtId="3" fontId="16" fillId="0" borderId="76"/>
    <xf numFmtId="1" fontId="70" fillId="0" borderId="79" applyBorder="0"/>
    <xf numFmtId="0" fontId="98" fillId="26" borderId="29" applyNumberFormat="0" applyAlignment="0">
      <protection locked="0"/>
    </xf>
    <xf numFmtId="0" fontId="207" fillId="0" borderId="80" applyNumberFormat="0" applyFill="0" applyBorder="0" applyAlignment="0" applyProtection="0"/>
    <xf numFmtId="0" fontId="4" fillId="0" borderId="0"/>
    <xf numFmtId="166" fontId="17" fillId="0" borderId="15" applyFont="0" applyBorder="0"/>
    <xf numFmtId="166" fontId="17" fillId="0" borderId="15" applyFont="0" applyBorder="0"/>
    <xf numFmtId="173" fontId="32" fillId="0" borderId="0" applyFont="0" applyFill="0" applyBorder="0" applyAlignment="0" applyProtection="0"/>
    <xf numFmtId="173" fontId="32" fillId="0" borderId="0" applyFont="0" applyFill="0" applyBorder="0" applyAlignment="0" applyProtection="0"/>
    <xf numFmtId="173" fontId="32" fillId="0" borderId="0" applyFont="0" applyFill="0" applyBorder="0" applyAlignment="0" applyProtection="0"/>
    <xf numFmtId="173" fontId="32" fillId="0" borderId="0" applyFont="0" applyFill="0" applyBorder="0" applyAlignment="0" applyProtection="0"/>
    <xf numFmtId="173" fontId="32" fillId="0" borderId="0" applyFont="0" applyFill="0" applyBorder="0" applyAlignment="0" applyProtection="0"/>
    <xf numFmtId="173" fontId="32" fillId="0" borderId="0" applyFont="0" applyFill="0" applyBorder="0" applyAlignment="0" applyProtection="0"/>
    <xf numFmtId="0" fontId="44" fillId="0" borderId="76" applyNumberFormat="0" applyFont="0" applyBorder="0">
      <alignment horizontal="left" indent="2"/>
    </xf>
    <xf numFmtId="0" fontId="44" fillId="0" borderId="76" applyNumberFormat="0" applyFont="0" applyBorder="0">
      <alignment horizontal="left" indent="2"/>
    </xf>
    <xf numFmtId="0" fontId="44" fillId="0" borderId="76" applyNumberFormat="0" applyFont="0" applyBorder="0">
      <alignment horizontal="left" indent="2"/>
    </xf>
    <xf numFmtId="0" fontId="44" fillId="0" borderId="76" applyNumberFormat="0" applyFont="0" applyBorder="0">
      <alignment horizontal="left" indent="2"/>
    </xf>
    <xf numFmtId="0" fontId="44" fillId="0" borderId="76" applyNumberFormat="0" applyFont="0" applyBorder="0" applyAlignment="0">
      <alignment horizontal="center"/>
    </xf>
    <xf numFmtId="0" fontId="44" fillId="0" borderId="76" applyNumberFormat="0" applyFont="0" applyBorder="0" applyAlignment="0">
      <alignment horizontal="center"/>
    </xf>
    <xf numFmtId="0" fontId="44" fillId="0" borderId="76" applyNumberFormat="0" applyFont="0" applyBorder="0" applyAlignment="0">
      <alignment horizontal="center"/>
    </xf>
    <xf numFmtId="0" fontId="44" fillId="0" borderId="76" applyNumberFormat="0" applyFont="0" applyBorder="0" applyAlignment="0">
      <alignment horizontal="center"/>
    </xf>
    <xf numFmtId="0" fontId="66" fillId="24" borderId="83" applyNumberFormat="0" applyAlignment="0" applyProtection="0"/>
    <xf numFmtId="0" fontId="66" fillId="24" borderId="83" applyNumberFormat="0" applyAlignment="0" applyProtection="0"/>
    <xf numFmtId="0" fontId="167" fillId="4" borderId="83" applyNumberFormat="0" applyAlignment="0" applyProtection="0"/>
    <xf numFmtId="43" fontId="3" fillId="0" borderId="0" applyFont="0" applyFill="0" applyBorder="0" applyAlignment="0" applyProtection="0"/>
    <xf numFmtId="43" fontId="7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167" fontId="4" fillId="0" borderId="0" applyFill="0" applyBorder="0" applyAlignment="0" applyProtection="0"/>
    <xf numFmtId="3" fontId="4" fillId="0" borderId="0" applyFill="0" applyBorder="0" applyAlignment="0" applyProtection="0"/>
    <xf numFmtId="237" fontId="4" fillId="0" borderId="0" applyFill="0" applyBorder="0" applyAlignment="0" applyProtection="0"/>
    <xf numFmtId="0" fontId="71" fillId="0" borderId="0">
      <alignment vertical="top" wrapText="1"/>
    </xf>
    <xf numFmtId="0" fontId="79" fillId="24" borderId="84" applyNumberFormat="0" applyAlignment="0" applyProtection="0"/>
    <xf numFmtId="0" fontId="79" fillId="24" borderId="84" applyNumberFormat="0" applyAlignment="0" applyProtection="0"/>
    <xf numFmtId="0" fontId="80" fillId="11" borderId="83" applyNumberFormat="0" applyAlignment="0" applyProtection="0"/>
    <xf numFmtId="0" fontId="80" fillId="11" borderId="83" applyNumberFormat="0" applyAlignment="0" applyProtection="0"/>
    <xf numFmtId="171" fontId="89" fillId="0" borderId="0">
      <protection locked="0"/>
    </xf>
    <xf numFmtId="171" fontId="89" fillId="0" borderId="0">
      <protection locked="0"/>
    </xf>
    <xf numFmtId="257" fontId="17" fillId="0" borderId="28" applyNumberFormat="0" applyFill="0" applyBorder="0" applyAlignment="0" applyProtection="0"/>
    <xf numFmtId="0" fontId="4" fillId="27" borderId="85" applyNumberFormat="0" applyFont="0" applyAlignment="0" applyProtection="0"/>
    <xf numFmtId="0" fontId="4" fillId="27" borderId="85" applyNumberFormat="0" applyFont="0" applyAlignment="0" applyProtection="0"/>
    <xf numFmtId="0" fontId="107" fillId="0" borderId="86">
      <alignment horizontal="left" vertical="center"/>
    </xf>
    <xf numFmtId="0" fontId="107" fillId="0" borderId="86">
      <alignment horizontal="left" vertical="center"/>
    </xf>
    <xf numFmtId="216" fontId="111" fillId="29" borderId="87" applyNumberFormat="0" applyAlignment="0">
      <alignment horizontal="left" vertical="top"/>
    </xf>
    <xf numFmtId="216" fontId="111" fillId="29" borderId="87" applyNumberFormat="0" applyAlignment="0">
      <alignment horizontal="left" vertical="top"/>
    </xf>
    <xf numFmtId="49" fontId="113" fillId="0" borderId="87">
      <alignment vertical="center"/>
    </xf>
    <xf numFmtId="49" fontId="113" fillId="0" borderId="87">
      <alignment vertical="center"/>
    </xf>
    <xf numFmtId="10" fontId="101" fillId="2" borderId="87" applyNumberFormat="0" applyBorder="0" applyAlignment="0" applyProtection="0"/>
    <xf numFmtId="10" fontId="101" fillId="2" borderId="87" applyNumberFormat="0" applyBorder="0" applyAlignment="0" applyProtection="0"/>
    <xf numFmtId="0" fontId="115" fillId="11" borderId="83" applyNumberFormat="0" applyAlignment="0" applyProtection="0"/>
    <xf numFmtId="0" fontId="115" fillId="11" borderId="83" applyNumberFormat="0" applyAlignment="0" applyProtection="0"/>
    <xf numFmtId="0" fontId="80" fillId="56" borderId="83" applyNumberFormat="0" applyAlignment="0" applyProtection="0"/>
    <xf numFmtId="0" fontId="80" fillId="56" borderId="83" applyNumberFormat="0" applyAlignment="0" applyProtection="0"/>
    <xf numFmtId="0" fontId="80" fillId="56" borderId="83" applyNumberFormat="0" applyAlignment="0" applyProtection="0"/>
    <xf numFmtId="2" fontId="33" fillId="0" borderId="88" applyBorder="0"/>
    <xf numFmtId="2" fontId="33" fillId="0" borderId="88" applyBorder="0"/>
    <xf numFmtId="2" fontId="119" fillId="0" borderId="89" applyBorder="0"/>
    <xf numFmtId="2" fontId="119" fillId="0" borderId="89" applyBorder="0"/>
    <xf numFmtId="0" fontId="57" fillId="0" borderId="90">
      <alignment horizontal="centerContinuous"/>
    </xf>
    <xf numFmtId="0" fontId="57" fillId="0" borderId="90">
      <alignment horizontal="centerContinuous"/>
    </xf>
    <xf numFmtId="181" fontId="89" fillId="0" borderId="0">
      <protection locked="0"/>
    </xf>
    <xf numFmtId="181" fontId="89" fillId="0" borderId="0">
      <protection locked="0"/>
    </xf>
    <xf numFmtId="268" fontId="32" fillId="0" borderId="0"/>
    <xf numFmtId="268" fontId="32" fillId="0" borderId="0"/>
    <xf numFmtId="266" fontId="17" fillId="0" borderId="0"/>
    <xf numFmtId="266"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75" fillId="0" borderId="0"/>
    <xf numFmtId="0" fontId="4" fillId="0" borderId="0"/>
    <xf numFmtId="0" fontId="3" fillId="0" borderId="0"/>
    <xf numFmtId="0" fontId="3" fillId="0" borderId="0"/>
    <xf numFmtId="0" fontId="3" fillId="0" borderId="0"/>
    <xf numFmtId="0" fontId="3" fillId="0" borderId="0"/>
    <xf numFmtId="0" fontId="4" fillId="27" borderId="85" applyNumberFormat="0" applyFont="0" applyAlignment="0" applyProtection="0"/>
    <xf numFmtId="0" fontId="4" fillId="27" borderId="85" applyNumberFormat="0" applyFont="0" applyAlignment="0" applyProtection="0"/>
    <xf numFmtId="0" fontId="4" fillId="48" borderId="85" applyNumberFormat="0" applyAlignment="0" applyProtection="0"/>
    <xf numFmtId="0" fontId="138" fillId="24" borderId="84" applyNumberFormat="0" applyAlignment="0" applyProtection="0"/>
    <xf numFmtId="0" fontId="138" fillId="24" borderId="84" applyNumberFormat="0" applyAlignment="0" applyProtection="0"/>
    <xf numFmtId="0" fontId="79" fillId="4" borderId="84" applyNumberFormat="0" applyAlignment="0" applyProtection="0"/>
    <xf numFmtId="166" fontId="89" fillId="0" borderId="0">
      <protection locked="0"/>
    </xf>
    <xf numFmtId="4" fontId="145" fillId="32" borderId="91" applyNumberFormat="0" applyProtection="0">
      <alignment vertical="center"/>
    </xf>
    <xf numFmtId="4" fontId="145" fillId="32" borderId="91" applyNumberFormat="0" applyProtection="0">
      <alignment vertical="center"/>
    </xf>
    <xf numFmtId="4" fontId="146" fillId="32" borderId="91" applyNumberFormat="0" applyProtection="0">
      <alignment vertical="center"/>
    </xf>
    <xf numFmtId="4" fontId="146" fillId="32" borderId="91" applyNumberFormat="0" applyProtection="0">
      <alignment vertical="center"/>
    </xf>
    <xf numFmtId="4" fontId="147" fillId="32" borderId="91" applyNumberFormat="0" applyProtection="0">
      <alignment horizontal="left" vertical="center" indent="1"/>
    </xf>
    <xf numFmtId="4" fontId="147" fillId="32" borderId="91" applyNumberFormat="0" applyProtection="0">
      <alignment horizontal="left" vertical="center" indent="1"/>
    </xf>
    <xf numFmtId="4" fontId="147" fillId="34" borderId="91" applyNumberFormat="0" applyProtection="0">
      <alignment horizontal="right" vertical="center"/>
    </xf>
    <xf numFmtId="4" fontId="147" fillId="34" borderId="91" applyNumberFormat="0" applyProtection="0">
      <alignment horizontal="right" vertical="center"/>
    </xf>
    <xf numFmtId="4" fontId="147" fillId="35" borderId="91" applyNumberFormat="0" applyProtection="0">
      <alignment horizontal="right" vertical="center"/>
    </xf>
    <xf numFmtId="4" fontId="147" fillId="35" borderId="91" applyNumberFormat="0" applyProtection="0">
      <alignment horizontal="right" vertical="center"/>
    </xf>
    <xf numFmtId="4" fontId="147" fillId="36" borderId="91" applyNumberFormat="0" applyProtection="0">
      <alignment horizontal="right" vertical="center"/>
    </xf>
    <xf numFmtId="4" fontId="147" fillId="36" borderId="91" applyNumberFormat="0" applyProtection="0">
      <alignment horizontal="right" vertical="center"/>
    </xf>
    <xf numFmtId="4" fontId="147" fillId="37" borderId="91" applyNumberFormat="0" applyProtection="0">
      <alignment horizontal="right" vertical="center"/>
    </xf>
    <xf numFmtId="4" fontId="147" fillId="37" borderId="91" applyNumberFormat="0" applyProtection="0">
      <alignment horizontal="right" vertical="center"/>
    </xf>
    <xf numFmtId="4" fontId="147" fillId="38" borderId="91" applyNumberFormat="0" applyProtection="0">
      <alignment horizontal="right" vertical="center"/>
    </xf>
    <xf numFmtId="4" fontId="147" fillId="38" borderId="91" applyNumberFormat="0" applyProtection="0">
      <alignment horizontal="right" vertical="center"/>
    </xf>
    <xf numFmtId="4" fontId="147" fillId="39" borderId="91" applyNumberFormat="0" applyProtection="0">
      <alignment horizontal="right" vertical="center"/>
    </xf>
    <xf numFmtId="4" fontId="147" fillId="39" borderId="91" applyNumberFormat="0" applyProtection="0">
      <alignment horizontal="right" vertical="center"/>
    </xf>
    <xf numFmtId="4" fontId="147" fillId="40" borderId="91" applyNumberFormat="0" applyProtection="0">
      <alignment horizontal="right" vertical="center"/>
    </xf>
    <xf numFmtId="4" fontId="147" fillId="40" borderId="91" applyNumberFormat="0" applyProtection="0">
      <alignment horizontal="right" vertical="center"/>
    </xf>
    <xf numFmtId="4" fontId="147" fillId="41" borderId="91" applyNumberFormat="0" applyProtection="0">
      <alignment horizontal="right" vertical="center"/>
    </xf>
    <xf numFmtId="4" fontId="147" fillId="41" borderId="91" applyNumberFormat="0" applyProtection="0">
      <alignment horizontal="right" vertical="center"/>
    </xf>
    <xf numFmtId="4" fontId="147" fillId="42" borderId="91" applyNumberFormat="0" applyProtection="0">
      <alignment horizontal="right" vertical="center"/>
    </xf>
    <xf numFmtId="4" fontId="147" fillId="42" borderId="91" applyNumberFormat="0" applyProtection="0">
      <alignment horizontal="right" vertical="center"/>
    </xf>
    <xf numFmtId="4" fontId="147" fillId="44" borderId="91" applyNumberFormat="0" applyProtection="0">
      <alignment horizontal="right" vertical="center"/>
    </xf>
    <xf numFmtId="4" fontId="147" fillId="44" borderId="91" applyNumberFormat="0" applyProtection="0">
      <alignment horizontal="right" vertical="center"/>
    </xf>
    <xf numFmtId="4" fontId="147" fillId="45" borderId="91" applyNumberFormat="0" applyProtection="0">
      <alignment vertical="center"/>
    </xf>
    <xf numFmtId="4" fontId="147" fillId="45" borderId="91" applyNumberFormat="0" applyProtection="0">
      <alignment vertical="center"/>
    </xf>
    <xf numFmtId="4" fontId="148" fillId="45" borderId="91" applyNumberFormat="0" applyProtection="0">
      <alignment vertical="center"/>
    </xf>
    <xf numFmtId="4" fontId="148" fillId="45" borderId="91" applyNumberFormat="0" applyProtection="0">
      <alignment vertical="center"/>
    </xf>
    <xf numFmtId="4" fontId="145" fillId="44" borderId="92" applyNumberFormat="0" applyProtection="0">
      <alignment horizontal="left" vertical="center" indent="1"/>
    </xf>
    <xf numFmtId="4" fontId="145" fillId="44" borderId="92" applyNumberFormat="0" applyProtection="0">
      <alignment horizontal="left" vertical="center" indent="1"/>
    </xf>
    <xf numFmtId="4" fontId="147" fillId="45" borderId="91" applyNumberFormat="0" applyProtection="0">
      <alignment horizontal="right" vertical="center"/>
    </xf>
    <xf numFmtId="4" fontId="147" fillId="45" borderId="91" applyNumberFormat="0" applyProtection="0">
      <alignment horizontal="right" vertical="center"/>
    </xf>
    <xf numFmtId="4" fontId="148" fillId="45" borderId="91" applyNumberFormat="0" applyProtection="0">
      <alignment horizontal="right" vertical="center"/>
    </xf>
    <xf numFmtId="4" fontId="148" fillId="45" borderId="91" applyNumberFormat="0" applyProtection="0">
      <alignment horizontal="right" vertical="center"/>
    </xf>
    <xf numFmtId="4" fontId="145" fillId="44" borderId="91" applyNumberFormat="0" applyProtection="0">
      <alignment horizontal="left" vertical="center" indent="1"/>
    </xf>
    <xf numFmtId="4" fontId="145" fillId="44" borderId="91" applyNumberFormat="0" applyProtection="0">
      <alignment horizontal="left" vertical="center" indent="1"/>
    </xf>
    <xf numFmtId="4" fontId="149" fillId="29" borderId="92" applyNumberFormat="0" applyProtection="0">
      <alignment horizontal="left" vertical="center" indent="1"/>
    </xf>
    <xf numFmtId="4" fontId="149" fillId="29" borderId="92" applyNumberFormat="0" applyProtection="0">
      <alignment horizontal="left" vertical="center" indent="1"/>
    </xf>
    <xf numFmtId="4" fontId="150" fillId="45" borderId="91" applyNumberFormat="0" applyProtection="0">
      <alignment horizontal="right" vertical="center"/>
    </xf>
    <xf numFmtId="4" fontId="150" fillId="45" borderId="91" applyNumberFormat="0" applyProtection="0">
      <alignment horizontal="right" vertical="center"/>
    </xf>
    <xf numFmtId="0" fontId="143" fillId="1" borderId="86" applyNumberFormat="0" applyFont="0" applyAlignment="0">
      <alignment horizontal="center"/>
    </xf>
    <xf numFmtId="0" fontId="143" fillId="1" borderId="86" applyNumberFormat="0" applyFont="0" applyAlignment="0">
      <alignment horizontal="center"/>
    </xf>
    <xf numFmtId="173" fontId="32" fillId="0" borderId="0" applyFont="0" applyFill="0" applyBorder="0" applyAlignment="0" applyProtection="0"/>
    <xf numFmtId="173" fontId="32" fillId="0" borderId="0" applyFont="0" applyFill="0" applyBorder="0" applyAlignment="0" applyProtection="0"/>
    <xf numFmtId="14" fontId="154" fillId="0" borderId="0"/>
    <xf numFmtId="274" fontId="34" fillId="0" borderId="88">
      <alignment horizontal="right" vertical="center"/>
    </xf>
    <xf numFmtId="274" fontId="34" fillId="0" borderId="88">
      <alignment horizontal="right" vertical="center"/>
    </xf>
    <xf numFmtId="274" fontId="34" fillId="0" borderId="88">
      <alignment horizontal="right" vertical="center"/>
    </xf>
    <xf numFmtId="274" fontId="34" fillId="0" borderId="88">
      <alignment horizontal="right" vertical="center"/>
    </xf>
    <xf numFmtId="274" fontId="34" fillId="0" borderId="88">
      <alignment horizontal="right" vertical="center"/>
    </xf>
    <xf numFmtId="274" fontId="34" fillId="0" borderId="88">
      <alignment horizontal="right" vertical="center"/>
    </xf>
    <xf numFmtId="177" fontId="158" fillId="0" borderId="88">
      <alignment horizontal="right" vertical="center"/>
    </xf>
    <xf numFmtId="177" fontId="158" fillId="0" borderId="88">
      <alignment horizontal="right" vertical="center"/>
    </xf>
    <xf numFmtId="199" fontId="55" fillId="0" borderId="88">
      <alignment horizontal="right" vertical="center"/>
    </xf>
    <xf numFmtId="199" fontId="55" fillId="0" borderId="88">
      <alignment horizontal="right" vertical="center"/>
    </xf>
    <xf numFmtId="274" fontId="34" fillId="0" borderId="88">
      <alignment horizontal="right" vertical="center"/>
    </xf>
    <xf numFmtId="274" fontId="34" fillId="0" borderId="88">
      <alignment horizontal="right" vertical="center"/>
    </xf>
    <xf numFmtId="274" fontId="34" fillId="0" borderId="88">
      <alignment horizontal="right" vertical="center"/>
    </xf>
    <xf numFmtId="274" fontId="34" fillId="0" borderId="88">
      <alignment horizontal="right" vertical="center"/>
    </xf>
    <xf numFmtId="274" fontId="34" fillId="0" borderId="88">
      <alignment horizontal="right" vertical="center"/>
    </xf>
    <xf numFmtId="274" fontId="34" fillId="0" borderId="88">
      <alignment horizontal="right" vertical="center"/>
    </xf>
    <xf numFmtId="274" fontId="34" fillId="0" borderId="88">
      <alignment horizontal="right" vertical="center"/>
    </xf>
    <xf numFmtId="274" fontId="34" fillId="0" borderId="88">
      <alignment horizontal="right" vertical="center"/>
    </xf>
    <xf numFmtId="274" fontId="34" fillId="0" borderId="88">
      <alignment horizontal="right" vertical="center"/>
    </xf>
    <xf numFmtId="274" fontId="34" fillId="0" borderId="88">
      <alignment horizontal="right" vertical="center"/>
    </xf>
    <xf numFmtId="274" fontId="34" fillId="0" borderId="88">
      <alignment horizontal="right" vertical="center"/>
    </xf>
    <xf numFmtId="274" fontId="34" fillId="0" borderId="88">
      <alignment horizontal="right" vertical="center"/>
    </xf>
    <xf numFmtId="275" fontId="34" fillId="0" borderId="93">
      <alignment horizontal="right" vertical="center"/>
    </xf>
    <xf numFmtId="275" fontId="34" fillId="0" borderId="93">
      <alignment horizontal="right" vertical="center"/>
    </xf>
    <xf numFmtId="274" fontId="34" fillId="0" borderId="88">
      <alignment horizontal="right" vertical="center"/>
    </xf>
    <xf numFmtId="274" fontId="34" fillId="0" borderId="88">
      <alignment horizontal="right" vertical="center"/>
    </xf>
    <xf numFmtId="274" fontId="34" fillId="0" borderId="88">
      <alignment horizontal="right" vertical="center"/>
    </xf>
    <xf numFmtId="199" fontId="55" fillId="0" borderId="88">
      <alignment horizontal="right" vertical="center"/>
    </xf>
    <xf numFmtId="199" fontId="55" fillId="0" borderId="88">
      <alignment horizontal="right" vertical="center"/>
    </xf>
    <xf numFmtId="199" fontId="55" fillId="0" borderId="88">
      <alignment horizontal="right" vertical="center"/>
    </xf>
    <xf numFmtId="199" fontId="55" fillId="0" borderId="88">
      <alignment horizontal="right" vertical="center"/>
    </xf>
    <xf numFmtId="199" fontId="55" fillId="0" borderId="88">
      <alignment horizontal="right" vertical="center"/>
    </xf>
    <xf numFmtId="199" fontId="55" fillId="0" borderId="88">
      <alignment horizontal="right" vertical="center"/>
    </xf>
    <xf numFmtId="199" fontId="55" fillId="0" borderId="88">
      <alignment horizontal="right" vertical="center"/>
    </xf>
    <xf numFmtId="199" fontId="55" fillId="0" borderId="88">
      <alignment horizontal="right" vertical="center"/>
    </xf>
    <xf numFmtId="199" fontId="55" fillId="0" borderId="88">
      <alignment horizontal="right" vertical="center"/>
    </xf>
    <xf numFmtId="199" fontId="55" fillId="0" borderId="88">
      <alignment horizontal="right" vertical="center"/>
    </xf>
    <xf numFmtId="274" fontId="34" fillId="0" borderId="88">
      <alignment horizontal="right" vertical="center"/>
    </xf>
    <xf numFmtId="274" fontId="34" fillId="0" borderId="88">
      <alignment horizontal="right" vertical="center"/>
    </xf>
    <xf numFmtId="275" fontId="34" fillId="0" borderId="93">
      <alignment horizontal="right" vertical="center"/>
    </xf>
    <xf numFmtId="275" fontId="34" fillId="0" borderId="93">
      <alignment horizontal="right" vertical="center"/>
    </xf>
    <xf numFmtId="178" fontId="18" fillId="0" borderId="88">
      <alignment horizontal="right" vertical="center"/>
    </xf>
    <xf numFmtId="178" fontId="18" fillId="0" borderId="88">
      <alignment horizontal="right" vertical="center"/>
    </xf>
    <xf numFmtId="199" fontId="55" fillId="0" borderId="88">
      <alignment horizontal="right" vertical="center"/>
    </xf>
    <xf numFmtId="199" fontId="55" fillId="0" borderId="88">
      <alignment horizontal="right" vertical="center"/>
    </xf>
    <xf numFmtId="199" fontId="55" fillId="0" borderId="88">
      <alignment horizontal="right" vertical="center"/>
    </xf>
    <xf numFmtId="199" fontId="55" fillId="0" borderId="88">
      <alignment horizontal="right" vertical="center"/>
    </xf>
    <xf numFmtId="178" fontId="18" fillId="0" borderId="88">
      <alignment horizontal="right" vertical="center"/>
    </xf>
    <xf numFmtId="178" fontId="18" fillId="0" borderId="88">
      <alignment horizontal="right" vertical="center"/>
    </xf>
    <xf numFmtId="201" fontId="15" fillId="0" borderId="88">
      <alignment horizontal="right" vertical="center"/>
    </xf>
    <xf numFmtId="201" fontId="15" fillId="0" borderId="88">
      <alignment horizontal="right" vertical="center"/>
    </xf>
    <xf numFmtId="278" fontId="15" fillId="0" borderId="88">
      <alignment horizontal="right" vertical="center"/>
    </xf>
    <xf numFmtId="278" fontId="15" fillId="0" borderId="88">
      <alignment horizontal="right" vertical="center"/>
    </xf>
    <xf numFmtId="278" fontId="15" fillId="0" borderId="88">
      <alignment horizontal="right" vertical="center"/>
    </xf>
    <xf numFmtId="278" fontId="15" fillId="0" borderId="88">
      <alignment horizontal="right" vertical="center"/>
    </xf>
    <xf numFmtId="276" fontId="15" fillId="0" borderId="88">
      <alignment horizontal="right" vertical="center"/>
    </xf>
    <xf numFmtId="276" fontId="15" fillId="0" borderId="88">
      <alignment horizontal="right" vertical="center"/>
    </xf>
    <xf numFmtId="277" fontId="29" fillId="0" borderId="88">
      <alignment horizontal="right" vertical="center"/>
    </xf>
    <xf numFmtId="277" fontId="29" fillId="0" borderId="88">
      <alignment horizontal="right" vertical="center"/>
    </xf>
    <xf numFmtId="276" fontId="15" fillId="0" borderId="88">
      <alignment horizontal="right" vertical="center"/>
    </xf>
    <xf numFmtId="276" fontId="15" fillId="0" borderId="88">
      <alignment horizontal="right" vertical="center"/>
    </xf>
    <xf numFmtId="178" fontId="18" fillId="0" borderId="88">
      <alignment horizontal="right" vertical="center"/>
    </xf>
    <xf numFmtId="178" fontId="18" fillId="0" borderId="88">
      <alignment horizontal="right" vertical="center"/>
    </xf>
    <xf numFmtId="199" fontId="55" fillId="0" borderId="88">
      <alignment horizontal="right" vertical="center"/>
    </xf>
    <xf numFmtId="199" fontId="55" fillId="0" borderId="88">
      <alignment horizontal="right" vertical="center"/>
    </xf>
    <xf numFmtId="199" fontId="55" fillId="0" borderId="88">
      <alignment horizontal="right" vertical="center"/>
    </xf>
    <xf numFmtId="199" fontId="55" fillId="0" borderId="88">
      <alignment horizontal="right" vertical="center"/>
    </xf>
    <xf numFmtId="201" fontId="15" fillId="0" borderId="88">
      <alignment horizontal="right" vertical="center"/>
    </xf>
    <xf numFmtId="201" fontId="15" fillId="0" borderId="88">
      <alignment horizontal="right" vertical="center"/>
    </xf>
    <xf numFmtId="178" fontId="18" fillId="0" borderId="88">
      <alignment horizontal="right" vertical="center"/>
    </xf>
    <xf numFmtId="178" fontId="18" fillId="0" borderId="88">
      <alignment horizontal="right" vertical="center"/>
    </xf>
    <xf numFmtId="279" fontId="14" fillId="0" borderId="88">
      <alignment horizontal="right" vertical="center"/>
    </xf>
    <xf numFmtId="279" fontId="14" fillId="0" borderId="88">
      <alignment horizontal="right" vertical="center"/>
    </xf>
    <xf numFmtId="178" fontId="18" fillId="0" borderId="88">
      <alignment horizontal="right" vertical="center"/>
    </xf>
    <xf numFmtId="178" fontId="18" fillId="0" borderId="88">
      <alignment horizontal="right" vertical="center"/>
    </xf>
    <xf numFmtId="275" fontId="34" fillId="0" borderId="93">
      <alignment horizontal="right" vertical="center"/>
    </xf>
    <xf numFmtId="275" fontId="34" fillId="0" borderId="93">
      <alignment horizontal="right" vertical="center"/>
    </xf>
    <xf numFmtId="274" fontId="34" fillId="0" borderId="88">
      <alignment horizontal="right" vertical="center"/>
    </xf>
    <xf numFmtId="274" fontId="34" fillId="0" borderId="88">
      <alignment horizontal="right" vertical="center"/>
    </xf>
    <xf numFmtId="274" fontId="34" fillId="0" borderId="88">
      <alignment horizontal="right" vertical="center"/>
    </xf>
    <xf numFmtId="274" fontId="34" fillId="0" borderId="88">
      <alignment horizontal="right" vertical="center"/>
    </xf>
    <xf numFmtId="274" fontId="34" fillId="0" borderId="88">
      <alignment horizontal="right" vertical="center"/>
    </xf>
    <xf numFmtId="274" fontId="34" fillId="0" borderId="88">
      <alignment horizontal="right" vertical="center"/>
    </xf>
    <xf numFmtId="274" fontId="34" fillId="0" borderId="88">
      <alignment horizontal="right" vertical="center"/>
    </xf>
    <xf numFmtId="274" fontId="34" fillId="0" borderId="88">
      <alignment horizontal="right" vertical="center"/>
    </xf>
    <xf numFmtId="274" fontId="34" fillId="0" borderId="88">
      <alignment horizontal="right" vertical="center"/>
    </xf>
    <xf numFmtId="274" fontId="34" fillId="0" borderId="88">
      <alignment horizontal="right" vertical="center"/>
    </xf>
    <xf numFmtId="275" fontId="34" fillId="0" borderId="93">
      <alignment horizontal="right" vertical="center"/>
    </xf>
    <xf numFmtId="275" fontId="34" fillId="0" borderId="93">
      <alignment horizontal="right" vertical="center"/>
    </xf>
    <xf numFmtId="276" fontId="15" fillId="0" borderId="88">
      <alignment horizontal="right" vertical="center"/>
    </xf>
    <xf numFmtId="276" fontId="15" fillId="0" borderId="88">
      <alignment horizontal="right" vertical="center"/>
    </xf>
    <xf numFmtId="277" fontId="29" fillId="0" borderId="88">
      <alignment horizontal="right" vertical="center"/>
    </xf>
    <xf numFmtId="277" fontId="29" fillId="0" borderId="88">
      <alignment horizontal="right" vertical="center"/>
    </xf>
    <xf numFmtId="276" fontId="15" fillId="0" borderId="88">
      <alignment horizontal="right" vertical="center"/>
    </xf>
    <xf numFmtId="276" fontId="15" fillId="0" borderId="88">
      <alignment horizontal="right" vertical="center"/>
    </xf>
    <xf numFmtId="278" fontId="15" fillId="0" borderId="88">
      <alignment horizontal="right" vertical="center"/>
    </xf>
    <xf numFmtId="278" fontId="15" fillId="0" borderId="88">
      <alignment horizontal="right" vertical="center"/>
    </xf>
    <xf numFmtId="274" fontId="34" fillId="0" borderId="88">
      <alignment horizontal="right" vertical="center"/>
    </xf>
    <xf numFmtId="274" fontId="34" fillId="0" borderId="88">
      <alignment horizontal="right" vertical="center"/>
    </xf>
    <xf numFmtId="274" fontId="34" fillId="0" borderId="88">
      <alignment horizontal="right" vertical="center"/>
    </xf>
    <xf numFmtId="274" fontId="34" fillId="0" borderId="88">
      <alignment horizontal="right" vertical="center"/>
    </xf>
    <xf numFmtId="274" fontId="34" fillId="0" borderId="88">
      <alignment horizontal="right" vertical="center"/>
    </xf>
    <xf numFmtId="274" fontId="34" fillId="0" borderId="88">
      <alignment horizontal="right" vertical="center"/>
    </xf>
    <xf numFmtId="274" fontId="34" fillId="0" borderId="88">
      <alignment horizontal="right" vertical="center"/>
    </xf>
    <xf numFmtId="274" fontId="34" fillId="0" borderId="88">
      <alignment horizontal="right" vertical="center"/>
    </xf>
    <xf numFmtId="274" fontId="34" fillId="0" borderId="88">
      <alignment horizontal="right" vertical="center"/>
    </xf>
    <xf numFmtId="274" fontId="34" fillId="0" borderId="88">
      <alignment horizontal="right" vertical="center"/>
    </xf>
    <xf numFmtId="276" fontId="15" fillId="0" borderId="88">
      <alignment horizontal="right" vertical="center"/>
    </xf>
    <xf numFmtId="276" fontId="15" fillId="0" borderId="88">
      <alignment horizontal="right" vertical="center"/>
    </xf>
    <xf numFmtId="276" fontId="15" fillId="0" borderId="88">
      <alignment horizontal="right" vertical="center"/>
    </xf>
    <xf numFmtId="276" fontId="15" fillId="0" borderId="88">
      <alignment horizontal="right" vertical="center"/>
    </xf>
    <xf numFmtId="275" fontId="34" fillId="0" borderId="93">
      <alignment horizontal="right" vertical="center"/>
    </xf>
    <xf numFmtId="275" fontId="34" fillId="0" borderId="93">
      <alignment horizontal="right" vertical="center"/>
    </xf>
    <xf numFmtId="274" fontId="34" fillId="0" borderId="88">
      <alignment horizontal="right" vertical="center"/>
    </xf>
    <xf numFmtId="274" fontId="34" fillId="0" borderId="88">
      <alignment horizontal="right" vertical="center"/>
    </xf>
    <xf numFmtId="274" fontId="34" fillId="0" borderId="88">
      <alignment horizontal="right" vertical="center"/>
    </xf>
    <xf numFmtId="274" fontId="34" fillId="0" borderId="88">
      <alignment horizontal="right" vertical="center"/>
    </xf>
    <xf numFmtId="274" fontId="34" fillId="0" borderId="88">
      <alignment horizontal="right" vertical="center"/>
    </xf>
    <xf numFmtId="274" fontId="34" fillId="0" borderId="88">
      <alignment horizontal="right" vertical="center"/>
    </xf>
    <xf numFmtId="274" fontId="34" fillId="0" borderId="88">
      <alignment horizontal="right" vertical="center"/>
    </xf>
    <xf numFmtId="274" fontId="34" fillId="0" borderId="88">
      <alignment horizontal="right" vertical="center"/>
    </xf>
    <xf numFmtId="216" fontId="34" fillId="0" borderId="88">
      <alignment horizontal="right" vertical="center"/>
    </xf>
    <xf numFmtId="216" fontId="34" fillId="0" borderId="88">
      <alignment horizontal="right" vertical="center"/>
    </xf>
    <xf numFmtId="281" fontId="4" fillId="0" borderId="88">
      <alignment horizontal="right" vertical="center"/>
    </xf>
    <xf numFmtId="281" fontId="4" fillId="0" borderId="88">
      <alignment horizontal="right" vertical="center"/>
    </xf>
    <xf numFmtId="274" fontId="34" fillId="0" borderId="88">
      <alignment horizontal="right" vertical="center"/>
    </xf>
    <xf numFmtId="274" fontId="34" fillId="0" borderId="88">
      <alignment horizontal="right" vertical="center"/>
    </xf>
    <xf numFmtId="216" fontId="34" fillId="0" borderId="88">
      <alignment horizontal="right" vertical="center"/>
    </xf>
    <xf numFmtId="216" fontId="34" fillId="0" borderId="88">
      <alignment horizontal="right" vertical="center"/>
    </xf>
    <xf numFmtId="201" fontId="15" fillId="0" borderId="88">
      <alignment horizontal="right" vertical="center"/>
    </xf>
    <xf numFmtId="201" fontId="15" fillId="0" borderId="88">
      <alignment horizontal="right" vertical="center"/>
    </xf>
    <xf numFmtId="275" fontId="34" fillId="0" borderId="93">
      <alignment horizontal="right" vertical="center"/>
    </xf>
    <xf numFmtId="275" fontId="34" fillId="0" borderId="93">
      <alignment horizontal="right" vertical="center"/>
    </xf>
    <xf numFmtId="276" fontId="15" fillId="0" borderId="88">
      <alignment horizontal="right" vertical="center"/>
    </xf>
    <xf numFmtId="276" fontId="15" fillId="0" borderId="88">
      <alignment horizontal="right" vertical="center"/>
    </xf>
    <xf numFmtId="274" fontId="34" fillId="0" borderId="88">
      <alignment horizontal="right" vertical="center"/>
    </xf>
    <xf numFmtId="274" fontId="34" fillId="0" borderId="88">
      <alignment horizontal="right" vertical="center"/>
    </xf>
    <xf numFmtId="277" fontId="29" fillId="0" borderId="88">
      <alignment horizontal="right" vertical="center"/>
    </xf>
    <xf numFmtId="277" fontId="29" fillId="0" borderId="88">
      <alignment horizontal="right" vertical="center"/>
    </xf>
    <xf numFmtId="276" fontId="15" fillId="0" borderId="88">
      <alignment horizontal="right" vertical="center"/>
    </xf>
    <xf numFmtId="276" fontId="15" fillId="0" borderId="88">
      <alignment horizontal="right" vertical="center"/>
    </xf>
    <xf numFmtId="201" fontId="15" fillId="0" borderId="88">
      <alignment horizontal="right" vertical="center"/>
    </xf>
    <xf numFmtId="201" fontId="15" fillId="0" borderId="88">
      <alignment horizontal="right" vertical="center"/>
    </xf>
    <xf numFmtId="201" fontId="15" fillId="0" borderId="88">
      <alignment horizontal="right" vertical="center"/>
    </xf>
    <xf numFmtId="201" fontId="15" fillId="0" borderId="88">
      <alignment horizontal="right" vertical="center"/>
    </xf>
    <xf numFmtId="282" fontId="14" fillId="0" borderId="88">
      <alignment horizontal="right" vertical="center"/>
    </xf>
    <xf numFmtId="282" fontId="14" fillId="0" borderId="88">
      <alignment horizontal="right" vertical="center"/>
    </xf>
    <xf numFmtId="275" fontId="34" fillId="0" borderId="93">
      <alignment horizontal="right" vertical="center"/>
    </xf>
    <xf numFmtId="275" fontId="34" fillId="0" borderId="93">
      <alignment horizontal="right" vertical="center"/>
    </xf>
    <xf numFmtId="283" fontId="15" fillId="0" borderId="88">
      <alignment horizontal="right" vertical="center"/>
    </xf>
    <xf numFmtId="283" fontId="15" fillId="0" borderId="88">
      <alignment horizontal="right" vertical="center"/>
    </xf>
    <xf numFmtId="199" fontId="55" fillId="0" borderId="88">
      <alignment horizontal="right" vertical="center"/>
    </xf>
    <xf numFmtId="199" fontId="55" fillId="0" borderId="88">
      <alignment horizontal="right" vertical="center"/>
    </xf>
    <xf numFmtId="199" fontId="55" fillId="0" borderId="88">
      <alignment horizontal="right" vertical="center"/>
    </xf>
    <xf numFmtId="199" fontId="55" fillId="0" borderId="88">
      <alignment horizontal="right" vertical="center"/>
    </xf>
    <xf numFmtId="199" fontId="55" fillId="0" borderId="88">
      <alignment horizontal="right" vertical="center"/>
    </xf>
    <xf numFmtId="199" fontId="55" fillId="0" borderId="88">
      <alignment horizontal="right" vertical="center"/>
    </xf>
    <xf numFmtId="199" fontId="55" fillId="0" borderId="88">
      <alignment horizontal="right" vertical="center"/>
    </xf>
    <xf numFmtId="199" fontId="55" fillId="0" borderId="88">
      <alignment horizontal="right" vertical="center"/>
    </xf>
    <xf numFmtId="276" fontId="15" fillId="0" borderId="88">
      <alignment horizontal="right" vertical="center"/>
    </xf>
    <xf numFmtId="276" fontId="15" fillId="0" borderId="88">
      <alignment horizontal="right" vertical="center"/>
    </xf>
    <xf numFmtId="278" fontId="15" fillId="0" borderId="88">
      <alignment horizontal="right" vertical="center"/>
    </xf>
    <xf numFmtId="278" fontId="15" fillId="0" borderId="88">
      <alignment horizontal="right" vertical="center"/>
    </xf>
    <xf numFmtId="203" fontId="15" fillId="0" borderId="88">
      <alignment horizontal="right" vertical="center"/>
    </xf>
    <xf numFmtId="203" fontId="15" fillId="0" borderId="88">
      <alignment horizontal="right" vertical="center"/>
    </xf>
    <xf numFmtId="199" fontId="55" fillId="0" borderId="88">
      <alignment horizontal="right" vertical="center"/>
    </xf>
    <xf numFmtId="199" fontId="55" fillId="0" borderId="88">
      <alignment horizontal="right" vertical="center"/>
    </xf>
    <xf numFmtId="199" fontId="55" fillId="0" borderId="88">
      <alignment horizontal="right" vertical="center"/>
    </xf>
    <xf numFmtId="199" fontId="55" fillId="0" borderId="88">
      <alignment horizontal="right" vertical="center"/>
    </xf>
    <xf numFmtId="199" fontId="55" fillId="0" borderId="88">
      <alignment horizontal="right" vertical="center"/>
    </xf>
    <xf numFmtId="199" fontId="55" fillId="0" borderId="88">
      <alignment horizontal="right" vertical="center"/>
    </xf>
    <xf numFmtId="199" fontId="55" fillId="0" borderId="88">
      <alignment horizontal="right" vertical="center"/>
    </xf>
    <xf numFmtId="199" fontId="55" fillId="0" borderId="88">
      <alignment horizontal="right" vertical="center"/>
    </xf>
    <xf numFmtId="199" fontId="55" fillId="0" borderId="88">
      <alignment horizontal="right" vertical="center"/>
    </xf>
    <xf numFmtId="199" fontId="55" fillId="0" borderId="88">
      <alignment horizontal="right" vertical="center"/>
    </xf>
    <xf numFmtId="199" fontId="55" fillId="0" borderId="88">
      <alignment horizontal="right" vertical="center"/>
    </xf>
    <xf numFmtId="199" fontId="55" fillId="0" borderId="88">
      <alignment horizontal="right" vertical="center"/>
    </xf>
    <xf numFmtId="199" fontId="55" fillId="0" borderId="88">
      <alignment horizontal="right" vertical="center"/>
    </xf>
    <xf numFmtId="199" fontId="55" fillId="0" borderId="88">
      <alignment horizontal="right" vertical="center"/>
    </xf>
    <xf numFmtId="199" fontId="55" fillId="0" borderId="88">
      <alignment horizontal="right" vertical="center"/>
    </xf>
    <xf numFmtId="199" fontId="55" fillId="0" borderId="88">
      <alignment horizontal="right" vertical="center"/>
    </xf>
    <xf numFmtId="199" fontId="55" fillId="0" borderId="88">
      <alignment horizontal="right" vertical="center"/>
    </xf>
    <xf numFmtId="199" fontId="55" fillId="0" borderId="88">
      <alignment horizontal="right" vertical="center"/>
    </xf>
    <xf numFmtId="199" fontId="55" fillId="0" borderId="88">
      <alignment horizontal="right" vertical="center"/>
    </xf>
    <xf numFmtId="199" fontId="55" fillId="0" borderId="88">
      <alignment horizontal="right" vertical="center"/>
    </xf>
    <xf numFmtId="199" fontId="55" fillId="0" borderId="88">
      <alignment horizontal="right" vertical="center"/>
    </xf>
    <xf numFmtId="199" fontId="55" fillId="0" borderId="88">
      <alignment horizontal="right" vertical="center"/>
    </xf>
    <xf numFmtId="276" fontId="15" fillId="0" borderId="88">
      <alignment horizontal="right" vertical="center"/>
    </xf>
    <xf numFmtId="276" fontId="15" fillId="0" borderId="88">
      <alignment horizontal="right" vertical="center"/>
    </xf>
    <xf numFmtId="274" fontId="34" fillId="0" borderId="88">
      <alignment horizontal="right" vertical="center"/>
    </xf>
    <xf numFmtId="274" fontId="34" fillId="0" borderId="88">
      <alignment horizontal="right" vertical="center"/>
    </xf>
    <xf numFmtId="274" fontId="34" fillId="0" borderId="88">
      <alignment horizontal="right" vertical="center"/>
    </xf>
    <xf numFmtId="274" fontId="34" fillId="0" borderId="88">
      <alignment horizontal="right" vertical="center"/>
    </xf>
    <xf numFmtId="274" fontId="34" fillId="0" borderId="88">
      <alignment horizontal="right" vertical="center"/>
    </xf>
    <xf numFmtId="274" fontId="34" fillId="0" borderId="88">
      <alignment horizontal="right" vertical="center"/>
    </xf>
    <xf numFmtId="274" fontId="34" fillId="0" borderId="88">
      <alignment horizontal="right" vertical="center"/>
    </xf>
    <xf numFmtId="274" fontId="34" fillId="0" borderId="88">
      <alignment horizontal="right" vertical="center"/>
    </xf>
    <xf numFmtId="274" fontId="34" fillId="0" borderId="88">
      <alignment horizontal="right" vertical="center"/>
    </xf>
    <xf numFmtId="274" fontId="34" fillId="0" borderId="88">
      <alignment horizontal="right" vertical="center"/>
    </xf>
    <xf numFmtId="274" fontId="34" fillId="0" borderId="88">
      <alignment horizontal="right" vertical="center"/>
    </xf>
    <xf numFmtId="274" fontId="34" fillId="0" borderId="88">
      <alignment horizontal="right" vertical="center"/>
    </xf>
    <xf numFmtId="274" fontId="34" fillId="0" borderId="88">
      <alignment horizontal="right" vertical="center"/>
    </xf>
    <xf numFmtId="274" fontId="34" fillId="0" borderId="88">
      <alignment horizontal="right" vertical="center"/>
    </xf>
    <xf numFmtId="274" fontId="34" fillId="0" borderId="88">
      <alignment horizontal="right" vertical="center"/>
    </xf>
    <xf numFmtId="274" fontId="34" fillId="0" borderId="88">
      <alignment horizontal="right" vertical="center"/>
    </xf>
    <xf numFmtId="274" fontId="34" fillId="0" borderId="88">
      <alignment horizontal="right" vertical="center"/>
    </xf>
    <xf numFmtId="274" fontId="34" fillId="0" borderId="88">
      <alignment horizontal="right" vertical="center"/>
    </xf>
    <xf numFmtId="274" fontId="34" fillId="0" borderId="88">
      <alignment horizontal="right" vertical="center"/>
    </xf>
    <xf numFmtId="274" fontId="34" fillId="0" borderId="88">
      <alignment horizontal="right" vertical="center"/>
    </xf>
    <xf numFmtId="274" fontId="34" fillId="0" borderId="88">
      <alignment horizontal="right" vertical="center"/>
    </xf>
    <xf numFmtId="274" fontId="34" fillId="0" borderId="88">
      <alignment horizontal="right" vertical="center"/>
    </xf>
    <xf numFmtId="274" fontId="34" fillId="0" borderId="88">
      <alignment horizontal="right" vertical="center"/>
    </xf>
    <xf numFmtId="274" fontId="34" fillId="0" borderId="88">
      <alignment horizontal="right" vertical="center"/>
    </xf>
    <xf numFmtId="274" fontId="34" fillId="0" borderId="88">
      <alignment horizontal="right" vertical="center"/>
    </xf>
    <xf numFmtId="274" fontId="34" fillId="0" borderId="88">
      <alignment horizontal="right" vertical="center"/>
    </xf>
    <xf numFmtId="274" fontId="34" fillId="0" borderId="88">
      <alignment horizontal="right" vertical="center"/>
    </xf>
    <xf numFmtId="274" fontId="34" fillId="0" borderId="88">
      <alignment horizontal="right" vertical="center"/>
    </xf>
    <xf numFmtId="274" fontId="34" fillId="0" borderId="88">
      <alignment horizontal="right" vertical="center"/>
    </xf>
    <xf numFmtId="274" fontId="34" fillId="0" borderId="88">
      <alignment horizontal="right" vertical="center"/>
    </xf>
    <xf numFmtId="274" fontId="34" fillId="0" borderId="88">
      <alignment horizontal="right" vertical="center"/>
    </xf>
    <xf numFmtId="274" fontId="34" fillId="0" borderId="88">
      <alignment horizontal="right" vertical="center"/>
    </xf>
    <xf numFmtId="274" fontId="34" fillId="0" borderId="88">
      <alignment horizontal="right" vertical="center"/>
    </xf>
    <xf numFmtId="274" fontId="34" fillId="0" borderId="88">
      <alignment horizontal="right" vertical="center"/>
    </xf>
    <xf numFmtId="274" fontId="34" fillId="0" borderId="88">
      <alignment horizontal="right" vertical="center"/>
    </xf>
    <xf numFmtId="274" fontId="34" fillId="0" borderId="88">
      <alignment horizontal="right" vertical="center"/>
    </xf>
    <xf numFmtId="276" fontId="15" fillId="0" borderId="88">
      <alignment horizontal="right" vertical="center"/>
    </xf>
    <xf numFmtId="276" fontId="15" fillId="0" borderId="88">
      <alignment horizontal="right" vertical="center"/>
    </xf>
    <xf numFmtId="199" fontId="55" fillId="0" borderId="88">
      <alignment horizontal="right" vertical="center"/>
    </xf>
    <xf numFmtId="199" fontId="55" fillId="0" borderId="88">
      <alignment horizontal="right" vertical="center"/>
    </xf>
    <xf numFmtId="199" fontId="55" fillId="0" borderId="88">
      <alignment horizontal="right" vertical="center"/>
    </xf>
    <xf numFmtId="199" fontId="55" fillId="0" borderId="88">
      <alignment horizontal="right" vertical="center"/>
    </xf>
    <xf numFmtId="199" fontId="55" fillId="0" borderId="88">
      <alignment horizontal="right" vertical="center"/>
    </xf>
    <xf numFmtId="199" fontId="55" fillId="0" borderId="88">
      <alignment horizontal="right" vertical="center"/>
    </xf>
    <xf numFmtId="199" fontId="55" fillId="0" borderId="88">
      <alignment horizontal="right" vertical="center"/>
    </xf>
    <xf numFmtId="199" fontId="55" fillId="0" borderId="88">
      <alignment horizontal="right" vertical="center"/>
    </xf>
    <xf numFmtId="199" fontId="55" fillId="0" borderId="88">
      <alignment horizontal="right" vertical="center"/>
    </xf>
    <xf numFmtId="199" fontId="55" fillId="0" borderId="88">
      <alignment horizontal="right" vertical="center"/>
    </xf>
    <xf numFmtId="199" fontId="55" fillId="0" borderId="88">
      <alignment horizontal="right" vertical="center"/>
    </xf>
    <xf numFmtId="199" fontId="55" fillId="0" borderId="88">
      <alignment horizontal="right" vertical="center"/>
    </xf>
    <xf numFmtId="199" fontId="55" fillId="0" borderId="88">
      <alignment horizontal="right" vertical="center"/>
    </xf>
    <xf numFmtId="199" fontId="55" fillId="0" borderId="88">
      <alignment horizontal="right" vertical="center"/>
    </xf>
    <xf numFmtId="199" fontId="55" fillId="0" borderId="88">
      <alignment horizontal="right" vertical="center"/>
    </xf>
    <xf numFmtId="199" fontId="55" fillId="0" borderId="88">
      <alignment horizontal="right" vertical="center"/>
    </xf>
    <xf numFmtId="199" fontId="55" fillId="0" borderId="88">
      <alignment horizontal="right" vertical="center"/>
    </xf>
    <xf numFmtId="199" fontId="55" fillId="0" borderId="88">
      <alignment horizontal="right" vertical="center"/>
    </xf>
    <xf numFmtId="202" fontId="34" fillId="0" borderId="88">
      <alignment horizontal="right" vertical="center"/>
    </xf>
    <xf numFmtId="202" fontId="34" fillId="0" borderId="88">
      <alignment horizontal="right" vertical="center"/>
    </xf>
    <xf numFmtId="178" fontId="18" fillId="0" borderId="88">
      <alignment horizontal="right" vertical="center"/>
    </xf>
    <xf numFmtId="178" fontId="18" fillId="0" borderId="88">
      <alignment horizontal="right" vertical="center"/>
    </xf>
    <xf numFmtId="199" fontId="55" fillId="0" borderId="88">
      <alignment horizontal="right" vertical="center"/>
    </xf>
    <xf numFmtId="199" fontId="55" fillId="0" borderId="88">
      <alignment horizontal="right" vertical="center"/>
    </xf>
    <xf numFmtId="284" fontId="55" fillId="0" borderId="88">
      <alignment horizontal="right" vertical="center"/>
    </xf>
    <xf numFmtId="284" fontId="55" fillId="0" borderId="88">
      <alignment horizontal="right" vertical="center"/>
    </xf>
    <xf numFmtId="276" fontId="15" fillId="0" borderId="88">
      <alignment horizontal="right" vertical="center"/>
    </xf>
    <xf numFmtId="276" fontId="15" fillId="0" borderId="88">
      <alignment horizontal="right" vertical="center"/>
    </xf>
    <xf numFmtId="199" fontId="55" fillId="0" borderId="88">
      <alignment horizontal="right" vertical="center"/>
    </xf>
    <xf numFmtId="199" fontId="55" fillId="0" borderId="88">
      <alignment horizontal="right" vertical="center"/>
    </xf>
    <xf numFmtId="276" fontId="15" fillId="0" borderId="88">
      <alignment horizontal="right" vertical="center"/>
    </xf>
    <xf numFmtId="276" fontId="15" fillId="0" borderId="88">
      <alignment horizontal="right" vertical="center"/>
    </xf>
    <xf numFmtId="274" fontId="34" fillId="0" borderId="88">
      <alignment horizontal="right" vertical="center"/>
    </xf>
    <xf numFmtId="274" fontId="34" fillId="0" borderId="88">
      <alignment horizontal="right" vertical="center"/>
    </xf>
    <xf numFmtId="274" fontId="34" fillId="0" borderId="88">
      <alignment horizontal="right" vertical="center"/>
    </xf>
    <xf numFmtId="274" fontId="34" fillId="0" borderId="88">
      <alignment horizontal="right" vertical="center"/>
    </xf>
    <xf numFmtId="199" fontId="55" fillId="0" borderId="88">
      <alignment horizontal="right" vertical="center"/>
    </xf>
    <xf numFmtId="199" fontId="55" fillId="0" borderId="88">
      <alignment horizontal="right" vertical="center"/>
    </xf>
    <xf numFmtId="199" fontId="55" fillId="0" borderId="88">
      <alignment horizontal="right" vertical="center"/>
    </xf>
    <xf numFmtId="199" fontId="55" fillId="0" borderId="88">
      <alignment horizontal="right" vertical="center"/>
    </xf>
    <xf numFmtId="199" fontId="55" fillId="0" borderId="88">
      <alignment horizontal="right" vertical="center"/>
    </xf>
    <xf numFmtId="199" fontId="55" fillId="0" borderId="88">
      <alignment horizontal="right" vertical="center"/>
    </xf>
    <xf numFmtId="199" fontId="55" fillId="0" borderId="88">
      <alignment horizontal="right" vertical="center"/>
    </xf>
    <xf numFmtId="199" fontId="55" fillId="0" borderId="88">
      <alignment horizontal="right" vertical="center"/>
    </xf>
    <xf numFmtId="274" fontId="34" fillId="0" borderId="88">
      <alignment horizontal="right" vertical="center"/>
    </xf>
    <xf numFmtId="274" fontId="34" fillId="0" borderId="88">
      <alignment horizontal="right" vertical="center"/>
    </xf>
    <xf numFmtId="264" fontId="15" fillId="0" borderId="88">
      <alignment horizontal="right" vertical="center"/>
    </xf>
    <xf numFmtId="264" fontId="15" fillId="0" borderId="88">
      <alignment horizontal="right" vertical="center"/>
    </xf>
    <xf numFmtId="264" fontId="15" fillId="0" borderId="88">
      <alignment horizontal="right" vertical="center"/>
    </xf>
    <xf numFmtId="264" fontId="15" fillId="0" borderId="88">
      <alignment horizontal="right" vertical="center"/>
    </xf>
    <xf numFmtId="264" fontId="15" fillId="0" borderId="88">
      <alignment horizontal="right" vertical="center"/>
    </xf>
    <xf numFmtId="264" fontId="15" fillId="0" borderId="88">
      <alignment horizontal="right" vertical="center"/>
    </xf>
    <xf numFmtId="264" fontId="15" fillId="0" borderId="88">
      <alignment horizontal="right" vertical="center"/>
    </xf>
    <xf numFmtId="264" fontId="15" fillId="0" borderId="88">
      <alignment horizontal="right" vertical="center"/>
    </xf>
    <xf numFmtId="274" fontId="34" fillId="0" borderId="88">
      <alignment horizontal="right" vertical="center"/>
    </xf>
    <xf numFmtId="274" fontId="34" fillId="0" borderId="88">
      <alignment horizontal="right" vertical="center"/>
    </xf>
    <xf numFmtId="264" fontId="15" fillId="0" borderId="88">
      <alignment horizontal="right" vertical="center"/>
    </xf>
    <xf numFmtId="264" fontId="15" fillId="0" borderId="88">
      <alignment horizontal="right" vertical="center"/>
    </xf>
    <xf numFmtId="285" fontId="15" fillId="0" borderId="93">
      <alignment horizontal="right" vertical="center"/>
    </xf>
    <xf numFmtId="285" fontId="15" fillId="0" borderId="93">
      <alignment horizontal="right" vertical="center"/>
    </xf>
    <xf numFmtId="285" fontId="15" fillId="0" borderId="93">
      <alignment horizontal="right" vertical="center"/>
    </xf>
    <xf numFmtId="285" fontId="15" fillId="0" borderId="93">
      <alignment horizontal="right" vertical="center"/>
    </xf>
    <xf numFmtId="285" fontId="15" fillId="0" borderId="93">
      <alignment horizontal="right" vertical="center"/>
    </xf>
    <xf numFmtId="285" fontId="15" fillId="0" borderId="93">
      <alignment horizontal="right" vertical="center"/>
    </xf>
    <xf numFmtId="285" fontId="15" fillId="0" borderId="93">
      <alignment horizontal="right" vertical="center"/>
    </xf>
    <xf numFmtId="285" fontId="15" fillId="0" borderId="93">
      <alignment horizontal="right" vertical="center"/>
    </xf>
    <xf numFmtId="285" fontId="15" fillId="0" borderId="93">
      <alignment horizontal="right" vertical="center"/>
    </xf>
    <xf numFmtId="285" fontId="15" fillId="0" borderId="93">
      <alignment horizontal="right" vertical="center"/>
    </xf>
    <xf numFmtId="177" fontId="158" fillId="0" borderId="88">
      <alignment horizontal="right" vertical="center"/>
    </xf>
    <xf numFmtId="177" fontId="158" fillId="0" borderId="88">
      <alignment horizontal="right" vertical="center"/>
    </xf>
    <xf numFmtId="178" fontId="18" fillId="0" borderId="88">
      <alignment horizontal="right" vertical="center"/>
    </xf>
    <xf numFmtId="178" fontId="18" fillId="0" borderId="88">
      <alignment horizontal="right" vertical="center"/>
    </xf>
    <xf numFmtId="274" fontId="34" fillId="0" borderId="88">
      <alignment horizontal="right" vertical="center"/>
    </xf>
    <xf numFmtId="274" fontId="34" fillId="0" borderId="88">
      <alignment horizontal="right" vertical="center"/>
    </xf>
    <xf numFmtId="276" fontId="15" fillId="0" borderId="88">
      <alignment horizontal="right" vertical="center"/>
    </xf>
    <xf numFmtId="276" fontId="15" fillId="0" borderId="88">
      <alignment horizontal="right" vertical="center"/>
    </xf>
    <xf numFmtId="274" fontId="34" fillId="0" borderId="88">
      <alignment horizontal="right" vertical="center"/>
    </xf>
    <xf numFmtId="274" fontId="34" fillId="0" borderId="88">
      <alignment horizontal="right" vertical="center"/>
    </xf>
    <xf numFmtId="275" fontId="34" fillId="0" borderId="93">
      <alignment horizontal="right" vertical="center"/>
    </xf>
    <xf numFmtId="275" fontId="34" fillId="0" borderId="93">
      <alignment horizontal="right" vertical="center"/>
    </xf>
    <xf numFmtId="275" fontId="34" fillId="0" borderId="93">
      <alignment horizontal="right" vertical="center"/>
    </xf>
    <xf numFmtId="275" fontId="34" fillId="0" borderId="93">
      <alignment horizontal="right" vertical="center"/>
    </xf>
    <xf numFmtId="275" fontId="34" fillId="0" borderId="93">
      <alignment horizontal="right" vertical="center"/>
    </xf>
    <xf numFmtId="275" fontId="34" fillId="0" borderId="93">
      <alignment horizontal="right" vertical="center"/>
    </xf>
    <xf numFmtId="275" fontId="34" fillId="0" borderId="93">
      <alignment horizontal="right" vertical="center"/>
    </xf>
    <xf numFmtId="275" fontId="34" fillId="0" borderId="93">
      <alignment horizontal="right" vertical="center"/>
    </xf>
    <xf numFmtId="275" fontId="34" fillId="0" borderId="93">
      <alignment horizontal="right" vertical="center"/>
    </xf>
    <xf numFmtId="275" fontId="34" fillId="0" borderId="93">
      <alignment horizontal="right" vertical="center"/>
    </xf>
    <xf numFmtId="274" fontId="34" fillId="0" borderId="88">
      <alignment horizontal="right" vertical="center"/>
    </xf>
    <xf numFmtId="274" fontId="34" fillId="0" borderId="88">
      <alignment horizontal="right" vertical="center"/>
    </xf>
    <xf numFmtId="203" fontId="15" fillId="0" borderId="88">
      <alignment horizontal="right" vertical="center"/>
    </xf>
    <xf numFmtId="203" fontId="15" fillId="0" borderId="88">
      <alignment horizontal="right" vertical="center"/>
    </xf>
    <xf numFmtId="178" fontId="18" fillId="0" borderId="88">
      <alignment horizontal="right" vertical="center"/>
    </xf>
    <xf numFmtId="178" fontId="18" fillId="0" borderId="88">
      <alignment horizontal="right" vertical="center"/>
    </xf>
    <xf numFmtId="274" fontId="34" fillId="0" borderId="88">
      <alignment horizontal="right" vertical="center"/>
    </xf>
    <xf numFmtId="274" fontId="34" fillId="0" borderId="88">
      <alignment horizontal="right" vertical="center"/>
    </xf>
    <xf numFmtId="274" fontId="34" fillId="0" borderId="88">
      <alignment horizontal="right" vertical="center"/>
    </xf>
    <xf numFmtId="274" fontId="34" fillId="0" borderId="88">
      <alignment horizontal="right" vertical="center"/>
    </xf>
    <xf numFmtId="274" fontId="34" fillId="0" borderId="88">
      <alignment horizontal="right" vertical="center"/>
    </xf>
    <xf numFmtId="274" fontId="34" fillId="0" borderId="88">
      <alignment horizontal="right" vertical="center"/>
    </xf>
    <xf numFmtId="274" fontId="34" fillId="0" borderId="88">
      <alignment horizontal="right" vertical="center"/>
    </xf>
    <xf numFmtId="274" fontId="34" fillId="0" borderId="88">
      <alignment horizontal="right" vertical="center"/>
    </xf>
    <xf numFmtId="202" fontId="34" fillId="0" borderId="88">
      <alignment horizontal="right" vertical="center"/>
    </xf>
    <xf numFmtId="202" fontId="34" fillId="0" borderId="88">
      <alignment horizontal="right" vertical="center"/>
    </xf>
    <xf numFmtId="286" fontId="160" fillId="0" borderId="88">
      <alignment horizontal="right" vertical="center"/>
    </xf>
    <xf numFmtId="286" fontId="160" fillId="0" borderId="88">
      <alignment horizontal="right" vertical="center"/>
    </xf>
    <xf numFmtId="0" fontId="167" fillId="24" borderId="83" applyNumberFormat="0" applyAlignment="0" applyProtection="0"/>
    <xf numFmtId="0" fontId="167" fillId="24" borderId="83" applyNumberFormat="0" applyAlignment="0" applyProtection="0"/>
    <xf numFmtId="0" fontId="169" fillId="0" borderId="89" applyBorder="0" applyAlignment="0">
      <alignment horizontal="center" vertical="center"/>
    </xf>
    <xf numFmtId="0" fontId="169" fillId="0" borderId="89" applyBorder="0" applyAlignment="0">
      <alignment horizontal="center" vertical="center"/>
    </xf>
    <xf numFmtId="0" fontId="171" fillId="0" borderId="94" applyNumberFormat="0" applyFill="0" applyAlignment="0" applyProtection="0"/>
    <xf numFmtId="0" fontId="171" fillId="0" borderId="94" applyNumberFormat="0" applyFill="0" applyAlignment="0" applyProtection="0"/>
    <xf numFmtId="0" fontId="171" fillId="0" borderId="94" applyNumberFormat="0" applyFill="0" applyAlignment="0" applyProtection="0"/>
    <xf numFmtId="0" fontId="171" fillId="0" borderId="94" applyNumberFormat="0" applyFill="0" applyAlignment="0" applyProtection="0"/>
    <xf numFmtId="183" fontId="34" fillId="0" borderId="88">
      <alignment horizontal="center"/>
    </xf>
    <xf numFmtId="183" fontId="34" fillId="0" borderId="88">
      <alignment horizontal="center"/>
    </xf>
    <xf numFmtId="0" fontId="32" fillId="0" borderId="0"/>
    <xf numFmtId="0" fontId="32" fillId="0" borderId="0"/>
    <xf numFmtId="216" fontId="184" fillId="46" borderId="89">
      <alignment vertical="top"/>
    </xf>
    <xf numFmtId="216" fontId="184" fillId="46" borderId="89">
      <alignment vertical="top"/>
    </xf>
    <xf numFmtId="199" fontId="186" fillId="48" borderId="89"/>
    <xf numFmtId="199" fontId="186" fillId="48" borderId="89"/>
    <xf numFmtId="216" fontId="111" fillId="0" borderId="89">
      <alignment horizontal="left" vertical="top"/>
    </xf>
    <xf numFmtId="216" fontId="111" fillId="0" borderId="89">
      <alignment horizontal="left" vertical="top"/>
    </xf>
    <xf numFmtId="3" fontId="16" fillId="0" borderId="76"/>
    <xf numFmtId="3" fontId="16" fillId="0" borderId="76"/>
    <xf numFmtId="3" fontId="16" fillId="0" borderId="76"/>
    <xf numFmtId="3" fontId="16" fillId="0" borderId="76"/>
    <xf numFmtId="3" fontId="16" fillId="0" borderId="76"/>
    <xf numFmtId="3" fontId="16" fillId="0" borderId="76"/>
    <xf numFmtId="1" fontId="39" fillId="0" borderId="76" applyBorder="0" applyAlignment="0">
      <alignment horizontal="center"/>
    </xf>
    <xf numFmtId="1" fontId="39" fillId="0" borderId="76" applyBorder="0" applyAlignment="0">
      <alignment horizontal="center"/>
    </xf>
    <xf numFmtId="1" fontId="39" fillId="0" borderId="76" applyBorder="0" applyAlignment="0">
      <alignment horizontal="center"/>
    </xf>
    <xf numFmtId="1" fontId="39" fillId="0" borderId="76" applyBorder="0" applyAlignment="0">
      <alignment horizontal="center"/>
    </xf>
    <xf numFmtId="1" fontId="39" fillId="0" borderId="76" applyBorder="0" applyAlignment="0">
      <alignment horizontal="center"/>
    </xf>
    <xf numFmtId="1" fontId="39" fillId="0" borderId="76" applyBorder="0" applyAlignment="0">
      <alignment horizontal="center"/>
    </xf>
    <xf numFmtId="3" fontId="16" fillId="0" borderId="76"/>
    <xf numFmtId="3" fontId="16" fillId="0" borderId="76"/>
    <xf numFmtId="3" fontId="16" fillId="0" borderId="76"/>
    <xf numFmtId="3" fontId="16" fillId="0" borderId="76"/>
    <xf numFmtId="3" fontId="16" fillId="0" borderId="76"/>
    <xf numFmtId="3" fontId="16" fillId="0" borderId="76"/>
    <xf numFmtId="3" fontId="16" fillId="0" borderId="76"/>
    <xf numFmtId="3" fontId="16" fillId="0" borderId="76"/>
    <xf numFmtId="3" fontId="16" fillId="0" borderId="76"/>
    <xf numFmtId="3" fontId="16" fillId="0" borderId="76"/>
    <xf numFmtId="3" fontId="16" fillId="0" borderId="76"/>
    <xf numFmtId="3" fontId="16" fillId="0" borderId="76"/>
    <xf numFmtId="0" fontId="7" fillId="0" borderId="60" applyFill="0" applyAlignment="0"/>
    <xf numFmtId="0" fontId="7" fillId="0" borderId="60" applyFill="0" applyAlignment="0"/>
    <xf numFmtId="0" fontId="7" fillId="0" borderId="60" applyFill="0" applyAlignment="0"/>
    <xf numFmtId="0" fontId="7" fillId="0" borderId="60" applyFill="0" applyAlignment="0"/>
    <xf numFmtId="0" fontId="7" fillId="0" borderId="60" applyFill="0" applyAlignment="0"/>
    <xf numFmtId="0" fontId="7" fillId="0" borderId="60" applyFill="0" applyAlignment="0"/>
    <xf numFmtId="0" fontId="7" fillId="0" borderId="60" applyFill="0" applyAlignment="0"/>
    <xf numFmtId="0" fontId="7" fillId="0" borderId="60" applyFill="0" applyAlignment="0"/>
    <xf numFmtId="0" fontId="15" fillId="0" borderId="60" applyAlignment="0"/>
    <xf numFmtId="0" fontId="15" fillId="0" borderId="60" applyAlignment="0"/>
    <xf numFmtId="0" fontId="15" fillId="0" borderId="60" applyAlignment="0"/>
    <xf numFmtId="0" fontId="15" fillId="0" borderId="60" applyAlignment="0"/>
    <xf numFmtId="0" fontId="15" fillId="0" borderId="60" applyAlignment="0"/>
    <xf numFmtId="0" fontId="15" fillId="0" borderId="60" applyAlignment="0"/>
    <xf numFmtId="0" fontId="15" fillId="0" borderId="60" applyAlignment="0"/>
    <xf numFmtId="0" fontId="15" fillId="0" borderId="60" applyAlignment="0"/>
    <xf numFmtId="0" fontId="15" fillId="0" borderId="60" applyAlignment="0"/>
    <xf numFmtId="0" fontId="15" fillId="0" borderId="60" applyAlignment="0"/>
    <xf numFmtId="0" fontId="15" fillId="0" borderId="60" applyAlignment="0"/>
    <xf numFmtId="0" fontId="15" fillId="0" borderId="60" applyAlignment="0"/>
    <xf numFmtId="0" fontId="15" fillId="0" borderId="60" applyAlignment="0"/>
    <xf numFmtId="0" fontId="15" fillId="0" borderId="60" applyAlignment="0"/>
    <xf numFmtId="0" fontId="15" fillId="0" borderId="60" applyAlignment="0"/>
    <xf numFmtId="0" fontId="15" fillId="0" borderId="60" applyAlignment="0"/>
    <xf numFmtId="0" fontId="15" fillId="0" borderId="60" applyAlignment="0"/>
    <xf numFmtId="0" fontId="15" fillId="0" borderId="60" applyAlignment="0"/>
    <xf numFmtId="0" fontId="15" fillId="0" borderId="60" applyAlignment="0"/>
    <xf numFmtId="0" fontId="15" fillId="0" borderId="60" applyAlignment="0"/>
    <xf numFmtId="0" fontId="15" fillId="0" borderId="60" applyAlignment="0"/>
    <xf numFmtId="0" fontId="15" fillId="0" borderId="60" applyAlignment="0"/>
    <xf numFmtId="0" fontId="15" fillId="0" borderId="60" applyAlignment="0"/>
    <xf numFmtId="0" fontId="15" fillId="0" borderId="60" applyAlignment="0"/>
    <xf numFmtId="0" fontId="44" fillId="0" borderId="76" applyNumberFormat="0" applyFont="0" applyBorder="0">
      <alignment horizontal="left" indent="2"/>
    </xf>
    <xf numFmtId="0" fontId="44" fillId="0" borderId="76" applyNumberFormat="0" applyFont="0" applyBorder="0">
      <alignment horizontal="left" indent="2"/>
    </xf>
    <xf numFmtId="0" fontId="44" fillId="0" borderId="76" applyNumberFormat="0" applyFont="0" applyBorder="0">
      <alignment horizontal="left" indent="2"/>
    </xf>
    <xf numFmtId="0" fontId="44" fillId="0" borderId="76" applyNumberFormat="0" applyFont="0" applyBorder="0">
      <alignment horizontal="left" indent="2"/>
    </xf>
    <xf numFmtId="0" fontId="44" fillId="0" borderId="76" applyNumberFormat="0" applyFont="0" applyBorder="0">
      <alignment horizontal="left" indent="2"/>
    </xf>
    <xf numFmtId="0" fontId="44" fillId="0" borderId="76" applyNumberFormat="0" applyFont="0" applyBorder="0">
      <alignment horizontal="left" indent="2"/>
    </xf>
    <xf numFmtId="0" fontId="44" fillId="0" borderId="76" applyNumberFormat="0" applyFont="0" applyBorder="0">
      <alignment horizontal="left" indent="2"/>
    </xf>
    <xf numFmtId="0" fontId="44" fillId="0" borderId="76" applyNumberFormat="0" applyFont="0" applyBorder="0">
      <alignment horizontal="left" indent="2"/>
    </xf>
    <xf numFmtId="0" fontId="44" fillId="0" borderId="76" applyNumberFormat="0" applyFont="0" applyBorder="0" applyAlignment="0">
      <alignment horizontal="center"/>
    </xf>
    <xf numFmtId="0" fontId="44" fillId="0" borderId="76" applyNumberFormat="0" applyFont="0" applyBorder="0" applyAlignment="0">
      <alignment horizontal="center"/>
    </xf>
    <xf numFmtId="0" fontId="44" fillId="0" borderId="76" applyNumberFormat="0" applyFont="0" applyBorder="0" applyAlignment="0">
      <alignment horizontal="center"/>
    </xf>
    <xf numFmtId="0" fontId="44" fillId="0" borderId="76" applyNumberFormat="0" applyFont="0" applyBorder="0" applyAlignment="0">
      <alignment horizontal="center"/>
    </xf>
    <xf numFmtId="0" fontId="44" fillId="0" borderId="76" applyNumberFormat="0" applyFont="0" applyBorder="0" applyAlignment="0">
      <alignment horizontal="center"/>
    </xf>
    <xf numFmtId="0" fontId="44" fillId="0" borderId="76" applyNumberFormat="0" applyFont="0" applyBorder="0" applyAlignment="0">
      <alignment horizontal="center"/>
    </xf>
    <xf numFmtId="0" fontId="44" fillId="0" borderId="76" applyNumberFormat="0" applyFont="0" applyBorder="0" applyAlignment="0">
      <alignment horizontal="center"/>
    </xf>
    <xf numFmtId="0" fontId="44" fillId="0" borderId="76" applyNumberFormat="0" applyFont="0" applyBorder="0" applyAlignment="0">
      <alignment horizontal="center"/>
    </xf>
    <xf numFmtId="0" fontId="66" fillId="24" borderId="83" applyNumberFormat="0" applyAlignment="0" applyProtection="0"/>
    <xf numFmtId="0" fontId="66" fillId="24" borderId="83" applyNumberFormat="0" applyAlignment="0" applyProtection="0"/>
    <xf numFmtId="0" fontId="167" fillId="4" borderId="83" applyNumberFormat="0" applyAlignment="0" applyProtection="0"/>
    <xf numFmtId="43" fontId="4"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 fontId="70" fillId="0" borderId="81" applyBorder="0"/>
    <xf numFmtId="1" fontId="70" fillId="0" borderId="81" applyBorder="0"/>
    <xf numFmtId="246" fontId="18" fillId="0" borderId="76"/>
    <xf numFmtId="246" fontId="18" fillId="0" borderId="76"/>
    <xf numFmtId="246" fontId="18" fillId="0" borderId="76"/>
    <xf numFmtId="246" fontId="18" fillId="0" borderId="76"/>
    <xf numFmtId="0" fontId="79" fillId="24" borderId="84" applyNumberFormat="0" applyAlignment="0" applyProtection="0"/>
    <xf numFmtId="0" fontId="79" fillId="24" borderId="84" applyNumberFormat="0" applyAlignment="0" applyProtection="0"/>
    <xf numFmtId="0" fontId="80" fillId="11" borderId="83" applyNumberFormat="0" applyAlignment="0" applyProtection="0"/>
    <xf numFmtId="0" fontId="80" fillId="11" borderId="83" applyNumberFormat="0" applyAlignment="0" applyProtection="0"/>
    <xf numFmtId="0" fontId="4" fillId="27" borderId="85" applyNumberFormat="0" applyFont="0" applyAlignment="0" applyProtection="0"/>
    <xf numFmtId="0" fontId="4" fillId="27" borderId="85" applyNumberFormat="0" applyFont="0" applyAlignment="0" applyProtection="0"/>
    <xf numFmtId="216" fontId="111" fillId="29" borderId="76" applyNumberFormat="0" applyAlignment="0">
      <alignment horizontal="left" vertical="top"/>
    </xf>
    <xf numFmtId="216" fontId="111" fillId="29" borderId="76" applyNumberFormat="0" applyAlignment="0">
      <alignment horizontal="left" vertical="top"/>
    </xf>
    <xf numFmtId="216" fontId="111" fillId="29" borderId="76" applyNumberFormat="0" applyAlignment="0">
      <alignment horizontal="left" vertical="top"/>
    </xf>
    <xf numFmtId="216" fontId="111" fillId="29" borderId="76" applyNumberFormat="0" applyAlignment="0">
      <alignment horizontal="left" vertical="top"/>
    </xf>
    <xf numFmtId="49" fontId="113" fillId="0" borderId="76">
      <alignment vertical="center"/>
    </xf>
    <xf numFmtId="49" fontId="113" fillId="0" borderId="76">
      <alignment vertical="center"/>
    </xf>
    <xf numFmtId="49" fontId="113" fillId="0" borderId="76">
      <alignment vertical="center"/>
    </xf>
    <xf numFmtId="49" fontId="113" fillId="0" borderId="76">
      <alignment vertical="center"/>
    </xf>
    <xf numFmtId="10" fontId="101" fillId="2" borderId="76" applyNumberFormat="0" applyBorder="0" applyAlignment="0" applyProtection="0"/>
    <xf numFmtId="10" fontId="101" fillId="2" borderId="76" applyNumberFormat="0" applyBorder="0" applyAlignment="0" applyProtection="0"/>
    <xf numFmtId="10" fontId="101" fillId="2" borderId="76" applyNumberFormat="0" applyBorder="0" applyAlignment="0" applyProtection="0"/>
    <xf numFmtId="10" fontId="101" fillId="2" borderId="76" applyNumberFormat="0" applyBorder="0" applyAlignment="0" applyProtection="0"/>
    <xf numFmtId="0" fontId="115" fillId="11" borderId="83" applyNumberFormat="0" applyAlignment="0" applyProtection="0"/>
    <xf numFmtId="0" fontId="115" fillId="11" borderId="83" applyNumberFormat="0" applyAlignment="0" applyProtection="0"/>
    <xf numFmtId="0" fontId="80" fillId="56" borderId="83" applyNumberFormat="0" applyAlignment="0" applyProtection="0"/>
    <xf numFmtId="0" fontId="80" fillId="56" borderId="83" applyNumberFormat="0" applyAlignment="0" applyProtection="0"/>
    <xf numFmtId="0" fontId="80" fillId="56" borderId="83" applyNumberFormat="0" applyAlignment="0" applyProtection="0"/>
    <xf numFmtId="0" fontId="34" fillId="0" borderId="76"/>
    <xf numFmtId="0" fontId="34" fillId="0" borderId="76"/>
    <xf numFmtId="0" fontId="34" fillId="0" borderId="76"/>
    <xf numFmtId="0" fontId="34" fillId="0" borderId="76"/>
    <xf numFmtId="0" fontId="129" fillId="0" borderId="76" applyNumberFormat="0" applyFont="0" applyFill="0" applyBorder="0" applyAlignment="0">
      <alignment horizontal="center"/>
    </xf>
    <xf numFmtId="0" fontId="129" fillId="0" borderId="76" applyNumberFormat="0" applyFont="0" applyFill="0" applyBorder="0" applyAlignment="0">
      <alignment horizontal="center"/>
    </xf>
    <xf numFmtId="0" fontId="129" fillId="0" borderId="76" applyNumberFormat="0" applyFont="0" applyFill="0" applyBorder="0" applyAlignment="0">
      <alignment horizontal="center"/>
    </xf>
    <xf numFmtId="0" fontId="129" fillId="0" borderId="76" applyNumberFormat="0" applyFont="0" applyFill="0" applyBorder="0" applyAlignment="0">
      <alignment horizontal="center"/>
    </xf>
    <xf numFmtId="0" fontId="75" fillId="0" borderId="0"/>
    <xf numFmtId="0" fontId="13" fillId="0" borderId="0"/>
    <xf numFmtId="0" fontId="13" fillId="0" borderId="0"/>
    <xf numFmtId="0" fontId="4" fillId="0" borderId="0"/>
    <xf numFmtId="0" fontId="4" fillId="0" borderId="0"/>
    <xf numFmtId="0" fontId="206" fillId="0" borderId="0"/>
    <xf numFmtId="0" fontId="6" fillId="0" borderId="0"/>
    <xf numFmtId="0" fontId="50" fillId="0" borderId="0"/>
    <xf numFmtId="9" fontId="13" fillId="0" borderId="0" applyFont="0" applyFill="0" applyBorder="0" applyAlignment="0" applyProtection="0"/>
    <xf numFmtId="9" fontId="13" fillId="0" borderId="0" applyFont="0" applyFill="0" applyBorder="0" applyAlignment="0" applyProtection="0"/>
    <xf numFmtId="0" fontId="4" fillId="0" borderId="0"/>
    <xf numFmtId="202" fontId="34" fillId="0" borderId="76"/>
    <xf numFmtId="202" fontId="34" fillId="0" borderId="76"/>
    <xf numFmtId="202" fontId="34" fillId="0" borderId="76"/>
    <xf numFmtId="202" fontId="34" fillId="0" borderId="76"/>
    <xf numFmtId="0" fontId="185" fillId="47" borderId="76">
      <alignment horizontal="left" vertical="center"/>
    </xf>
    <xf numFmtId="0" fontId="185" fillId="47" borderId="76">
      <alignment horizontal="left" vertical="center"/>
    </xf>
    <xf numFmtId="0" fontId="185" fillId="47" borderId="76">
      <alignment horizontal="left" vertical="center"/>
    </xf>
    <xf numFmtId="0" fontId="185" fillId="47" borderId="76">
      <alignment horizontal="left" vertical="center"/>
    </xf>
    <xf numFmtId="43"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cellStyleXfs>
  <cellXfs count="575">
    <xf numFmtId="0" fontId="0" fillId="0" borderId="0" xfId="0"/>
    <xf numFmtId="169" fontId="9" fillId="0" borderId="6" xfId="1" applyNumberFormat="1" applyFont="1" applyFill="1" applyBorder="1" applyAlignment="1" applyProtection="1">
      <alignment horizontal="center" vertical="center" wrapText="1"/>
    </xf>
    <xf numFmtId="169" fontId="5" fillId="0" borderId="7" xfId="1" applyNumberFormat="1" applyFont="1" applyFill="1" applyBorder="1" applyAlignment="1" applyProtection="1">
      <alignment vertical="center" wrapText="1"/>
    </xf>
    <xf numFmtId="169" fontId="5" fillId="0" borderId="0" xfId="1" applyNumberFormat="1" applyFont="1" applyFill="1" applyBorder="1" applyAlignment="1" applyProtection="1">
      <alignment horizontal="left" vertical="center" wrapText="1"/>
    </xf>
    <xf numFmtId="169" fontId="5" fillId="0" borderId="0" xfId="1" applyNumberFormat="1" applyFont="1" applyFill="1" applyBorder="1" applyAlignment="1" applyProtection="1">
      <alignment horizontal="left" vertical="center"/>
    </xf>
    <xf numFmtId="169" fontId="5" fillId="0" borderId="0" xfId="1" applyNumberFormat="1" applyFont="1" applyFill="1" applyBorder="1" applyAlignment="1" applyProtection="1">
      <alignment horizontal="center" vertical="center" wrapText="1"/>
    </xf>
    <xf numFmtId="167" fontId="5" fillId="0" borderId="0" xfId="1" applyFont="1" applyFill="1" applyBorder="1" applyAlignment="1" applyProtection="1">
      <alignment horizontal="center" vertical="center" wrapText="1"/>
    </xf>
    <xf numFmtId="0" fontId="5" fillId="0" borderId="0" xfId="8" applyFont="1" applyFill="1" applyAlignment="1">
      <alignment vertical="center"/>
    </xf>
    <xf numFmtId="0" fontId="5" fillId="0" borderId="0" xfId="8" applyFont="1" applyFill="1" applyAlignment="1">
      <alignment horizontal="center" vertical="center"/>
    </xf>
    <xf numFmtId="0" fontId="5" fillId="0" borderId="7" xfId="8" applyFont="1" applyFill="1" applyBorder="1" applyAlignment="1">
      <alignment horizontal="left" vertical="center"/>
    </xf>
    <xf numFmtId="169" fontId="9" fillId="0" borderId="7" xfId="1" applyNumberFormat="1" applyFont="1" applyFill="1" applyBorder="1" applyAlignment="1" applyProtection="1">
      <alignment vertical="center" wrapText="1"/>
    </xf>
    <xf numFmtId="168" fontId="10" fillId="0" borderId="7" xfId="1" applyNumberFormat="1" applyFont="1" applyFill="1" applyBorder="1" applyAlignment="1" applyProtection="1">
      <alignment horizontal="center" vertical="center" wrapText="1"/>
    </xf>
    <xf numFmtId="168" fontId="10" fillId="0" borderId="7" xfId="1" applyNumberFormat="1" applyFont="1" applyFill="1" applyBorder="1" applyAlignment="1" applyProtection="1">
      <alignment vertical="center" wrapText="1"/>
    </xf>
    <xf numFmtId="167" fontId="5" fillId="0" borderId="0" xfId="1" applyFont="1" applyFill="1" applyBorder="1" applyAlignment="1" applyProtection="1">
      <alignment vertical="center" wrapText="1"/>
    </xf>
    <xf numFmtId="169" fontId="10" fillId="0" borderId="7" xfId="1" applyNumberFormat="1" applyFont="1" applyFill="1" applyBorder="1" applyAlignment="1" applyProtection="1">
      <alignment vertical="center" wrapText="1"/>
    </xf>
    <xf numFmtId="169" fontId="9" fillId="0" borderId="7" xfId="5" applyNumberFormat="1" applyFont="1" applyFill="1" applyBorder="1" applyAlignment="1">
      <alignment horizontal="left" vertical="center" wrapText="1"/>
    </xf>
    <xf numFmtId="169" fontId="5" fillId="0" borderId="7" xfId="5" applyNumberFormat="1" applyFont="1" applyFill="1" applyBorder="1" applyAlignment="1">
      <alignment horizontal="left" vertical="center" wrapText="1"/>
    </xf>
    <xf numFmtId="169" fontId="5" fillId="0" borderId="7" xfId="5" applyNumberFormat="1" applyFont="1" applyFill="1" applyBorder="1" applyAlignment="1">
      <alignment vertical="center" wrapText="1"/>
    </xf>
    <xf numFmtId="169" fontId="10" fillId="0" borderId="7" xfId="5" applyNumberFormat="1" applyFont="1" applyFill="1" applyBorder="1" applyAlignment="1">
      <alignment vertical="center" wrapText="1"/>
    </xf>
    <xf numFmtId="0" fontId="9" fillId="0" borderId="7" xfId="8" applyFont="1" applyFill="1" applyBorder="1" applyAlignment="1">
      <alignment vertical="center" wrapText="1"/>
    </xf>
    <xf numFmtId="167" fontId="5" fillId="0" borderId="7" xfId="5" applyFont="1" applyFill="1" applyBorder="1" applyAlignment="1" applyProtection="1">
      <alignment horizontal="left" vertical="center" wrapText="1"/>
    </xf>
    <xf numFmtId="167" fontId="10" fillId="0" borderId="7" xfId="5" applyFont="1" applyFill="1" applyBorder="1" applyAlignment="1" applyProtection="1">
      <alignment horizontal="left" vertical="center" wrapText="1"/>
    </xf>
    <xf numFmtId="0" fontId="5" fillId="0" borderId="7" xfId="1212" applyFont="1" applyFill="1" applyBorder="1" applyAlignment="1">
      <alignment vertical="center" wrapText="1"/>
    </xf>
    <xf numFmtId="295" fontId="5" fillId="0" borderId="7" xfId="11" applyNumberFormat="1" applyFont="1" applyFill="1" applyBorder="1" applyAlignment="1">
      <alignment vertical="center" wrapText="1"/>
    </xf>
    <xf numFmtId="169" fontId="10" fillId="0" borderId="7" xfId="5" quotePrefix="1" applyNumberFormat="1" applyFont="1" applyFill="1" applyBorder="1" applyAlignment="1" applyProtection="1">
      <alignment horizontal="center" vertical="center" wrapText="1"/>
    </xf>
    <xf numFmtId="169" fontId="10" fillId="0" borderId="7" xfId="5" applyNumberFormat="1" applyFont="1" applyFill="1" applyBorder="1" applyAlignment="1" applyProtection="1">
      <alignment vertical="center" wrapText="1"/>
    </xf>
    <xf numFmtId="167" fontId="10" fillId="0" borderId="7" xfId="5" quotePrefix="1" applyFont="1" applyFill="1" applyBorder="1" applyAlignment="1" applyProtection="1">
      <alignment horizontal="center" vertical="center" wrapText="1"/>
    </xf>
    <xf numFmtId="167" fontId="10" fillId="0" borderId="7" xfId="5" applyFont="1" applyFill="1" applyBorder="1" applyAlignment="1" applyProtection="1">
      <alignment vertical="center" wrapText="1"/>
    </xf>
    <xf numFmtId="167" fontId="9" fillId="0" borderId="7" xfId="5" applyFont="1" applyFill="1" applyBorder="1" applyAlignment="1" applyProtection="1">
      <alignment vertical="center" wrapText="1"/>
    </xf>
    <xf numFmtId="169" fontId="5" fillId="0" borderId="0" xfId="5" applyNumberFormat="1" applyFont="1" applyFill="1" applyBorder="1" applyAlignment="1">
      <alignment horizontal="left" vertical="center"/>
    </xf>
    <xf numFmtId="169" fontId="5" fillId="0" borderId="0" xfId="1" applyNumberFormat="1" applyFont="1" applyFill="1" applyBorder="1" applyAlignment="1" applyProtection="1">
      <alignment horizontal="center" vertical="center"/>
    </xf>
    <xf numFmtId="167" fontId="5" fillId="0" borderId="0" xfId="1" applyFont="1" applyFill="1" applyBorder="1" applyAlignment="1" applyProtection="1">
      <alignment vertical="center"/>
    </xf>
    <xf numFmtId="169" fontId="5" fillId="0" borderId="0" xfId="1" applyNumberFormat="1" applyFont="1" applyFill="1" applyBorder="1" applyAlignment="1" applyProtection="1">
      <alignment vertical="center"/>
    </xf>
    <xf numFmtId="167" fontId="5" fillId="0" borderId="0" xfId="1" applyFont="1" applyFill="1" applyBorder="1" applyAlignment="1" applyProtection="1">
      <alignment horizontal="right" vertical="center"/>
    </xf>
    <xf numFmtId="167" fontId="9" fillId="0" borderId="0" xfId="1" applyFont="1" applyFill="1" applyBorder="1" applyAlignment="1" applyProtection="1">
      <alignment vertical="center"/>
    </xf>
    <xf numFmtId="167" fontId="10" fillId="0" borderId="0" xfId="1" applyFont="1" applyFill="1" applyBorder="1" applyAlignment="1" applyProtection="1">
      <alignment vertical="center"/>
    </xf>
    <xf numFmtId="168" fontId="10" fillId="0" borderId="0" xfId="1" applyNumberFormat="1" applyFont="1" applyFill="1" applyBorder="1" applyAlignment="1" applyProtection="1">
      <alignment vertical="center"/>
    </xf>
    <xf numFmtId="169" fontId="5" fillId="0" borderId="0" xfId="5" applyNumberFormat="1" applyFont="1" applyFill="1" applyBorder="1" applyAlignment="1" applyProtection="1">
      <alignment horizontal="center"/>
    </xf>
    <xf numFmtId="167" fontId="5" fillId="0" borderId="0" xfId="5" applyFont="1" applyFill="1" applyBorder="1" applyAlignment="1" applyProtection="1"/>
    <xf numFmtId="169" fontId="5" fillId="0" borderId="0" xfId="5" applyNumberFormat="1" applyFont="1" applyFill="1" applyBorder="1" applyAlignment="1" applyProtection="1"/>
    <xf numFmtId="168" fontId="5" fillId="0" borderId="0" xfId="5" applyNumberFormat="1" applyFont="1" applyFill="1" applyBorder="1" applyAlignment="1" applyProtection="1"/>
    <xf numFmtId="169" fontId="5" fillId="0" borderId="0" xfId="5" applyNumberFormat="1" applyFont="1" applyFill="1" applyBorder="1" applyAlignment="1" applyProtection="1">
      <alignment horizontal="left"/>
    </xf>
    <xf numFmtId="169" fontId="9" fillId="0" borderId="0" xfId="5" applyNumberFormat="1" applyFont="1" applyFill="1" applyBorder="1" applyAlignment="1" applyProtection="1"/>
    <xf numFmtId="168" fontId="9" fillId="0" borderId="0" xfId="5" applyNumberFormat="1" applyFont="1" applyFill="1" applyBorder="1" applyAlignment="1" applyProtection="1"/>
    <xf numFmtId="168" fontId="9" fillId="0" borderId="0" xfId="5" applyNumberFormat="1" applyFont="1" applyFill="1" applyBorder="1" applyAlignment="1" applyProtection="1">
      <alignment horizontal="center"/>
    </xf>
    <xf numFmtId="167" fontId="5" fillId="0" borderId="0" xfId="5" applyFont="1" applyFill="1" applyBorder="1" applyAlignment="1" applyProtection="1">
      <alignment horizontal="right"/>
    </xf>
    <xf numFmtId="169" fontId="5" fillId="0" borderId="0" xfId="5" applyNumberFormat="1" applyFont="1" applyFill="1" applyBorder="1" applyAlignment="1" applyProtection="1">
      <alignment horizontal="right"/>
    </xf>
    <xf numFmtId="169" fontId="5" fillId="0" borderId="0" xfId="5" applyNumberFormat="1" applyFont="1" applyFill="1" applyBorder="1" applyAlignment="1" applyProtection="1">
      <alignment vertical="center"/>
    </xf>
    <xf numFmtId="169" fontId="5" fillId="0" borderId="7" xfId="5" quotePrefix="1" applyNumberFormat="1" applyFont="1" applyFill="1" applyBorder="1" applyAlignment="1" applyProtection="1">
      <alignment horizontal="center" vertical="center" wrapText="1"/>
    </xf>
    <xf numFmtId="169" fontId="5" fillId="0" borderId="7" xfId="5" applyNumberFormat="1" applyFont="1" applyFill="1" applyBorder="1" applyAlignment="1">
      <alignment horizontal="center" vertical="center" wrapText="1"/>
    </xf>
    <xf numFmtId="168" fontId="5" fillId="0" borderId="7" xfId="5" applyNumberFormat="1" applyFont="1" applyFill="1" applyBorder="1" applyAlignment="1" applyProtection="1">
      <alignment horizontal="center" vertical="center" wrapText="1"/>
    </xf>
    <xf numFmtId="169" fontId="9" fillId="0" borderId="7" xfId="5" quotePrefix="1" applyNumberFormat="1" applyFont="1" applyFill="1" applyBorder="1" applyAlignment="1" applyProtection="1">
      <alignment horizontal="center" vertical="center" wrapText="1"/>
    </xf>
    <xf numFmtId="167" fontId="9" fillId="0" borderId="7" xfId="5" applyFont="1" applyFill="1" applyBorder="1" applyAlignment="1" applyProtection="1">
      <alignment horizontal="left" vertical="center" wrapText="1"/>
    </xf>
    <xf numFmtId="169" fontId="9" fillId="0" borderId="7" xfId="5" applyNumberFormat="1" applyFont="1" applyFill="1" applyBorder="1" applyAlignment="1" applyProtection="1">
      <alignment horizontal="center" vertical="center" wrapText="1"/>
    </xf>
    <xf numFmtId="169" fontId="9" fillId="0" borderId="7" xfId="5" applyNumberFormat="1" applyFont="1" applyFill="1" applyBorder="1" applyAlignment="1">
      <alignment horizontal="center" vertical="center" wrapText="1"/>
    </xf>
    <xf numFmtId="168" fontId="9" fillId="0" borderId="7" xfId="5" applyNumberFormat="1" applyFont="1" applyFill="1" applyBorder="1" applyAlignment="1" applyProtection="1">
      <alignment horizontal="center" vertical="center" wrapText="1"/>
    </xf>
    <xf numFmtId="167" fontId="9" fillId="0" borderId="0" xfId="5" applyFont="1" applyFill="1" applyBorder="1" applyAlignment="1" applyProtection="1"/>
    <xf numFmtId="0" fontId="5" fillId="0" borderId="7" xfId="1236" applyFont="1" applyFill="1" applyBorder="1" applyAlignment="1">
      <alignment horizontal="left" vertical="center" wrapText="1"/>
    </xf>
    <xf numFmtId="166" fontId="5" fillId="0" borderId="7" xfId="1236" applyNumberFormat="1" applyFont="1" applyFill="1" applyBorder="1" applyAlignment="1">
      <alignment vertical="center" wrapText="1"/>
    </xf>
    <xf numFmtId="169" fontId="5" fillId="0" borderId="7" xfId="5" applyNumberFormat="1" applyFont="1" applyFill="1" applyBorder="1" applyAlignment="1" applyProtection="1">
      <alignment vertical="center" wrapText="1"/>
    </xf>
    <xf numFmtId="169" fontId="5" fillId="0" borderId="7" xfId="942" applyNumberFormat="1" applyFont="1" applyFill="1" applyBorder="1" applyAlignment="1" applyProtection="1">
      <alignment vertical="center" wrapText="1"/>
    </xf>
    <xf numFmtId="0" fontId="10" fillId="0" borderId="7" xfId="1236" applyFont="1" applyFill="1" applyBorder="1" applyAlignment="1">
      <alignment horizontal="left" vertical="center" wrapText="1"/>
    </xf>
    <xf numFmtId="169" fontId="10" fillId="0" borderId="7" xfId="5" applyNumberFormat="1" applyFont="1" applyFill="1" applyBorder="1" applyAlignment="1" applyProtection="1">
      <alignment horizontal="center" vertical="center" wrapText="1"/>
    </xf>
    <xf numFmtId="169" fontId="10" fillId="0" borderId="7" xfId="5" applyNumberFormat="1" applyFont="1" applyFill="1" applyBorder="1" applyAlignment="1">
      <alignment horizontal="center" vertical="center" wrapText="1"/>
    </xf>
    <xf numFmtId="168" fontId="10" fillId="0" borderId="7" xfId="5" applyNumberFormat="1" applyFont="1" applyFill="1" applyBorder="1" applyAlignment="1" applyProtection="1">
      <alignment horizontal="center" vertical="center" wrapText="1"/>
    </xf>
    <xf numFmtId="166" fontId="10" fillId="0" borderId="7" xfId="1236" applyNumberFormat="1" applyFont="1" applyFill="1" applyBorder="1" applyAlignment="1">
      <alignment vertical="center" wrapText="1"/>
    </xf>
    <xf numFmtId="167" fontId="10" fillId="0" borderId="0" xfId="5" applyFont="1" applyFill="1" applyBorder="1" applyAlignment="1" applyProtection="1"/>
    <xf numFmtId="0" fontId="9" fillId="0" borderId="7" xfId="1236" applyFont="1" applyFill="1" applyBorder="1" applyAlignment="1">
      <alignment horizontal="left" vertical="center" wrapText="1"/>
    </xf>
    <xf numFmtId="0" fontId="5" fillId="0" borderId="7" xfId="1236" applyFont="1" applyFill="1" applyBorder="1" applyAlignment="1">
      <alignment vertical="center" wrapText="1"/>
    </xf>
    <xf numFmtId="167" fontId="5" fillId="0" borderId="7" xfId="5" applyFont="1" applyFill="1" applyBorder="1" applyAlignment="1" applyProtection="1">
      <alignment vertical="center" wrapText="1"/>
    </xf>
    <xf numFmtId="169" fontId="11" fillId="0" borderId="7" xfId="5" quotePrefix="1" applyNumberFormat="1" applyFont="1" applyFill="1" applyBorder="1" applyAlignment="1" applyProtection="1">
      <alignment horizontal="center" vertical="center" wrapText="1"/>
    </xf>
    <xf numFmtId="167" fontId="11" fillId="0" borderId="7" xfId="5" applyFont="1" applyFill="1" applyBorder="1" applyAlignment="1" applyProtection="1">
      <alignment vertical="center" wrapText="1"/>
    </xf>
    <xf numFmtId="167" fontId="11" fillId="0" borderId="0" xfId="5" applyFont="1" applyFill="1" applyBorder="1" applyAlignment="1" applyProtection="1"/>
    <xf numFmtId="169" fontId="9" fillId="0" borderId="7" xfId="5" quotePrefix="1" applyNumberFormat="1" applyFont="1" applyFill="1" applyBorder="1" applyAlignment="1" applyProtection="1">
      <alignment horizontal="center" vertical="center"/>
    </xf>
    <xf numFmtId="169" fontId="5" fillId="0" borderId="7" xfId="5" applyNumberFormat="1" applyFont="1" applyFill="1" applyBorder="1" applyAlignment="1" applyProtection="1">
      <alignment horizontal="left" vertical="center" wrapText="1"/>
    </xf>
    <xf numFmtId="0" fontId="9" fillId="0" borderId="7" xfId="1212" applyFont="1" applyFill="1" applyBorder="1" applyAlignment="1">
      <alignment vertical="center" wrapText="1"/>
    </xf>
    <xf numFmtId="0" fontId="5" fillId="0" borderId="7" xfId="1212" quotePrefix="1" applyFont="1" applyFill="1" applyBorder="1" applyAlignment="1">
      <alignment horizontal="center" vertical="center" wrapText="1"/>
    </xf>
    <xf numFmtId="0" fontId="9" fillId="0" borderId="7" xfId="8" applyFont="1" applyFill="1" applyBorder="1" applyAlignment="1">
      <alignment horizontal="left" vertical="center" wrapText="1"/>
    </xf>
    <xf numFmtId="0" fontId="5" fillId="0" borderId="7" xfId="8" applyFont="1" applyFill="1" applyBorder="1" applyAlignment="1">
      <alignment horizontal="left" vertical="center" wrapText="1"/>
    </xf>
    <xf numFmtId="167" fontId="5" fillId="0" borderId="7" xfId="5" quotePrefix="1" applyFont="1" applyFill="1" applyBorder="1" applyAlignment="1" applyProtection="1">
      <alignment horizontal="center" vertical="center" wrapText="1"/>
    </xf>
    <xf numFmtId="167" fontId="199" fillId="0" borderId="0" xfId="5" applyFont="1" applyFill="1" applyBorder="1" applyAlignment="1" applyProtection="1"/>
    <xf numFmtId="169" fontId="5" fillId="0" borderId="0" xfId="5" applyNumberFormat="1" applyFont="1" applyFill="1" applyBorder="1" applyAlignment="1" applyProtection="1">
      <alignment horizontal="center" vertical="center" wrapText="1"/>
    </xf>
    <xf numFmtId="169" fontId="5" fillId="0" borderId="0" xfId="5" applyNumberFormat="1" applyFont="1" applyFill="1" applyBorder="1" applyAlignment="1" applyProtection="1">
      <alignment vertical="center" wrapText="1"/>
    </xf>
    <xf numFmtId="168" fontId="5" fillId="0" borderId="0" xfId="5" applyNumberFormat="1" applyFont="1" applyFill="1" applyBorder="1" applyAlignment="1" applyProtection="1">
      <alignment vertical="center" wrapText="1"/>
    </xf>
    <xf numFmtId="169" fontId="5" fillId="0" borderId="0" xfId="5" applyNumberFormat="1" applyFont="1" applyFill="1" applyBorder="1" applyAlignment="1" applyProtection="1">
      <alignment horizontal="left" vertical="center"/>
    </xf>
    <xf numFmtId="168" fontId="5" fillId="0" borderId="0" xfId="5" applyNumberFormat="1" applyFont="1" applyFill="1" applyBorder="1" applyAlignment="1" applyProtection="1">
      <alignment horizontal="center" vertical="center" wrapText="1"/>
    </xf>
    <xf numFmtId="4" fontId="5" fillId="0" borderId="7" xfId="5" applyNumberFormat="1" applyFont="1" applyFill="1" applyBorder="1" applyAlignment="1" applyProtection="1">
      <alignment horizontal="right" vertical="center" wrapText="1"/>
    </xf>
    <xf numFmtId="4" fontId="5" fillId="0" borderId="7" xfId="5" applyNumberFormat="1" applyFont="1" applyFill="1" applyBorder="1" applyAlignment="1" applyProtection="1">
      <alignment horizontal="left" vertical="center" wrapText="1"/>
    </xf>
    <xf numFmtId="166" fontId="202" fillId="50" borderId="0" xfId="4" applyNumberFormat="1" applyFont="1" applyFill="1" applyAlignment="1">
      <alignment horizontal="center" vertical="center"/>
    </xf>
    <xf numFmtId="0" fontId="5" fillId="50" borderId="0" xfId="2" applyFont="1" applyFill="1" applyAlignment="1">
      <alignment vertical="center"/>
    </xf>
    <xf numFmtId="166" fontId="5" fillId="50" borderId="0" xfId="3" applyNumberFormat="1" applyFont="1" applyFill="1" applyAlignment="1">
      <alignment vertical="center"/>
    </xf>
    <xf numFmtId="166" fontId="9" fillId="50" borderId="7" xfId="6" applyNumberFormat="1" applyFont="1" applyFill="1" applyBorder="1" applyAlignment="1">
      <alignment vertical="center" wrapText="1"/>
    </xf>
    <xf numFmtId="0" fontId="9" fillId="50" borderId="0" xfId="2" applyFont="1" applyFill="1" applyBorder="1" applyAlignment="1">
      <alignment horizontal="center" vertical="center"/>
    </xf>
    <xf numFmtId="166" fontId="5" fillId="50" borderId="7" xfId="6" applyNumberFormat="1" applyFont="1" applyFill="1" applyBorder="1" applyAlignment="1">
      <alignment vertical="center" wrapText="1"/>
    </xf>
    <xf numFmtId="0" fontId="5" fillId="50" borderId="0" xfId="2" applyFont="1" applyFill="1" applyBorder="1" applyAlignment="1">
      <alignment horizontal="center" vertical="center"/>
    </xf>
    <xf numFmtId="169" fontId="9" fillId="50" borderId="7" xfId="5" applyNumberFormat="1" applyFont="1" applyFill="1" applyBorder="1" applyAlignment="1">
      <alignment vertical="center" wrapText="1"/>
    </xf>
    <xf numFmtId="166" fontId="9" fillId="50" borderId="7" xfId="5" applyNumberFormat="1" applyFont="1" applyFill="1" applyBorder="1" applyAlignment="1">
      <alignment vertical="center" wrapText="1"/>
    </xf>
    <xf numFmtId="169" fontId="5" fillId="50" borderId="7" xfId="5" applyNumberFormat="1" applyFont="1" applyFill="1" applyBorder="1" applyAlignment="1">
      <alignment vertical="center" wrapText="1"/>
    </xf>
    <xf numFmtId="166" fontId="5" fillId="50" borderId="7" xfId="3" applyNumberFormat="1" applyFont="1" applyFill="1" applyBorder="1" applyAlignment="1">
      <alignment vertical="center" wrapText="1"/>
    </xf>
    <xf numFmtId="169" fontId="10" fillId="50" borderId="7" xfId="5" applyNumberFormat="1" applyFont="1" applyFill="1" applyBorder="1" applyAlignment="1">
      <alignment vertical="center" wrapText="1"/>
    </xf>
    <xf numFmtId="0" fontId="10" fillId="50" borderId="0" xfId="2" applyFont="1" applyFill="1" applyBorder="1" applyAlignment="1">
      <alignment horizontal="center" vertical="center"/>
    </xf>
    <xf numFmtId="166" fontId="9" fillId="50" borderId="7" xfId="3" applyNumberFormat="1" applyFont="1" applyFill="1" applyBorder="1" applyAlignment="1">
      <alignment vertical="center" wrapText="1"/>
    </xf>
    <xf numFmtId="166" fontId="10" fillId="50" borderId="7" xfId="5" applyNumberFormat="1" applyFont="1" applyFill="1" applyBorder="1" applyAlignment="1">
      <alignment vertical="center" wrapText="1"/>
    </xf>
    <xf numFmtId="0" fontId="9" fillId="50" borderId="0" xfId="2" applyFont="1" applyFill="1" applyAlignment="1">
      <alignment vertical="center"/>
    </xf>
    <xf numFmtId="169" fontId="5" fillId="50" borderId="7" xfId="3" applyNumberFormat="1" applyFont="1" applyFill="1" applyBorder="1" applyAlignment="1">
      <alignment vertical="center" wrapText="1"/>
    </xf>
    <xf numFmtId="166" fontId="5" fillId="50" borderId="7" xfId="2" applyNumberFormat="1" applyFont="1" applyFill="1" applyBorder="1" applyAlignment="1">
      <alignment vertical="center" wrapText="1"/>
    </xf>
    <xf numFmtId="49" fontId="5" fillId="50" borderId="0" xfId="2" applyNumberFormat="1" applyFont="1" applyFill="1" applyBorder="1" applyAlignment="1">
      <alignment horizontal="left" vertical="center"/>
    </xf>
    <xf numFmtId="0" fontId="5" fillId="50" borderId="0" xfId="2" applyFont="1" applyFill="1" applyBorder="1" applyAlignment="1">
      <alignment vertical="center" wrapText="1"/>
    </xf>
    <xf numFmtId="166" fontId="5" fillId="50" borderId="0" xfId="3" applyNumberFormat="1" applyFont="1" applyFill="1" applyBorder="1" applyAlignment="1">
      <alignment vertical="center" wrapText="1"/>
    </xf>
    <xf numFmtId="169" fontId="5" fillId="50" borderId="0" xfId="3" applyNumberFormat="1" applyFont="1" applyFill="1" applyBorder="1" applyAlignment="1">
      <alignment vertical="center" wrapText="1"/>
    </xf>
    <xf numFmtId="0" fontId="10" fillId="50" borderId="0" xfId="2" applyFont="1" applyFill="1" applyAlignment="1">
      <alignment vertical="center"/>
    </xf>
    <xf numFmtId="49" fontId="5" fillId="50" borderId="0" xfId="2" applyNumberFormat="1" applyFont="1" applyFill="1" applyAlignment="1">
      <alignment horizontal="center" vertical="center" wrapText="1"/>
    </xf>
    <xf numFmtId="169" fontId="5" fillId="50" borderId="0" xfId="3" applyNumberFormat="1" applyFont="1" applyFill="1" applyAlignment="1">
      <alignment vertical="center"/>
    </xf>
    <xf numFmtId="3" fontId="5" fillId="0" borderId="0" xfId="5" applyNumberFormat="1" applyFont="1" applyFill="1" applyBorder="1" applyAlignment="1" applyProtection="1">
      <alignment vertical="center"/>
    </xf>
    <xf numFmtId="169" fontId="9" fillId="0" borderId="0" xfId="5" applyNumberFormat="1" applyFont="1" applyFill="1" applyBorder="1" applyAlignment="1" applyProtection="1">
      <alignment horizontal="left" vertical="center"/>
    </xf>
    <xf numFmtId="169" fontId="9" fillId="0" borderId="0" xfId="5" applyNumberFormat="1" applyFont="1" applyFill="1" applyBorder="1" applyAlignment="1" applyProtection="1">
      <alignment vertical="center"/>
    </xf>
    <xf numFmtId="3" fontId="9" fillId="0" borderId="0" xfId="5" applyNumberFormat="1" applyFont="1" applyFill="1" applyBorder="1" applyAlignment="1" applyProtection="1">
      <alignment vertical="center"/>
    </xf>
    <xf numFmtId="167" fontId="9" fillId="0" borderId="0" xfId="5" applyFont="1" applyFill="1" applyBorder="1" applyAlignment="1" applyProtection="1">
      <alignment vertical="center" wrapText="1"/>
    </xf>
    <xf numFmtId="167" fontId="9" fillId="0" borderId="0" xfId="5" applyFont="1" applyFill="1" applyBorder="1" applyAlignment="1" applyProtection="1">
      <alignment vertical="center"/>
    </xf>
    <xf numFmtId="169" fontId="5" fillId="0" borderId="0" xfId="5" applyNumberFormat="1" applyFont="1" applyFill="1" applyBorder="1" applyAlignment="1" applyProtection="1">
      <alignment horizontal="center" vertical="center"/>
    </xf>
    <xf numFmtId="167" fontId="5" fillId="0" borderId="0" xfId="5" applyFont="1" applyFill="1" applyBorder="1" applyAlignment="1" applyProtection="1">
      <alignment horizontal="right" vertical="center"/>
    </xf>
    <xf numFmtId="167" fontId="5" fillId="0" borderId="0" xfId="5" applyFont="1" applyFill="1" applyBorder="1" applyAlignment="1" applyProtection="1">
      <alignment vertical="center"/>
    </xf>
    <xf numFmtId="169" fontId="9" fillId="0" borderId="6" xfId="5" applyNumberFormat="1" applyFont="1" applyFill="1" applyBorder="1" applyAlignment="1" applyProtection="1">
      <alignment horizontal="center" vertical="center" wrapText="1"/>
    </xf>
    <xf numFmtId="168" fontId="9" fillId="0" borderId="6" xfId="5" applyNumberFormat="1" applyFont="1" applyFill="1" applyBorder="1" applyAlignment="1" applyProtection="1">
      <alignment horizontal="center" vertical="center" wrapText="1"/>
    </xf>
    <xf numFmtId="3" fontId="9" fillId="0" borderId="6" xfId="5" applyNumberFormat="1" applyFont="1" applyFill="1" applyBorder="1" applyAlignment="1" applyProtection="1">
      <alignment horizontal="right" vertical="center" wrapText="1"/>
    </xf>
    <xf numFmtId="169" fontId="11" fillId="0" borderId="7" xfId="5" applyNumberFormat="1" applyFont="1" applyFill="1" applyBorder="1" applyAlignment="1" applyProtection="1">
      <alignment horizontal="center" vertical="center" wrapText="1"/>
    </xf>
    <xf numFmtId="168" fontId="11" fillId="0" borderId="7" xfId="5" applyNumberFormat="1" applyFont="1" applyFill="1" applyBorder="1" applyAlignment="1" applyProtection="1">
      <alignment horizontal="center" vertical="center" wrapText="1"/>
    </xf>
    <xf numFmtId="3" fontId="11" fillId="0" borderId="7" xfId="5" applyNumberFormat="1" applyFont="1" applyFill="1" applyBorder="1" applyAlignment="1" applyProtection="1">
      <alignment horizontal="center" vertical="center" wrapText="1"/>
    </xf>
    <xf numFmtId="167" fontId="11" fillId="0" borderId="0" xfId="5" applyFont="1" applyFill="1" applyBorder="1" applyAlignment="1" applyProtection="1">
      <alignment vertical="center"/>
    </xf>
    <xf numFmtId="3" fontId="9" fillId="0" borderId="7" xfId="5" applyNumberFormat="1" applyFont="1" applyFill="1" applyBorder="1" applyAlignment="1" applyProtection="1">
      <alignment horizontal="center" vertical="center" wrapText="1"/>
    </xf>
    <xf numFmtId="168" fontId="5" fillId="0" borderId="7" xfId="5" applyNumberFormat="1" applyFont="1" applyFill="1" applyBorder="1" applyAlignment="1" applyProtection="1">
      <alignment vertical="center" wrapText="1"/>
    </xf>
    <xf numFmtId="3" fontId="5" fillId="0" borderId="7" xfId="5" applyNumberFormat="1" applyFont="1" applyFill="1" applyBorder="1" applyAlignment="1" applyProtection="1">
      <alignment vertical="center"/>
    </xf>
    <xf numFmtId="169" fontId="9" fillId="0" borderId="7" xfId="5" applyNumberFormat="1" applyFont="1" applyFill="1" applyBorder="1" applyAlignment="1" applyProtection="1">
      <alignment vertical="center" wrapText="1"/>
    </xf>
    <xf numFmtId="168" fontId="9" fillId="0" borderId="7" xfId="5" applyNumberFormat="1" applyFont="1" applyFill="1" applyBorder="1" applyAlignment="1" applyProtection="1">
      <alignment vertical="center" wrapText="1"/>
    </xf>
    <xf numFmtId="3" fontId="9" fillId="0" borderId="7" xfId="5" applyNumberFormat="1" applyFont="1" applyFill="1" applyBorder="1" applyAlignment="1" applyProtection="1">
      <alignment vertical="center"/>
    </xf>
    <xf numFmtId="167" fontId="10" fillId="0" borderId="7" xfId="5" applyNumberFormat="1" applyFont="1" applyFill="1" applyBorder="1" applyAlignment="1" applyProtection="1">
      <alignment horizontal="center" vertical="center" wrapText="1"/>
    </xf>
    <xf numFmtId="167" fontId="5" fillId="0" borderId="7" xfId="5" applyNumberFormat="1" applyFont="1" applyFill="1" applyBorder="1" applyAlignment="1" applyProtection="1">
      <alignment horizontal="center" vertical="center" wrapText="1"/>
    </xf>
    <xf numFmtId="167" fontId="10" fillId="0" borderId="7" xfId="5" applyNumberFormat="1" applyFont="1" applyFill="1" applyBorder="1" applyAlignment="1" applyProtection="1">
      <alignment vertical="center"/>
    </xf>
    <xf numFmtId="168" fontId="10" fillId="0" borderId="0" xfId="5" applyNumberFormat="1" applyFont="1" applyFill="1" applyBorder="1" applyAlignment="1" applyProtection="1">
      <alignment vertical="center"/>
    </xf>
    <xf numFmtId="169" fontId="5" fillId="0" borderId="58" xfId="5" applyNumberFormat="1" applyFont="1" applyFill="1" applyBorder="1" applyAlignment="1" applyProtection="1">
      <alignment horizontal="center" vertical="center" wrapText="1"/>
    </xf>
    <xf numFmtId="168" fontId="5" fillId="0" borderId="58" xfId="5" applyNumberFormat="1" applyFont="1" applyFill="1" applyBorder="1" applyAlignment="1" applyProtection="1">
      <alignment horizontal="center" vertical="center" wrapText="1"/>
    </xf>
    <xf numFmtId="168" fontId="5" fillId="0" borderId="58" xfId="5" applyNumberFormat="1" applyFont="1" applyFill="1" applyBorder="1" applyAlignment="1" applyProtection="1">
      <alignment vertical="center" wrapText="1"/>
    </xf>
    <xf numFmtId="3" fontId="5" fillId="0" borderId="58" xfId="5" applyNumberFormat="1" applyFont="1" applyFill="1" applyBorder="1" applyAlignment="1" applyProtection="1">
      <alignment vertical="center"/>
    </xf>
    <xf numFmtId="167" fontId="5" fillId="0" borderId="0" xfId="5" applyFont="1" applyFill="1" applyBorder="1" applyAlignment="1" applyProtection="1">
      <alignment horizontal="center" vertical="center" wrapText="1"/>
    </xf>
    <xf numFmtId="167" fontId="5" fillId="0" borderId="0" xfId="5" applyFont="1" applyFill="1" applyBorder="1" applyAlignment="1" applyProtection="1">
      <alignment vertical="center" wrapText="1"/>
    </xf>
    <xf numFmtId="0" fontId="208" fillId="0" borderId="0" xfId="8" applyFont="1" applyFill="1" applyAlignment="1">
      <alignment horizontal="left" vertical="center"/>
    </xf>
    <xf numFmtId="0" fontId="209" fillId="0" borderId="0" xfId="8" applyFont="1" applyFill="1" applyAlignment="1">
      <alignment vertical="center"/>
    </xf>
    <xf numFmtId="169" fontId="209" fillId="0" borderId="0" xfId="5" applyNumberFormat="1" applyFont="1" applyFill="1" applyAlignment="1">
      <alignment vertical="center"/>
    </xf>
    <xf numFmtId="169" fontId="5" fillId="0" borderId="0" xfId="8" applyNumberFormat="1" applyFont="1" applyFill="1" applyAlignment="1">
      <alignment horizontal="center" vertical="center"/>
    </xf>
    <xf numFmtId="41" fontId="209" fillId="0" borderId="0" xfId="8" applyNumberFormat="1" applyFont="1" applyFill="1" applyAlignment="1">
      <alignment vertical="center"/>
    </xf>
    <xf numFmtId="169" fontId="5" fillId="0" borderId="0" xfId="5" applyNumberFormat="1" applyFont="1" applyFill="1" applyBorder="1" applyAlignment="1">
      <alignment vertical="center"/>
    </xf>
    <xf numFmtId="49" fontId="5" fillId="50" borderId="78" xfId="5" quotePrefix="1" applyNumberFormat="1" applyFont="1" applyFill="1" applyBorder="1" applyAlignment="1">
      <alignment horizontal="center" vertical="center" wrapText="1"/>
    </xf>
    <xf numFmtId="169" fontId="5" fillId="50" borderId="78" xfId="5" applyNumberFormat="1" applyFont="1" applyFill="1" applyBorder="1" applyAlignment="1">
      <alignment horizontal="left" vertical="center" wrapText="1"/>
    </xf>
    <xf numFmtId="166" fontId="5" fillId="50" borderId="78" xfId="3" applyNumberFormat="1" applyFont="1" applyFill="1" applyBorder="1" applyAlignment="1">
      <alignment vertical="center" wrapText="1"/>
    </xf>
    <xf numFmtId="169" fontId="199" fillId="0" borderId="78" xfId="5" applyNumberFormat="1" applyFont="1" applyFill="1" applyBorder="1" applyAlignment="1" applyProtection="1">
      <alignment horizontal="center" vertical="center" wrapText="1"/>
    </xf>
    <xf numFmtId="168" fontId="199" fillId="0" borderId="78" xfId="5" applyNumberFormat="1" applyFont="1" applyFill="1" applyBorder="1" applyAlignment="1" applyProtection="1">
      <alignment horizontal="center" vertical="center" wrapText="1"/>
    </xf>
    <xf numFmtId="169" fontId="5" fillId="0" borderId="7" xfId="5" applyNumberFormat="1" applyFont="1" applyFill="1" applyBorder="1" applyAlignment="1" applyProtection="1">
      <alignment horizontal="center" vertical="center" wrapText="1"/>
    </xf>
    <xf numFmtId="167" fontId="5" fillId="0" borderId="7" xfId="5" applyFont="1" applyFill="1" applyBorder="1" applyAlignment="1" applyProtection="1">
      <alignment horizontal="center" vertical="center" wrapText="1"/>
    </xf>
    <xf numFmtId="169" fontId="101" fillId="0" borderId="0" xfId="5" applyNumberFormat="1" applyFont="1" applyFill="1" applyBorder="1" applyAlignment="1" applyProtection="1"/>
    <xf numFmtId="167" fontId="12" fillId="0" borderId="0" xfId="5" applyFont="1" applyFill="1" applyBorder="1" applyAlignment="1" applyProtection="1"/>
    <xf numFmtId="169" fontId="12" fillId="0" borderId="0" xfId="5" applyNumberFormat="1" applyFont="1" applyFill="1" applyBorder="1" applyAlignment="1" applyProtection="1"/>
    <xf numFmtId="0" fontId="5" fillId="50" borderId="0" xfId="2" applyFont="1" applyFill="1" applyBorder="1" applyAlignment="1">
      <alignment horizontal="left" vertical="center"/>
    </xf>
    <xf numFmtId="169" fontId="5" fillId="0" borderId="78" xfId="5" applyNumberFormat="1" applyFont="1" applyFill="1" applyBorder="1" applyAlignment="1" applyProtection="1">
      <alignment vertical="center" wrapText="1"/>
    </xf>
    <xf numFmtId="169" fontId="5" fillId="0" borderId="0" xfId="5" applyNumberFormat="1" applyFont="1" applyFill="1" applyBorder="1" applyAlignment="1">
      <alignment horizontal="left" vertical="center" wrapText="1"/>
    </xf>
    <xf numFmtId="49" fontId="5" fillId="50" borderId="0" xfId="2" applyNumberFormat="1" applyFont="1" applyFill="1" applyBorder="1" applyAlignment="1">
      <alignment horizontal="center" vertical="center" wrapText="1"/>
    </xf>
    <xf numFmtId="166" fontId="5" fillId="50" borderId="0" xfId="3" applyNumberFormat="1" applyFont="1" applyFill="1" applyBorder="1" applyAlignment="1">
      <alignment vertical="center"/>
    </xf>
    <xf numFmtId="0" fontId="5" fillId="50" borderId="0" xfId="2" applyFont="1" applyFill="1" applyAlignment="1">
      <alignment horizontal="center" vertical="center"/>
    </xf>
    <xf numFmtId="49" fontId="5" fillId="50" borderId="0" xfId="3" applyNumberFormat="1" applyFont="1" applyFill="1" applyBorder="1" applyAlignment="1">
      <alignment horizontal="left" vertical="center"/>
    </xf>
    <xf numFmtId="299" fontId="5" fillId="0" borderId="0" xfId="5" applyNumberFormat="1" applyFont="1" applyFill="1" applyBorder="1" applyAlignment="1" applyProtection="1">
      <alignment vertical="center"/>
    </xf>
    <xf numFmtId="300" fontId="5" fillId="0" borderId="0" xfId="5" applyNumberFormat="1" applyFont="1" applyFill="1" applyBorder="1" applyAlignment="1" applyProtection="1">
      <alignment vertical="center"/>
    </xf>
    <xf numFmtId="49" fontId="5" fillId="50" borderId="7" xfId="8" quotePrefix="1" applyNumberFormat="1" applyFont="1" applyFill="1" applyBorder="1" applyAlignment="1">
      <alignment horizontal="center" vertical="center" wrapText="1"/>
    </xf>
    <xf numFmtId="0" fontId="5" fillId="50" borderId="7" xfId="8" applyFont="1" applyFill="1" applyBorder="1" applyAlignment="1">
      <alignment vertical="center" wrapText="1"/>
    </xf>
    <xf numFmtId="0" fontId="5" fillId="0" borderId="0" xfId="2" applyFont="1" applyFill="1"/>
    <xf numFmtId="3" fontId="10" fillId="0" borderId="7" xfId="5" applyNumberFormat="1" applyFont="1" applyFill="1" applyBorder="1" applyAlignment="1" applyProtection="1">
      <alignment vertical="center"/>
    </xf>
    <xf numFmtId="167" fontId="10" fillId="0" borderId="0" xfId="5" applyFont="1" applyFill="1" applyBorder="1" applyAlignment="1" applyProtection="1">
      <alignment vertical="center"/>
    </xf>
    <xf numFmtId="169" fontId="5" fillId="0" borderId="78" xfId="5" applyNumberFormat="1" applyFont="1" applyFill="1" applyBorder="1" applyAlignment="1" applyProtection="1">
      <alignment horizontal="center" vertical="center" wrapText="1"/>
    </xf>
    <xf numFmtId="168" fontId="5" fillId="0" borderId="78" xfId="5" applyNumberFormat="1" applyFont="1" applyFill="1" applyBorder="1" applyAlignment="1" applyProtection="1">
      <alignment horizontal="center" vertical="center" wrapText="1"/>
    </xf>
    <xf numFmtId="3" fontId="5" fillId="0" borderId="78" xfId="5" applyNumberFormat="1" applyFont="1" applyFill="1" applyBorder="1" applyAlignment="1" applyProtection="1">
      <alignment vertical="center"/>
    </xf>
    <xf numFmtId="169" fontId="5" fillId="0" borderId="78" xfId="5" applyNumberFormat="1" applyFont="1" applyFill="1" applyBorder="1" applyAlignment="1">
      <alignment horizontal="left" vertical="center" wrapText="1"/>
    </xf>
    <xf numFmtId="168" fontId="9" fillId="50" borderId="7" xfId="1" applyNumberFormat="1" applyFont="1" applyFill="1" applyBorder="1" applyAlignment="1">
      <alignment vertical="center" wrapText="1"/>
    </xf>
    <xf numFmtId="168" fontId="9" fillId="50" borderId="7" xfId="1" applyNumberFormat="1" applyFont="1" applyFill="1" applyBorder="1" applyAlignment="1">
      <alignment horizontal="center" vertical="center" wrapText="1"/>
    </xf>
    <xf numFmtId="168" fontId="5" fillId="50" borderId="7" xfId="1" applyNumberFormat="1" applyFont="1" applyFill="1" applyBorder="1" applyAlignment="1">
      <alignment horizontal="center" vertical="center" wrapText="1"/>
    </xf>
    <xf numFmtId="168" fontId="10" fillId="50" borderId="7" xfId="1" applyNumberFormat="1" applyFont="1" applyFill="1" applyBorder="1" applyAlignment="1">
      <alignment horizontal="center" vertical="center" wrapText="1"/>
    </xf>
    <xf numFmtId="168" fontId="9" fillId="50" borderId="7" xfId="1" quotePrefix="1" applyNumberFormat="1" applyFont="1" applyFill="1" applyBorder="1" applyAlignment="1">
      <alignment horizontal="center" vertical="center" wrapText="1"/>
    </xf>
    <xf numFmtId="168" fontId="5" fillId="50" borderId="7" xfId="1" quotePrefix="1" applyNumberFormat="1" applyFont="1" applyFill="1" applyBorder="1" applyAlignment="1">
      <alignment horizontal="center" vertical="center" wrapText="1"/>
    </xf>
    <xf numFmtId="168" fontId="5" fillId="50" borderId="7" xfId="1" applyNumberFormat="1" applyFont="1" applyFill="1" applyBorder="1" applyAlignment="1">
      <alignment vertical="center" wrapText="1"/>
    </xf>
    <xf numFmtId="169" fontId="5" fillId="50" borderId="7" xfId="1" applyNumberFormat="1" applyFont="1" applyFill="1" applyBorder="1" applyAlignment="1">
      <alignment vertical="center"/>
    </xf>
    <xf numFmtId="49" fontId="5" fillId="50" borderId="7" xfId="8" applyNumberFormat="1" applyFont="1" applyFill="1" applyBorder="1" applyAlignment="1">
      <alignment horizontal="center" vertical="center" wrapText="1"/>
    </xf>
    <xf numFmtId="168" fontId="4" fillId="50" borderId="7" xfId="1" applyNumberFormat="1" applyFont="1" applyFill="1" applyBorder="1" applyAlignment="1">
      <alignment vertical="center" wrapText="1"/>
    </xf>
    <xf numFmtId="169" fontId="5" fillId="50" borderId="7" xfId="1" applyNumberFormat="1" applyFont="1" applyFill="1" applyBorder="1" applyAlignment="1">
      <alignment horizontal="center" vertical="center" wrapText="1"/>
    </xf>
    <xf numFmtId="168" fontId="5" fillId="50" borderId="78" xfId="1" applyNumberFormat="1" applyFont="1" applyFill="1" applyBorder="1" applyAlignment="1">
      <alignment vertical="center" wrapText="1"/>
    </xf>
    <xf numFmtId="168" fontId="4" fillId="50" borderId="0" xfId="1" applyNumberFormat="1" applyFont="1" applyFill="1" applyBorder="1" applyAlignment="1">
      <alignment vertical="center" wrapText="1"/>
    </xf>
    <xf numFmtId="169" fontId="5" fillId="50" borderId="0" xfId="1" applyNumberFormat="1" applyFont="1" applyFill="1" applyBorder="1" applyAlignment="1">
      <alignment horizontal="center" vertical="center" wrapText="1"/>
    </xf>
    <xf numFmtId="168" fontId="4" fillId="50" borderId="0" xfId="1" applyNumberFormat="1" applyFont="1" applyFill="1" applyAlignment="1">
      <alignment vertical="center"/>
    </xf>
    <xf numFmtId="169" fontId="5" fillId="50" borderId="0" xfId="1" applyNumberFormat="1" applyFont="1" applyFill="1" applyAlignment="1">
      <alignment vertical="center"/>
    </xf>
    <xf numFmtId="0" fontId="11" fillId="50" borderId="0" xfId="2" applyFont="1" applyFill="1" applyAlignment="1">
      <alignment vertical="center"/>
    </xf>
    <xf numFmtId="169" fontId="9" fillId="0" borderId="0" xfId="5" applyNumberFormat="1" applyFont="1" applyFill="1" applyBorder="1" applyAlignment="1" applyProtection="1">
      <alignment horizontal="center" vertical="center" wrapText="1"/>
    </xf>
    <xf numFmtId="167" fontId="5" fillId="0" borderId="87" xfId="5" applyFont="1" applyFill="1" applyBorder="1" applyAlignment="1">
      <alignment horizontal="center" vertical="center" wrapText="1"/>
    </xf>
    <xf numFmtId="169" fontId="5" fillId="0" borderId="87" xfId="5" applyNumberFormat="1" applyFont="1" applyFill="1" applyBorder="1" applyAlignment="1">
      <alignment vertical="center" wrapText="1"/>
    </xf>
    <xf numFmtId="167" fontId="9" fillId="0" borderId="6" xfId="5" applyFont="1" applyFill="1" applyBorder="1" applyAlignment="1" applyProtection="1">
      <alignment horizontal="left" vertical="center" wrapText="1"/>
    </xf>
    <xf numFmtId="167" fontId="9" fillId="0" borderId="6" xfId="5" applyFont="1" applyFill="1" applyBorder="1" applyAlignment="1" applyProtection="1">
      <alignment horizontal="center" vertical="center" wrapText="1"/>
    </xf>
    <xf numFmtId="167" fontId="9" fillId="0" borderId="6" xfId="5" applyFont="1" applyFill="1" applyBorder="1" applyAlignment="1">
      <alignment horizontal="center" vertical="center" wrapText="1"/>
    </xf>
    <xf numFmtId="169" fontId="9" fillId="0" borderId="6" xfId="5" applyNumberFormat="1" applyFont="1" applyFill="1" applyBorder="1" applyAlignment="1">
      <alignment horizontal="center" vertical="center" wrapText="1"/>
    </xf>
    <xf numFmtId="168" fontId="9" fillId="0" borderId="6" xfId="5" applyNumberFormat="1" applyFont="1" applyFill="1" applyBorder="1" applyAlignment="1">
      <alignment horizontal="center" vertical="center" wrapText="1"/>
    </xf>
    <xf numFmtId="168" fontId="9" fillId="0" borderId="7" xfId="5" applyNumberFormat="1" applyFont="1" applyFill="1" applyBorder="1" applyAlignment="1">
      <alignment horizontal="center" vertical="center" wrapText="1"/>
    </xf>
    <xf numFmtId="168" fontId="9" fillId="0" borderId="58" xfId="5" quotePrefix="1" applyNumberFormat="1" applyFont="1" applyFill="1" applyBorder="1" applyAlignment="1" applyProtection="1">
      <alignment horizontal="center" vertical="center" wrapText="1"/>
    </xf>
    <xf numFmtId="168" fontId="9" fillId="0" borderId="58" xfId="5" applyNumberFormat="1" applyFont="1" applyFill="1" applyBorder="1" applyAlignment="1" applyProtection="1">
      <alignment vertical="center" wrapText="1"/>
    </xf>
    <xf numFmtId="169" fontId="9" fillId="0" borderId="58" xfId="5" applyNumberFormat="1" applyFont="1" applyFill="1" applyBorder="1" applyAlignment="1" applyProtection="1">
      <alignment horizontal="center" vertical="center" wrapText="1"/>
    </xf>
    <xf numFmtId="168" fontId="9" fillId="0" borderId="58" xfId="5" applyNumberFormat="1" applyFont="1" applyFill="1" applyBorder="1" applyAlignment="1" applyProtection="1">
      <alignment horizontal="center" vertical="center" wrapText="1"/>
    </xf>
    <xf numFmtId="168" fontId="5" fillId="0" borderId="58" xfId="5" quotePrefix="1" applyNumberFormat="1" applyFont="1" applyFill="1" applyBorder="1" applyAlignment="1" applyProtection="1">
      <alignment horizontal="center" vertical="center" wrapText="1"/>
    </xf>
    <xf numFmtId="168" fontId="5" fillId="0" borderId="7" xfId="5" applyNumberFormat="1" applyFont="1" applyFill="1" applyBorder="1" applyAlignment="1" applyProtection="1">
      <alignment horizontal="right" vertical="center" wrapText="1"/>
    </xf>
    <xf numFmtId="4" fontId="4" fillId="0" borderId="0" xfId="5" applyNumberFormat="1" applyFont="1" applyFill="1" applyBorder="1" applyAlignment="1" applyProtection="1">
      <alignment horizontal="right"/>
    </xf>
    <xf numFmtId="168" fontId="9" fillId="0" borderId="7" xfId="5" quotePrefix="1" applyNumberFormat="1" applyFont="1" applyFill="1" applyBorder="1" applyAlignment="1" applyProtection="1">
      <alignment horizontal="center" vertical="center" wrapText="1"/>
    </xf>
    <xf numFmtId="168" fontId="5" fillId="0" borderId="7" xfId="5" quotePrefix="1" applyNumberFormat="1" applyFont="1" applyFill="1" applyBorder="1" applyAlignment="1" applyProtection="1">
      <alignment horizontal="center" vertical="center" wrapText="1"/>
    </xf>
    <xf numFmtId="167" fontId="199" fillId="0" borderId="78" xfId="5" applyFont="1" applyFill="1" applyBorder="1" applyAlignment="1" applyProtection="1">
      <alignment vertical="center" wrapText="1"/>
    </xf>
    <xf numFmtId="168" fontId="5" fillId="0" borderId="0" xfId="1" applyNumberFormat="1" applyFont="1" applyFill="1" applyBorder="1" applyAlignment="1" applyProtection="1">
      <alignment vertical="center"/>
    </xf>
    <xf numFmtId="167" fontId="9" fillId="0" borderId="0" xfId="5" applyFont="1" applyFill="1" applyBorder="1" applyAlignment="1" applyProtection="1">
      <alignment horizontal="center" vertical="center" wrapText="1"/>
    </xf>
    <xf numFmtId="167" fontId="5" fillId="0" borderId="56" xfId="5" applyFont="1" applyFill="1" applyBorder="1" applyAlignment="1" applyProtection="1">
      <alignment vertical="center"/>
    </xf>
    <xf numFmtId="167" fontId="5" fillId="0" borderId="87" xfId="5" applyFont="1" applyFill="1" applyBorder="1" applyAlignment="1" applyProtection="1">
      <alignment horizontal="center" vertical="center" wrapText="1"/>
    </xf>
    <xf numFmtId="169" fontId="5" fillId="0" borderId="87" xfId="5" quotePrefix="1" applyNumberFormat="1" applyFont="1" applyFill="1" applyBorder="1" applyAlignment="1" applyProtection="1">
      <alignment horizontal="center" vertical="center" wrapText="1"/>
    </xf>
    <xf numFmtId="3" fontId="5" fillId="0" borderId="87" xfId="5" applyNumberFormat="1" applyFont="1" applyFill="1" applyBorder="1" applyAlignment="1" applyProtection="1">
      <alignment horizontal="center" vertical="center" wrapText="1"/>
    </xf>
    <xf numFmtId="168" fontId="9" fillId="0" borderId="6" xfId="1" applyNumberFormat="1" applyFont="1" applyFill="1" applyBorder="1" applyAlignment="1" applyProtection="1">
      <alignment horizontal="center" vertical="center" wrapText="1"/>
    </xf>
    <xf numFmtId="168" fontId="9" fillId="0" borderId="7" xfId="1" applyNumberFormat="1" applyFont="1" applyFill="1" applyBorder="1" applyAlignment="1" applyProtection="1">
      <alignment horizontal="center" vertical="center" wrapText="1"/>
    </xf>
    <xf numFmtId="169" fontId="9" fillId="0" borderId="7" xfId="5" applyNumberFormat="1" applyFont="1" applyFill="1" applyBorder="1" applyAlignment="1" applyProtection="1">
      <alignment horizontal="right" vertical="center" wrapText="1"/>
    </xf>
    <xf numFmtId="168" fontId="5" fillId="0" borderId="7" xfId="1" applyNumberFormat="1" applyFont="1" applyFill="1" applyBorder="1" applyAlignment="1" applyProtection="1">
      <alignment horizontal="center" vertical="center" wrapText="1"/>
    </xf>
    <xf numFmtId="3" fontId="11" fillId="0" borderId="7" xfId="5" applyNumberFormat="1" applyFont="1" applyFill="1" applyBorder="1" applyAlignment="1" applyProtection="1">
      <alignment horizontal="right" vertical="center" wrapText="1"/>
    </xf>
    <xf numFmtId="3" fontId="9" fillId="0" borderId="7" xfId="5" applyNumberFormat="1" applyFont="1" applyFill="1" applyBorder="1" applyAlignment="1" applyProtection="1">
      <alignment horizontal="right" vertical="center" wrapText="1"/>
    </xf>
    <xf numFmtId="168" fontId="5" fillId="0" borderId="7" xfId="1" applyNumberFormat="1" applyFont="1" applyFill="1" applyBorder="1" applyAlignment="1" applyProtection="1">
      <alignment vertical="center" wrapText="1"/>
    </xf>
    <xf numFmtId="3" fontId="5" fillId="0" borderId="7" xfId="5" applyNumberFormat="1" applyFont="1" applyFill="1" applyBorder="1" applyAlignment="1" applyProtection="1">
      <alignment horizontal="right" vertical="center"/>
    </xf>
    <xf numFmtId="3" fontId="10" fillId="0" borderId="7" xfId="5" applyNumberFormat="1" applyFont="1" applyFill="1" applyBorder="1" applyAlignment="1" applyProtection="1">
      <alignment horizontal="right" vertical="center"/>
    </xf>
    <xf numFmtId="168" fontId="9" fillId="0" borderId="7" xfId="1" applyNumberFormat="1" applyFont="1" applyFill="1" applyBorder="1" applyAlignment="1" applyProtection="1">
      <alignment vertical="center" wrapText="1"/>
    </xf>
    <xf numFmtId="3" fontId="9" fillId="0" borderId="7" xfId="5" applyNumberFormat="1" applyFont="1" applyFill="1" applyBorder="1" applyAlignment="1" applyProtection="1">
      <alignment horizontal="right" vertical="center"/>
    </xf>
    <xf numFmtId="3" fontId="5" fillId="0" borderId="7" xfId="1" applyNumberFormat="1" applyFont="1" applyFill="1" applyBorder="1" applyAlignment="1" applyProtection="1">
      <alignment horizontal="right" vertical="center"/>
    </xf>
    <xf numFmtId="3" fontId="5" fillId="0" borderId="7" xfId="1" applyNumberFormat="1" applyFont="1" applyFill="1" applyBorder="1" applyAlignment="1" applyProtection="1">
      <alignment vertical="center"/>
    </xf>
    <xf numFmtId="3" fontId="9" fillId="0" borderId="7" xfId="1" applyNumberFormat="1" applyFont="1" applyFill="1" applyBorder="1" applyAlignment="1" applyProtection="1">
      <alignment horizontal="right" vertical="center"/>
    </xf>
    <xf numFmtId="3" fontId="9" fillId="0" borderId="7" xfId="1" applyNumberFormat="1" applyFont="1" applyFill="1" applyBorder="1" applyAlignment="1" applyProtection="1">
      <alignment vertical="center"/>
    </xf>
    <xf numFmtId="167" fontId="5" fillId="0" borderId="7" xfId="1" applyNumberFormat="1" applyFont="1" applyFill="1" applyBorder="1" applyAlignment="1" applyProtection="1">
      <alignment horizontal="center" vertical="center" wrapText="1"/>
    </xf>
    <xf numFmtId="167" fontId="10" fillId="0" borderId="7" xfId="5" applyNumberFormat="1" applyFont="1" applyFill="1" applyBorder="1" applyAlignment="1" applyProtection="1">
      <alignment horizontal="right" vertical="center"/>
    </xf>
    <xf numFmtId="169" fontId="5" fillId="0" borderId="7" xfId="1" applyNumberFormat="1" applyFont="1" applyFill="1" applyBorder="1" applyAlignment="1" applyProtection="1">
      <alignment horizontal="right" vertical="center" wrapText="1"/>
    </xf>
    <xf numFmtId="168" fontId="5" fillId="0" borderId="58" xfId="1" applyNumberFormat="1" applyFont="1" applyFill="1" applyBorder="1" applyAlignment="1" applyProtection="1">
      <alignment horizontal="center" vertical="center" wrapText="1"/>
    </xf>
    <xf numFmtId="169" fontId="5" fillId="0" borderId="58" xfId="1" applyNumberFormat="1" applyFont="1" applyFill="1" applyBorder="1" applyAlignment="1" applyProtection="1">
      <alignment vertical="center" wrapText="1"/>
    </xf>
    <xf numFmtId="168" fontId="5" fillId="0" borderId="58" xfId="1" applyNumberFormat="1" applyFont="1" applyFill="1" applyBorder="1" applyAlignment="1" applyProtection="1">
      <alignment vertical="center" wrapText="1"/>
    </xf>
    <xf numFmtId="3" fontId="5" fillId="0" borderId="58" xfId="1" applyNumberFormat="1" applyFont="1" applyFill="1" applyBorder="1" applyAlignment="1" applyProtection="1">
      <alignment vertical="center"/>
    </xf>
    <xf numFmtId="3" fontId="5" fillId="0" borderId="58" xfId="5" applyNumberFormat="1" applyFont="1" applyFill="1" applyBorder="1" applyAlignment="1" applyProtection="1">
      <alignment horizontal="right" vertical="center"/>
    </xf>
    <xf numFmtId="169" fontId="10" fillId="0" borderId="58" xfId="5" applyNumberFormat="1" applyFont="1" applyFill="1" applyBorder="1" applyAlignment="1" applyProtection="1">
      <alignment horizontal="center" vertical="center" wrapText="1"/>
    </xf>
    <xf numFmtId="168" fontId="10" fillId="0" borderId="58" xfId="1" applyNumberFormat="1" applyFont="1" applyFill="1" applyBorder="1" applyAlignment="1" applyProtection="1">
      <alignment horizontal="center" vertical="center" wrapText="1"/>
    </xf>
    <xf numFmtId="168" fontId="10" fillId="0" borderId="58" xfId="5" applyNumberFormat="1" applyFont="1" applyFill="1" applyBorder="1" applyAlignment="1" applyProtection="1">
      <alignment horizontal="center" vertical="center" wrapText="1"/>
    </xf>
    <xf numFmtId="169" fontId="10" fillId="0" borderId="58" xfId="1" applyNumberFormat="1" applyFont="1" applyFill="1" applyBorder="1" applyAlignment="1" applyProtection="1">
      <alignment vertical="center" wrapText="1"/>
    </xf>
    <xf numFmtId="168" fontId="10" fillId="0" borderId="58" xfId="1" applyNumberFormat="1" applyFont="1" applyFill="1" applyBorder="1" applyAlignment="1" applyProtection="1">
      <alignment vertical="center" wrapText="1"/>
    </xf>
    <xf numFmtId="3" fontId="10" fillId="0" borderId="58" xfId="5" applyNumberFormat="1" applyFont="1" applyFill="1" applyBorder="1" applyAlignment="1" applyProtection="1">
      <alignment horizontal="right" vertical="center"/>
    </xf>
    <xf numFmtId="3" fontId="10" fillId="0" borderId="58" xfId="5" applyNumberFormat="1" applyFont="1" applyFill="1" applyBorder="1" applyAlignment="1" applyProtection="1">
      <alignment vertical="center"/>
    </xf>
    <xf numFmtId="169" fontId="5" fillId="0" borderId="7" xfId="1" applyNumberFormat="1" applyFont="1" applyFill="1" applyBorder="1" applyAlignment="1" applyProtection="1">
      <alignment vertical="center"/>
    </xf>
    <xf numFmtId="168" fontId="5" fillId="0" borderId="7" xfId="1" applyNumberFormat="1" applyFont="1" applyFill="1" applyBorder="1" applyAlignment="1" applyProtection="1">
      <alignment vertical="center"/>
    </xf>
    <xf numFmtId="169" fontId="9" fillId="0" borderId="78" xfId="5" applyNumberFormat="1" applyFont="1" applyFill="1" applyBorder="1" applyAlignment="1" applyProtection="1">
      <alignment horizontal="center" vertical="center" wrapText="1"/>
    </xf>
    <xf numFmtId="168" fontId="5" fillId="0" borderId="78" xfId="1" applyNumberFormat="1" applyFont="1" applyFill="1" applyBorder="1" applyAlignment="1" applyProtection="1">
      <alignment horizontal="center" vertical="center" wrapText="1"/>
    </xf>
    <xf numFmtId="168" fontId="9" fillId="0" borderId="78" xfId="5" applyNumberFormat="1" applyFont="1" applyFill="1" applyBorder="1" applyAlignment="1" applyProtection="1">
      <alignment horizontal="center" vertical="center" wrapText="1"/>
    </xf>
    <xf numFmtId="169" fontId="5" fillId="0" borderId="78" xfId="1" applyNumberFormat="1" applyFont="1" applyFill="1" applyBorder="1" applyAlignment="1" applyProtection="1">
      <alignment vertical="center"/>
    </xf>
    <xf numFmtId="168" fontId="5" fillId="0" borderId="78" xfId="1" applyNumberFormat="1" applyFont="1" applyFill="1" applyBorder="1" applyAlignment="1" applyProtection="1">
      <alignment vertical="center"/>
    </xf>
    <xf numFmtId="169" fontId="5" fillId="0" borderId="31" xfId="5" applyNumberFormat="1" applyFont="1" applyFill="1" applyBorder="1" applyAlignment="1" applyProtection="1">
      <alignment horizontal="center" vertical="center" wrapText="1"/>
    </xf>
    <xf numFmtId="169" fontId="5" fillId="0" borderId="31" xfId="5" applyNumberFormat="1" applyFont="1" applyFill="1" applyBorder="1" applyAlignment="1" applyProtection="1">
      <alignment vertical="center" wrapText="1"/>
    </xf>
    <xf numFmtId="168" fontId="5" fillId="0" borderId="31" xfId="1" applyNumberFormat="1" applyFont="1" applyFill="1" applyBorder="1" applyAlignment="1" applyProtection="1">
      <alignment horizontal="center" vertical="center" wrapText="1"/>
    </xf>
    <xf numFmtId="168" fontId="5" fillId="0" borderId="31" xfId="5" applyNumberFormat="1" applyFont="1" applyFill="1" applyBorder="1" applyAlignment="1" applyProtection="1">
      <alignment horizontal="center" vertical="center" wrapText="1"/>
    </xf>
    <xf numFmtId="168" fontId="9" fillId="0" borderId="31" xfId="5" applyNumberFormat="1" applyFont="1" applyFill="1" applyBorder="1" applyAlignment="1" applyProtection="1">
      <alignment horizontal="center" vertical="center" wrapText="1"/>
    </xf>
    <xf numFmtId="169" fontId="5" fillId="0" borderId="31" xfId="1" applyNumberFormat="1" applyFont="1" applyFill="1" applyBorder="1" applyAlignment="1" applyProtection="1">
      <alignment vertical="center"/>
    </xf>
    <xf numFmtId="168" fontId="5" fillId="0" borderId="31" xfId="1" applyNumberFormat="1" applyFont="1" applyFill="1" applyBorder="1" applyAlignment="1" applyProtection="1">
      <alignment vertical="center"/>
    </xf>
    <xf numFmtId="3" fontId="5" fillId="0" borderId="78" xfId="5" applyNumberFormat="1" applyFont="1" applyFill="1" applyBorder="1" applyAlignment="1" applyProtection="1">
      <alignment horizontal="right" vertical="center"/>
    </xf>
    <xf numFmtId="0" fontId="5" fillId="0" borderId="0" xfId="8" applyFont="1" applyFill="1" applyAlignment="1">
      <alignment horizontal="left" vertical="center"/>
    </xf>
    <xf numFmtId="169" fontId="5" fillId="0" borderId="0" xfId="5" applyNumberFormat="1" applyFont="1" applyFill="1" applyAlignment="1">
      <alignment vertical="center"/>
    </xf>
    <xf numFmtId="0" fontId="5" fillId="0" borderId="0" xfId="8" applyNumberFormat="1" applyFont="1" applyFill="1" applyAlignment="1">
      <alignment horizontal="center" vertical="center"/>
    </xf>
    <xf numFmtId="0" fontId="9" fillId="0" borderId="0" xfId="8" applyFont="1" applyFill="1" applyAlignment="1">
      <alignment vertical="center"/>
    </xf>
    <xf numFmtId="0" fontId="10" fillId="0" borderId="0" xfId="8" applyFont="1" applyFill="1" applyBorder="1" applyAlignment="1">
      <alignment vertical="center"/>
    </xf>
    <xf numFmtId="0" fontId="10" fillId="0" borderId="0" xfId="8" applyFont="1" applyFill="1" applyAlignment="1">
      <alignment vertical="center"/>
    </xf>
    <xf numFmtId="172" fontId="5" fillId="0" borderId="0" xfId="8" applyNumberFormat="1" applyFont="1" applyFill="1" applyBorder="1" applyAlignment="1">
      <alignment horizontal="left" vertical="center"/>
    </xf>
    <xf numFmtId="49" fontId="5" fillId="0" borderId="0" xfId="9" applyNumberFormat="1" applyFont="1" applyFill="1" applyBorder="1" applyAlignment="1">
      <alignment horizontal="center" vertical="center"/>
    </xf>
    <xf numFmtId="43" fontId="5" fillId="0" borderId="0" xfId="9" applyFont="1" applyFill="1" applyBorder="1" applyAlignment="1">
      <alignment horizontal="left" vertical="center"/>
    </xf>
    <xf numFmtId="169" fontId="9" fillId="50" borderId="7" xfId="5" quotePrefix="1" applyNumberFormat="1" applyFont="1" applyFill="1" applyBorder="1" applyAlignment="1" applyProtection="1">
      <alignment horizontal="center" vertical="center" wrapText="1"/>
    </xf>
    <xf numFmtId="167" fontId="9" fillId="50" borderId="7" xfId="5" applyFont="1" applyFill="1" applyBorder="1" applyAlignment="1" applyProtection="1">
      <alignment vertical="center" wrapText="1"/>
    </xf>
    <xf numFmtId="169" fontId="5" fillId="50" borderId="7" xfId="5" quotePrefix="1" applyNumberFormat="1" applyFont="1" applyFill="1" applyBorder="1" applyAlignment="1" applyProtection="1">
      <alignment horizontal="center" vertical="center" wrapText="1"/>
    </xf>
    <xf numFmtId="167" fontId="5" fillId="50" borderId="7" xfId="5" applyFont="1" applyFill="1" applyBorder="1" applyAlignment="1" applyProtection="1">
      <alignment vertical="center" wrapText="1"/>
    </xf>
    <xf numFmtId="167" fontId="208" fillId="0" borderId="87" xfId="5" applyFont="1" applyFill="1" applyBorder="1" applyAlignment="1" applyProtection="1">
      <alignment horizontal="center" vertical="center" wrapText="1"/>
    </xf>
    <xf numFmtId="167" fontId="208" fillId="0" borderId="56" xfId="5" applyFont="1" applyFill="1" applyBorder="1" applyAlignment="1" applyProtection="1">
      <alignment horizontal="center" vertical="center" wrapText="1"/>
    </xf>
    <xf numFmtId="167" fontId="208" fillId="0" borderId="86" xfId="5" applyFont="1" applyFill="1" applyBorder="1" applyAlignment="1" applyProtection="1">
      <alignment horizontal="center" vertical="center" wrapText="1"/>
    </xf>
    <xf numFmtId="167" fontId="208" fillId="0" borderId="75" xfId="5" applyFont="1" applyFill="1" applyBorder="1" applyAlignment="1" applyProtection="1">
      <alignment horizontal="center" vertical="center" wrapText="1"/>
    </xf>
    <xf numFmtId="167" fontId="208" fillId="0" borderId="96" xfId="5" applyFont="1" applyFill="1" applyBorder="1" applyAlignment="1" applyProtection="1">
      <alignment horizontal="center" vertical="center" wrapText="1"/>
    </xf>
    <xf numFmtId="167" fontId="208" fillId="0" borderId="98" xfId="5" applyFont="1" applyFill="1" applyBorder="1" applyAlignment="1" applyProtection="1">
      <alignment horizontal="center" vertical="center" wrapText="1"/>
    </xf>
    <xf numFmtId="169" fontId="208" fillId="0" borderId="87" xfId="5" quotePrefix="1" applyNumberFormat="1" applyFont="1" applyFill="1" applyBorder="1" applyAlignment="1" applyProtection="1">
      <alignment horizontal="center" vertical="center" wrapText="1"/>
    </xf>
    <xf numFmtId="169" fontId="208" fillId="0" borderId="6" xfId="5" applyNumberFormat="1" applyFont="1" applyFill="1" applyBorder="1" applyAlignment="1" applyProtection="1">
      <alignment horizontal="center" vertical="center" wrapText="1"/>
    </xf>
    <xf numFmtId="167" fontId="208" fillId="0" borderId="6" xfId="5" applyFont="1" applyFill="1" applyBorder="1" applyAlignment="1" applyProtection="1">
      <alignment vertical="center" wrapText="1"/>
    </xf>
    <xf numFmtId="168" fontId="208" fillId="0" borderId="6" xfId="1" applyNumberFormat="1" applyFont="1" applyFill="1" applyBorder="1" applyAlignment="1" applyProtection="1">
      <alignment horizontal="center" vertical="center" wrapText="1"/>
    </xf>
    <xf numFmtId="169" fontId="208" fillId="0" borderId="7" xfId="5" applyNumberFormat="1" applyFont="1" applyFill="1" applyBorder="1" applyAlignment="1" applyProtection="1">
      <alignment horizontal="center" vertical="center" wrapText="1"/>
    </xf>
    <xf numFmtId="167" fontId="208" fillId="0" borderId="7" xfId="5" applyFont="1" applyFill="1" applyBorder="1" applyAlignment="1" applyProtection="1">
      <alignment vertical="center" wrapText="1"/>
    </xf>
    <xf numFmtId="168" fontId="208" fillId="0" borderId="7" xfId="1" applyNumberFormat="1" applyFont="1" applyFill="1" applyBorder="1" applyAlignment="1" applyProtection="1">
      <alignment horizontal="center" vertical="center" wrapText="1"/>
    </xf>
    <xf numFmtId="168" fontId="208" fillId="0" borderId="7" xfId="5" applyNumberFormat="1" applyFont="1" applyFill="1" applyBorder="1" applyAlignment="1" applyProtection="1">
      <alignment horizontal="center" vertical="center" wrapText="1"/>
    </xf>
    <xf numFmtId="169" fontId="212" fillId="0" borderId="7" xfId="5" applyNumberFormat="1" applyFont="1" applyFill="1" applyBorder="1" applyAlignment="1" applyProtection="1">
      <alignment horizontal="center" vertical="center" wrapText="1"/>
    </xf>
    <xf numFmtId="167" fontId="212" fillId="0" borderId="7" xfId="5" applyFont="1" applyFill="1" applyBorder="1" applyAlignment="1" applyProtection="1">
      <alignment horizontal="left" vertical="center" wrapText="1"/>
    </xf>
    <xf numFmtId="168" fontId="212" fillId="0" borderId="7" xfId="5" applyNumberFormat="1" applyFont="1" applyFill="1" applyBorder="1" applyAlignment="1" applyProtection="1">
      <alignment horizontal="center" vertical="center" wrapText="1"/>
    </xf>
    <xf numFmtId="169" fontId="208" fillId="0" borderId="7" xfId="5" quotePrefix="1" applyNumberFormat="1" applyFont="1" applyFill="1" applyBorder="1" applyAlignment="1" applyProtection="1">
      <alignment horizontal="center" vertical="center" wrapText="1"/>
    </xf>
    <xf numFmtId="169" fontId="209" fillId="0" borderId="7" xfId="5" quotePrefix="1" applyNumberFormat="1" applyFont="1" applyFill="1" applyBorder="1" applyAlignment="1" applyProtection="1">
      <alignment horizontal="center" vertical="center" wrapText="1"/>
    </xf>
    <xf numFmtId="167" fontId="209" fillId="0" borderId="7" xfId="5" applyFont="1" applyFill="1" applyBorder="1" applyAlignment="1" applyProtection="1">
      <alignment vertical="center" wrapText="1"/>
    </xf>
    <xf numFmtId="169" fontId="209" fillId="0" borderId="7" xfId="5" applyNumberFormat="1" applyFont="1" applyFill="1" applyBorder="1" applyAlignment="1" applyProtection="1">
      <alignment horizontal="center" vertical="center" wrapText="1"/>
    </xf>
    <xf numFmtId="168" fontId="209" fillId="0" borderId="7" xfId="1" applyNumberFormat="1" applyFont="1" applyFill="1" applyBorder="1" applyAlignment="1" applyProtection="1">
      <alignment horizontal="center" vertical="center" wrapText="1"/>
    </xf>
    <xf numFmtId="169" fontId="209" fillId="0" borderId="7" xfId="5" applyNumberFormat="1" applyFont="1" applyFill="1" applyBorder="1" applyAlignment="1" applyProtection="1">
      <alignment vertical="center" wrapText="1"/>
    </xf>
    <xf numFmtId="168" fontId="209" fillId="0" borderId="7" xfId="5" applyNumberFormat="1" applyFont="1" applyFill="1" applyBorder="1" applyAlignment="1" applyProtection="1">
      <alignment horizontal="center" vertical="center" wrapText="1"/>
    </xf>
    <xf numFmtId="169" fontId="213" fillId="0" borderId="7" xfId="5" quotePrefix="1" applyNumberFormat="1" applyFont="1" applyFill="1" applyBorder="1" applyAlignment="1" applyProtection="1">
      <alignment horizontal="center" vertical="center" wrapText="1"/>
    </xf>
    <xf numFmtId="167" fontId="213" fillId="0" borderId="7" xfId="5" applyFont="1" applyFill="1" applyBorder="1" applyAlignment="1" applyProtection="1">
      <alignment vertical="center" wrapText="1"/>
    </xf>
    <xf numFmtId="169" fontId="213" fillId="0" borderId="7" xfId="5" applyNumberFormat="1" applyFont="1" applyFill="1" applyBorder="1" applyAlignment="1" applyProtection="1">
      <alignment horizontal="center" vertical="center" wrapText="1"/>
    </xf>
    <xf numFmtId="168" fontId="213" fillId="0" borderId="7" xfId="1" applyNumberFormat="1" applyFont="1" applyFill="1" applyBorder="1" applyAlignment="1" applyProtection="1">
      <alignment horizontal="center" vertical="center" wrapText="1"/>
    </xf>
    <xf numFmtId="169" fontId="213" fillId="0" borderId="7" xfId="5" applyNumberFormat="1" applyFont="1" applyFill="1" applyBorder="1" applyAlignment="1" applyProtection="1">
      <alignment vertical="center" wrapText="1"/>
    </xf>
    <xf numFmtId="168" fontId="213" fillId="0" borderId="7" xfId="5" applyNumberFormat="1" applyFont="1" applyFill="1" applyBorder="1" applyAlignment="1" applyProtection="1">
      <alignment horizontal="center" vertical="center" wrapText="1"/>
    </xf>
    <xf numFmtId="0" fontId="209" fillId="0" borderId="7" xfId="8" applyFont="1" applyFill="1" applyBorder="1" applyAlignment="1">
      <alignment horizontal="left" vertical="center" wrapText="1"/>
    </xf>
    <xf numFmtId="167" fontId="209" fillId="0" borderId="7" xfId="5" applyFont="1" applyFill="1" applyBorder="1" applyAlignment="1" applyProtection="1">
      <alignment horizontal="left" vertical="center" wrapText="1"/>
    </xf>
    <xf numFmtId="169" fontId="208" fillId="0" borderId="7" xfId="5" applyNumberFormat="1" applyFont="1" applyFill="1" applyBorder="1" applyAlignment="1" applyProtection="1">
      <alignment vertical="center" wrapText="1"/>
    </xf>
    <xf numFmtId="168" fontId="213" fillId="0" borderId="7" xfId="5" applyNumberFormat="1" applyFont="1" applyFill="1" applyBorder="1" applyAlignment="1" applyProtection="1">
      <alignment vertical="center" wrapText="1"/>
    </xf>
    <xf numFmtId="167" fontId="213" fillId="0" borderId="7" xfId="5" applyNumberFormat="1" applyFont="1" applyFill="1" applyBorder="1" applyAlignment="1" applyProtection="1">
      <alignment horizontal="center" vertical="center" wrapText="1"/>
    </xf>
    <xf numFmtId="169" fontId="209" fillId="0" borderId="7" xfId="1" applyNumberFormat="1" applyFont="1" applyFill="1" applyBorder="1" applyAlignment="1" applyProtection="1">
      <alignment vertical="center" wrapText="1"/>
    </xf>
    <xf numFmtId="169" fontId="209" fillId="0" borderId="58" xfId="5" quotePrefix="1" applyNumberFormat="1" applyFont="1" applyFill="1" applyBorder="1" applyAlignment="1" applyProtection="1">
      <alignment horizontal="center" vertical="center" wrapText="1"/>
    </xf>
    <xf numFmtId="169" fontId="209" fillId="0" borderId="58" xfId="5" applyNumberFormat="1" applyFont="1" applyFill="1" applyBorder="1" applyAlignment="1" applyProtection="1">
      <alignment horizontal="center" vertical="center" wrapText="1"/>
    </xf>
    <xf numFmtId="168" fontId="209" fillId="0" borderId="58" xfId="1" applyNumberFormat="1" applyFont="1" applyFill="1" applyBorder="1" applyAlignment="1" applyProtection="1">
      <alignment horizontal="center" vertical="center" wrapText="1"/>
    </xf>
    <xf numFmtId="169" fontId="209" fillId="0" borderId="58" xfId="5" applyNumberFormat="1" applyFont="1" applyFill="1" applyBorder="1" applyAlignment="1" applyProtection="1">
      <alignment vertical="center" wrapText="1"/>
    </xf>
    <xf numFmtId="168" fontId="209" fillId="0" borderId="58" xfId="5" applyNumberFormat="1" applyFont="1" applyFill="1" applyBorder="1" applyAlignment="1" applyProtection="1">
      <alignment horizontal="center" vertical="center" wrapText="1"/>
    </xf>
    <xf numFmtId="167" fontId="209" fillId="0" borderId="7" xfId="10" applyFont="1" applyFill="1" applyBorder="1" applyAlignment="1" applyProtection="1">
      <alignment vertical="center" wrapText="1"/>
    </xf>
    <xf numFmtId="169" fontId="213" fillId="0" borderId="58" xfId="5" quotePrefix="1" applyNumberFormat="1" applyFont="1" applyFill="1" applyBorder="1" applyAlignment="1" applyProtection="1">
      <alignment horizontal="center" vertical="center" wrapText="1"/>
    </xf>
    <xf numFmtId="167" fontId="213" fillId="0" borderId="7" xfId="10" applyFont="1" applyFill="1" applyBorder="1" applyAlignment="1" applyProtection="1">
      <alignment vertical="center" wrapText="1"/>
    </xf>
    <xf numFmtId="169" fontId="213" fillId="0" borderId="58" xfId="5" applyNumberFormat="1" applyFont="1" applyFill="1" applyBorder="1" applyAlignment="1" applyProtection="1">
      <alignment horizontal="center" vertical="center" wrapText="1"/>
    </xf>
    <xf numFmtId="168" fontId="213" fillId="0" borderId="58" xfId="1" applyNumberFormat="1" applyFont="1" applyFill="1" applyBorder="1" applyAlignment="1" applyProtection="1">
      <alignment horizontal="center" vertical="center" wrapText="1"/>
    </xf>
    <xf numFmtId="169" fontId="213" fillId="0" borderId="58" xfId="5" applyNumberFormat="1" applyFont="1" applyFill="1" applyBorder="1" applyAlignment="1" applyProtection="1">
      <alignment vertical="center" wrapText="1"/>
    </xf>
    <xf numFmtId="168" fontId="213" fillId="0" borderId="58" xfId="5" applyNumberFormat="1" applyFont="1" applyFill="1" applyBorder="1" applyAlignment="1" applyProtection="1">
      <alignment horizontal="center" vertical="center" wrapText="1"/>
    </xf>
    <xf numFmtId="0" fontId="208" fillId="0" borderId="7" xfId="8" applyFont="1" applyFill="1" applyBorder="1" applyAlignment="1">
      <alignment vertical="center" wrapText="1"/>
    </xf>
    <xf numFmtId="0" fontId="209" fillId="0" borderId="7" xfId="8" applyFont="1" applyFill="1" applyBorder="1" applyAlignment="1">
      <alignment vertical="center" wrapText="1"/>
    </xf>
    <xf numFmtId="169" fontId="209" fillId="0" borderId="78" xfId="5" applyNumberFormat="1" applyFont="1" applyFill="1" applyBorder="1" applyAlignment="1" applyProtection="1">
      <alignment horizontal="center" vertical="center" wrapText="1"/>
    </xf>
    <xf numFmtId="169" fontId="209" fillId="0" borderId="78" xfId="5" applyNumberFormat="1" applyFont="1" applyFill="1" applyBorder="1" applyAlignment="1" applyProtection="1">
      <alignment vertical="center" wrapText="1"/>
    </xf>
    <xf numFmtId="0" fontId="5" fillId="50" borderId="0" xfId="2" applyFont="1" applyFill="1" applyBorder="1" applyAlignment="1">
      <alignment horizontal="left" vertical="center" wrapText="1"/>
    </xf>
    <xf numFmtId="49" fontId="7" fillId="50" borderId="0" xfId="3" applyNumberFormat="1" applyFont="1" applyFill="1" applyBorder="1" applyAlignment="1">
      <alignment horizontal="center" vertical="center"/>
    </xf>
    <xf numFmtId="0" fontId="208" fillId="0" borderId="0" xfId="8" applyFont="1" applyFill="1" applyAlignment="1">
      <alignment horizontal="center" vertical="center"/>
    </xf>
    <xf numFmtId="49" fontId="9" fillId="50" borderId="7" xfId="5" applyNumberFormat="1" applyFont="1" applyFill="1" applyBorder="1" applyAlignment="1">
      <alignment horizontal="center" vertical="center" wrapText="1"/>
    </xf>
    <xf numFmtId="169" fontId="9" fillId="50" borderId="7" xfId="5" applyNumberFormat="1" applyFont="1" applyFill="1" applyBorder="1" applyAlignment="1">
      <alignment horizontal="left" vertical="center" wrapText="1"/>
    </xf>
    <xf numFmtId="49" fontId="5" fillId="50" borderId="7" xfId="5" applyNumberFormat="1" applyFont="1" applyFill="1" applyBorder="1" applyAlignment="1">
      <alignment horizontal="center" vertical="center" wrapText="1"/>
    </xf>
    <xf numFmtId="169" fontId="5" fillId="50" borderId="7" xfId="5" applyNumberFormat="1" applyFont="1" applyFill="1" applyBorder="1" applyAlignment="1">
      <alignment horizontal="left" vertical="center" wrapText="1"/>
    </xf>
    <xf numFmtId="166" fontId="5" fillId="0" borderId="7" xfId="6" applyNumberFormat="1" applyFont="1" applyFill="1" applyBorder="1" applyAlignment="1">
      <alignment vertical="center" wrapText="1"/>
    </xf>
    <xf numFmtId="49" fontId="9" fillId="50" borderId="7" xfId="5" quotePrefix="1" applyNumberFormat="1" applyFont="1" applyFill="1" applyBorder="1" applyAlignment="1">
      <alignment horizontal="center" vertical="center" wrapText="1"/>
    </xf>
    <xf numFmtId="49" fontId="5" fillId="50" borderId="7" xfId="5" quotePrefix="1" applyNumberFormat="1" applyFont="1" applyFill="1" applyBorder="1" applyAlignment="1">
      <alignment horizontal="center" vertical="center" wrapText="1"/>
    </xf>
    <xf numFmtId="49" fontId="10" fillId="50" borderId="7" xfId="5" quotePrefix="1" applyNumberFormat="1" applyFont="1" applyFill="1" applyBorder="1" applyAlignment="1">
      <alignment horizontal="center" vertical="center" wrapText="1"/>
    </xf>
    <xf numFmtId="166" fontId="9" fillId="50" borderId="7" xfId="3" applyNumberFormat="1" applyFont="1" applyFill="1" applyBorder="1" applyAlignment="1">
      <alignment horizontal="left" vertical="center" wrapText="1"/>
    </xf>
    <xf numFmtId="49" fontId="9" fillId="50" borderId="7" xfId="2" applyNumberFormat="1" applyFont="1" applyFill="1" applyBorder="1" applyAlignment="1">
      <alignment horizontal="center" vertical="center" wrapText="1"/>
    </xf>
    <xf numFmtId="170" fontId="9" fillId="50" borderId="7" xfId="7" applyNumberFormat="1" applyFont="1" applyFill="1" applyBorder="1" applyAlignment="1">
      <alignment vertical="center" wrapText="1"/>
    </xf>
    <xf numFmtId="49" fontId="5" fillId="50" borderId="7" xfId="2" applyNumberFormat="1" applyFont="1" applyFill="1" applyBorder="1" applyAlignment="1">
      <alignment horizontal="center" vertical="center" wrapText="1"/>
    </xf>
    <xf numFmtId="170" fontId="5" fillId="50" borderId="7" xfId="7" applyNumberFormat="1" applyFont="1" applyFill="1" applyBorder="1" applyAlignment="1">
      <alignment vertical="center" wrapText="1"/>
    </xf>
    <xf numFmtId="0" fontId="5" fillId="50" borderId="7" xfId="2" applyFont="1" applyFill="1" applyBorder="1" applyAlignment="1">
      <alignment vertical="center" wrapText="1"/>
    </xf>
    <xf numFmtId="166" fontId="5" fillId="0" borderId="7" xfId="3" applyNumberFormat="1" applyFont="1" applyFill="1" applyBorder="1" applyAlignment="1">
      <alignment vertical="center" wrapText="1"/>
    </xf>
    <xf numFmtId="49" fontId="5" fillId="50" borderId="7" xfId="2" quotePrefix="1" applyNumberFormat="1" applyFont="1" applyFill="1" applyBorder="1" applyAlignment="1">
      <alignment horizontal="center" vertical="center" wrapText="1"/>
    </xf>
    <xf numFmtId="49" fontId="9" fillId="50" borderId="7" xfId="8" applyNumberFormat="1" applyFont="1" applyFill="1" applyBorder="1" applyAlignment="1">
      <alignment horizontal="center" vertical="center" wrapText="1"/>
    </xf>
    <xf numFmtId="0" fontId="9" fillId="50" borderId="7" xfId="8" applyFont="1" applyFill="1" applyBorder="1" applyAlignment="1">
      <alignment vertical="center" wrapText="1"/>
    </xf>
    <xf numFmtId="166" fontId="9" fillId="50" borderId="7" xfId="2" applyNumberFormat="1" applyFont="1" applyFill="1" applyBorder="1" applyAlignment="1">
      <alignment vertical="center" wrapText="1"/>
    </xf>
    <xf numFmtId="166" fontId="5" fillId="50" borderId="0" xfId="4" applyNumberFormat="1" applyFont="1" applyFill="1" applyAlignment="1">
      <alignment horizontal="left" vertical="center"/>
    </xf>
    <xf numFmtId="166" fontId="9" fillId="50" borderId="0" xfId="2" applyNumberFormat="1" applyFont="1" applyFill="1" applyBorder="1" applyAlignment="1">
      <alignment horizontal="center" vertical="center"/>
    </xf>
    <xf numFmtId="166" fontId="5" fillId="50" borderId="0" xfId="2" applyNumberFormat="1" applyFont="1" applyFill="1" applyAlignment="1">
      <alignment vertical="center"/>
    </xf>
    <xf numFmtId="0" fontId="4" fillId="0" borderId="7" xfId="1962" applyFont="1" applyBorder="1" applyAlignment="1">
      <alignment vertical="center" wrapText="1"/>
    </xf>
    <xf numFmtId="0" fontId="214" fillId="50" borderId="0" xfId="2" applyFont="1" applyFill="1" applyAlignment="1">
      <alignment vertical="center"/>
    </xf>
    <xf numFmtId="0" fontId="215" fillId="50" borderId="0" xfId="2" applyFont="1" applyFill="1" applyAlignment="1">
      <alignment vertical="center"/>
    </xf>
    <xf numFmtId="0" fontId="216" fillId="50" borderId="0" xfId="2" applyFont="1" applyFill="1" applyAlignment="1">
      <alignment vertical="center"/>
    </xf>
    <xf numFmtId="168" fontId="4" fillId="50" borderId="0" xfId="1" applyNumberFormat="1" applyFill="1" applyAlignment="1">
      <alignment vertical="center"/>
    </xf>
    <xf numFmtId="166" fontId="9" fillId="0" borderId="0" xfId="2" applyNumberFormat="1" applyFont="1" applyFill="1" applyAlignment="1">
      <alignment vertical="center"/>
    </xf>
    <xf numFmtId="0" fontId="9" fillId="0" borderId="0" xfId="2" applyFont="1" applyFill="1" applyAlignment="1">
      <alignment vertical="center"/>
    </xf>
    <xf numFmtId="169" fontId="208" fillId="0" borderId="31" xfId="5" applyNumberFormat="1" applyFont="1" applyFill="1" applyBorder="1" applyAlignment="1" applyProtection="1">
      <alignment horizontal="center" vertical="center" wrapText="1"/>
    </xf>
    <xf numFmtId="167" fontId="208" fillId="0" borderId="31" xfId="5" applyFont="1" applyFill="1" applyBorder="1" applyAlignment="1" applyProtection="1">
      <alignment vertical="center" wrapText="1"/>
    </xf>
    <xf numFmtId="168" fontId="208" fillId="0" borderId="31" xfId="1" applyNumberFormat="1" applyFont="1" applyFill="1" applyBorder="1" applyAlignment="1" applyProtection="1">
      <alignment horizontal="center" vertical="center" wrapText="1"/>
    </xf>
    <xf numFmtId="169" fontId="9" fillId="0" borderId="31" xfId="5" applyNumberFormat="1" applyFont="1" applyFill="1" applyBorder="1" applyAlignment="1" applyProtection="1">
      <alignment horizontal="center" vertical="center" wrapText="1"/>
    </xf>
    <xf numFmtId="169" fontId="9" fillId="0" borderId="31" xfId="1" applyNumberFormat="1" applyFont="1" applyFill="1" applyBorder="1" applyAlignment="1" applyProtection="1">
      <alignment horizontal="center" vertical="center" wrapText="1"/>
    </xf>
    <xf numFmtId="168" fontId="9" fillId="0" borderId="31" xfId="1" applyNumberFormat="1" applyFont="1" applyFill="1" applyBorder="1" applyAlignment="1" applyProtection="1">
      <alignment horizontal="center" vertical="center" wrapText="1"/>
    </xf>
    <xf numFmtId="3" fontId="9" fillId="0" borderId="31" xfId="5" applyNumberFormat="1" applyFont="1" applyFill="1" applyBorder="1" applyAlignment="1" applyProtection="1">
      <alignment horizontal="right" vertical="center" wrapText="1"/>
    </xf>
    <xf numFmtId="168" fontId="208" fillId="0" borderId="7" xfId="5" applyNumberFormat="1" applyFont="1" applyFill="1" applyBorder="1" applyAlignment="1" applyProtection="1">
      <alignment vertical="center" wrapText="1"/>
    </xf>
    <xf numFmtId="167" fontId="208" fillId="0" borderId="7" xfId="5" applyNumberFormat="1" applyFont="1" applyFill="1" applyBorder="1" applyAlignment="1" applyProtection="1">
      <alignment horizontal="center" vertical="center" wrapText="1"/>
    </xf>
    <xf numFmtId="167" fontId="9" fillId="0" borderId="7" xfId="5" applyNumberFormat="1" applyFont="1" applyFill="1" applyBorder="1" applyAlignment="1" applyProtection="1">
      <alignment horizontal="center" vertical="center" wrapText="1"/>
    </xf>
    <xf numFmtId="167" fontId="9" fillId="0" borderId="7" xfId="1" applyNumberFormat="1" applyFont="1" applyFill="1" applyBorder="1" applyAlignment="1" applyProtection="1">
      <alignment horizontal="center" vertical="center" wrapText="1"/>
    </xf>
    <xf numFmtId="167" fontId="9" fillId="0" borderId="7" xfId="5" applyNumberFormat="1" applyFont="1" applyFill="1" applyBorder="1" applyAlignment="1" applyProtection="1">
      <alignment horizontal="right" vertical="center"/>
    </xf>
    <xf numFmtId="167" fontId="9" fillId="0" borderId="7" xfId="5" applyNumberFormat="1" applyFont="1" applyFill="1" applyBorder="1" applyAlignment="1" applyProtection="1">
      <alignment vertical="center"/>
    </xf>
    <xf numFmtId="168" fontId="9" fillId="0" borderId="0" xfId="5" applyNumberFormat="1" applyFont="1" applyFill="1" applyBorder="1" applyAlignment="1" applyProtection="1">
      <alignment vertical="center"/>
    </xf>
    <xf numFmtId="168" fontId="10" fillId="0" borderId="7" xfId="5" applyNumberFormat="1" applyFont="1" applyFill="1" applyBorder="1" applyAlignment="1" applyProtection="1">
      <alignment vertical="center" wrapText="1"/>
    </xf>
    <xf numFmtId="167" fontId="9" fillId="0" borderId="6" xfId="5" applyFont="1" applyFill="1" applyBorder="1" applyAlignment="1" applyProtection="1">
      <alignment vertical="center" wrapText="1"/>
    </xf>
    <xf numFmtId="0" fontId="9" fillId="0" borderId="78" xfId="8" applyFont="1" applyFill="1" applyBorder="1" applyAlignment="1">
      <alignment vertical="center" wrapText="1"/>
    </xf>
    <xf numFmtId="301" fontId="5" fillId="0" borderId="0" xfId="8" applyNumberFormat="1" applyFont="1" applyFill="1" applyAlignment="1">
      <alignment horizontal="center" vertical="center"/>
    </xf>
    <xf numFmtId="0" fontId="218" fillId="0" borderId="0" xfId="8" applyFont="1" applyFill="1" applyAlignment="1">
      <alignment horizontal="center" vertical="center"/>
    </xf>
    <xf numFmtId="0" fontId="218" fillId="0" borderId="0" xfId="8" applyFont="1" applyFill="1" applyAlignment="1">
      <alignment vertical="center"/>
    </xf>
    <xf numFmtId="169" fontId="218" fillId="0" borderId="0" xfId="5" applyNumberFormat="1" applyFont="1" applyFill="1" applyAlignment="1">
      <alignment vertical="center"/>
    </xf>
    <xf numFmtId="0" fontId="218" fillId="0" borderId="4" xfId="8" applyNumberFormat="1" applyFont="1" applyFill="1" applyBorder="1" applyAlignment="1">
      <alignment horizontal="center" vertical="center" wrapText="1"/>
    </xf>
    <xf numFmtId="49" fontId="218" fillId="0" borderId="4" xfId="9" applyNumberFormat="1" applyFont="1" applyFill="1" applyBorder="1" applyAlignment="1">
      <alignment horizontal="center" vertical="center" wrapText="1"/>
    </xf>
    <xf numFmtId="49" fontId="218" fillId="0" borderId="4" xfId="5" applyNumberFormat="1" applyFont="1" applyFill="1" applyBorder="1" applyAlignment="1">
      <alignment horizontal="center" vertical="center" wrapText="1"/>
    </xf>
    <xf numFmtId="49" fontId="218" fillId="0" borderId="4" xfId="8" applyNumberFormat="1" applyFont="1" applyFill="1" applyBorder="1" applyAlignment="1">
      <alignment horizontal="center" vertical="center" wrapText="1"/>
    </xf>
    <xf numFmtId="0" fontId="211" fillId="0" borderId="7" xfId="8" applyFont="1" applyFill="1" applyBorder="1" applyAlignment="1">
      <alignment horizontal="left" vertical="center" wrapText="1"/>
    </xf>
    <xf numFmtId="172" fontId="211" fillId="0" borderId="7" xfId="8" applyNumberFormat="1" applyFont="1" applyFill="1" applyBorder="1" applyAlignment="1">
      <alignment horizontal="center" vertical="center"/>
    </xf>
    <xf numFmtId="41" fontId="211" fillId="0" borderId="7" xfId="8" applyNumberFormat="1" applyFont="1" applyFill="1" applyBorder="1" applyAlignment="1">
      <alignment vertical="center"/>
    </xf>
    <xf numFmtId="301" fontId="211" fillId="0" borderId="7" xfId="5" applyNumberFormat="1" applyFont="1" applyFill="1" applyBorder="1" applyAlignment="1">
      <alignment vertical="center"/>
    </xf>
    <xf numFmtId="172" fontId="211" fillId="0" borderId="7" xfId="8" quotePrefix="1" applyNumberFormat="1" applyFont="1" applyFill="1" applyBorder="1" applyAlignment="1">
      <alignment horizontal="center" vertical="center"/>
    </xf>
    <xf numFmtId="169" fontId="211" fillId="0" borderId="7" xfId="5" applyNumberFormat="1" applyFont="1" applyFill="1" applyBorder="1" applyAlignment="1">
      <alignment vertical="center"/>
    </xf>
    <xf numFmtId="41" fontId="211" fillId="0" borderId="7" xfId="5" applyNumberFormat="1" applyFont="1" applyFill="1" applyBorder="1" applyAlignment="1">
      <alignment vertical="center"/>
    </xf>
    <xf numFmtId="0" fontId="218" fillId="0" borderId="14" xfId="8" applyFont="1" applyFill="1" applyBorder="1" applyAlignment="1">
      <alignment horizontal="left" vertical="center"/>
    </xf>
    <xf numFmtId="49" fontId="210" fillId="50" borderId="0" xfId="3" applyNumberFormat="1" applyFont="1" applyFill="1" applyBorder="1" applyAlignment="1">
      <alignment vertical="center"/>
    </xf>
    <xf numFmtId="172" fontId="211" fillId="0" borderId="78" xfId="8" applyNumberFormat="1" applyFont="1" applyFill="1" applyBorder="1" applyAlignment="1">
      <alignment horizontal="center" vertical="center"/>
    </xf>
    <xf numFmtId="0" fontId="211" fillId="0" borderId="78" xfId="8" applyFont="1" applyFill="1" applyBorder="1" applyAlignment="1">
      <alignment horizontal="left" vertical="center" wrapText="1"/>
    </xf>
    <xf numFmtId="172" fontId="211" fillId="0" borderId="78" xfId="8" quotePrefix="1" applyNumberFormat="1" applyFont="1" applyFill="1" applyBorder="1" applyAlignment="1">
      <alignment horizontal="center" vertical="center"/>
    </xf>
    <xf numFmtId="41" fontId="211" fillId="0" borderId="78" xfId="8" applyNumberFormat="1" applyFont="1" applyFill="1" applyBorder="1" applyAlignment="1">
      <alignment vertical="center"/>
    </xf>
    <xf numFmtId="169" fontId="211" fillId="0" borderId="78" xfId="5" applyNumberFormat="1" applyFont="1" applyFill="1" applyBorder="1" applyAlignment="1">
      <alignment vertical="center"/>
    </xf>
    <xf numFmtId="41" fontId="211" fillId="0" borderId="78" xfId="5" applyNumberFormat="1" applyFont="1" applyFill="1" applyBorder="1" applyAlignment="1">
      <alignment vertical="center"/>
    </xf>
    <xf numFmtId="301" fontId="211" fillId="0" borderId="78" xfId="5" applyNumberFormat="1" applyFont="1" applyFill="1" applyBorder="1" applyAlignment="1">
      <alignment vertical="center"/>
    </xf>
    <xf numFmtId="172" fontId="211" fillId="0" borderId="102" xfId="8" applyNumberFormat="1" applyFont="1" applyFill="1" applyBorder="1" applyAlignment="1">
      <alignment horizontal="center" vertical="center"/>
    </xf>
    <xf numFmtId="0" fontId="211" fillId="0" borderId="102" xfId="8" applyFont="1" applyFill="1" applyBorder="1" applyAlignment="1">
      <alignment horizontal="left" vertical="center" wrapText="1"/>
    </xf>
    <xf numFmtId="172" fontId="211" fillId="0" borderId="102" xfId="8" quotePrefix="1" applyNumberFormat="1" applyFont="1" applyFill="1" applyBorder="1" applyAlignment="1">
      <alignment horizontal="center" vertical="center"/>
    </xf>
    <xf numFmtId="41" fontId="211" fillId="0" borderId="102" xfId="8" applyNumberFormat="1" applyFont="1" applyFill="1" applyBorder="1" applyAlignment="1">
      <alignment vertical="center"/>
    </xf>
    <xf numFmtId="169" fontId="211" fillId="0" borderId="102" xfId="5" applyNumberFormat="1" applyFont="1" applyFill="1" applyBorder="1" applyAlignment="1">
      <alignment vertical="center"/>
    </xf>
    <xf numFmtId="41" fontId="211" fillId="0" borderId="102" xfId="5" applyNumberFormat="1" applyFont="1" applyFill="1" applyBorder="1" applyAlignment="1">
      <alignment vertical="center"/>
    </xf>
    <xf numFmtId="301" fontId="211" fillId="0" borderId="102" xfId="5" applyNumberFormat="1" applyFont="1" applyFill="1" applyBorder="1" applyAlignment="1">
      <alignment vertical="center"/>
    </xf>
    <xf numFmtId="0" fontId="211" fillId="0" borderId="107" xfId="8" applyFont="1" applyFill="1" applyBorder="1" applyAlignment="1">
      <alignment horizontal="center" vertical="center"/>
    </xf>
    <xf numFmtId="0" fontId="211" fillId="0" borderId="107" xfId="8" applyFont="1" applyFill="1" applyBorder="1" applyAlignment="1">
      <alignment horizontal="left" vertical="center" wrapText="1"/>
    </xf>
    <xf numFmtId="172" fontId="211" fillId="0" borderId="107" xfId="8" applyNumberFormat="1" applyFont="1" applyFill="1" applyBorder="1" applyAlignment="1">
      <alignment horizontal="center" vertical="center"/>
    </xf>
    <xf numFmtId="41" fontId="211" fillId="0" borderId="107" xfId="8" applyNumberFormat="1" applyFont="1" applyFill="1" applyBorder="1" applyAlignment="1">
      <alignment vertical="center"/>
    </xf>
    <xf numFmtId="301" fontId="211" fillId="0" borderId="107" xfId="8" applyNumberFormat="1" applyFont="1" applyFill="1" applyBorder="1" applyAlignment="1">
      <alignment vertical="center"/>
    </xf>
    <xf numFmtId="0" fontId="211" fillId="0" borderId="107" xfId="8" applyFont="1" applyFill="1" applyBorder="1" applyAlignment="1">
      <alignment horizontal="left" vertical="center"/>
    </xf>
    <xf numFmtId="301" fontId="211" fillId="0" borderId="107" xfId="5" applyNumberFormat="1" applyFont="1" applyFill="1" applyBorder="1" applyAlignment="1">
      <alignment vertical="center"/>
    </xf>
    <xf numFmtId="172" fontId="211" fillId="0" borderId="107" xfId="8" quotePrefix="1" applyNumberFormat="1" applyFont="1" applyFill="1" applyBorder="1" applyAlignment="1">
      <alignment horizontal="center" vertical="center"/>
    </xf>
    <xf numFmtId="0" fontId="211" fillId="0" borderId="107" xfId="8" applyFont="1" applyFill="1" applyBorder="1" applyAlignment="1">
      <alignment vertical="center"/>
    </xf>
    <xf numFmtId="166" fontId="211" fillId="0" borderId="107" xfId="9" quotePrefix="1" applyNumberFormat="1" applyFont="1" applyFill="1" applyBorder="1" applyAlignment="1">
      <alignment horizontal="center" vertical="center"/>
    </xf>
    <xf numFmtId="169" fontId="211" fillId="0" borderId="107" xfId="5" applyNumberFormat="1" applyFont="1" applyFill="1" applyBorder="1" applyAlignment="1">
      <alignment vertical="center"/>
    </xf>
    <xf numFmtId="41" fontId="211" fillId="0" borderId="107" xfId="5" applyNumberFormat="1" applyFont="1" applyFill="1" applyBorder="1" applyAlignment="1">
      <alignment vertical="center"/>
    </xf>
    <xf numFmtId="166" fontId="211" fillId="0" borderId="107" xfId="9" applyNumberFormat="1" applyFont="1" applyFill="1" applyBorder="1" applyAlignment="1">
      <alignment horizontal="center" vertical="center"/>
    </xf>
    <xf numFmtId="169" fontId="211" fillId="0" borderId="107" xfId="8" applyNumberFormat="1" applyFont="1" applyFill="1" applyBorder="1" applyAlignment="1">
      <alignment vertical="center"/>
    </xf>
    <xf numFmtId="172" fontId="218" fillId="0" borderId="107" xfId="8" quotePrefix="1" applyNumberFormat="1" applyFont="1" applyFill="1" applyBorder="1" applyAlignment="1">
      <alignment horizontal="center" vertical="center"/>
    </xf>
    <xf numFmtId="0" fontId="218" fillId="0" borderId="107" xfId="8" applyFont="1" applyFill="1" applyBorder="1" applyAlignment="1">
      <alignment vertical="center" wrapText="1"/>
    </xf>
    <xf numFmtId="166" fontId="218" fillId="0" borderId="107" xfId="9" quotePrefix="1" applyNumberFormat="1" applyFont="1" applyFill="1" applyBorder="1" applyAlignment="1">
      <alignment horizontal="center" vertical="center" wrapText="1"/>
    </xf>
    <xf numFmtId="169" fontId="218" fillId="0" borderId="107" xfId="5" applyNumberFormat="1" applyFont="1" applyFill="1" applyBorder="1" applyAlignment="1">
      <alignment vertical="center"/>
    </xf>
    <xf numFmtId="0" fontId="218" fillId="0" borderId="107" xfId="8" applyFont="1" applyFill="1" applyBorder="1" applyAlignment="1">
      <alignment vertical="center"/>
    </xf>
    <xf numFmtId="41" fontId="218" fillId="0" borderId="107" xfId="8" applyNumberFormat="1" applyFont="1" applyFill="1" applyBorder="1" applyAlignment="1">
      <alignment vertical="center"/>
    </xf>
    <xf numFmtId="41" fontId="218" fillId="0" borderId="107" xfId="5" applyNumberFormat="1" applyFont="1" applyFill="1" applyBorder="1" applyAlignment="1">
      <alignment vertical="center"/>
    </xf>
    <xf numFmtId="301" fontId="218" fillId="0" borderId="107" xfId="5" applyNumberFormat="1" applyFont="1" applyFill="1" applyBorder="1" applyAlignment="1">
      <alignment vertical="center"/>
    </xf>
    <xf numFmtId="172" fontId="219" fillId="0" borderId="107" xfId="8" quotePrefix="1" applyNumberFormat="1" applyFont="1" applyFill="1" applyBorder="1" applyAlignment="1">
      <alignment horizontal="center" vertical="center"/>
    </xf>
    <xf numFmtId="0" fontId="219" fillId="0" borderId="107" xfId="8" applyFont="1" applyFill="1" applyBorder="1" applyAlignment="1">
      <alignment vertical="center" wrapText="1"/>
    </xf>
    <xf numFmtId="166" fontId="219" fillId="0" borderId="107" xfId="9" quotePrefix="1" applyNumberFormat="1" applyFont="1" applyFill="1" applyBorder="1" applyAlignment="1">
      <alignment horizontal="center" vertical="center" wrapText="1"/>
    </xf>
    <xf numFmtId="41" fontId="220" fillId="0" borderId="107" xfId="8" applyNumberFormat="1" applyFont="1" applyFill="1" applyBorder="1" applyAlignment="1">
      <alignment vertical="center"/>
    </xf>
    <xf numFmtId="169" fontId="219" fillId="0" borderId="107" xfId="5" applyNumberFormat="1" applyFont="1" applyFill="1" applyBorder="1" applyAlignment="1">
      <alignment vertical="center"/>
    </xf>
    <xf numFmtId="0" fontId="219" fillId="0" borderId="107" xfId="8" applyFont="1" applyFill="1" applyBorder="1" applyAlignment="1">
      <alignment vertical="center"/>
    </xf>
    <xf numFmtId="41" fontId="219" fillId="0" borderId="107" xfId="8" applyNumberFormat="1" applyFont="1" applyFill="1" applyBorder="1" applyAlignment="1">
      <alignment vertical="center"/>
    </xf>
    <xf numFmtId="41" fontId="219" fillId="0" borderId="107" xfId="5" applyNumberFormat="1" applyFont="1" applyFill="1" applyBorder="1" applyAlignment="1">
      <alignment vertical="center"/>
    </xf>
    <xf numFmtId="301" fontId="219" fillId="0" borderId="107" xfId="5" applyNumberFormat="1" applyFont="1" applyFill="1" applyBorder="1" applyAlignment="1">
      <alignment vertical="center"/>
    </xf>
    <xf numFmtId="0" fontId="218" fillId="0" borderId="107" xfId="8" applyFont="1" applyFill="1" applyBorder="1" applyAlignment="1">
      <alignment horizontal="left" vertical="center"/>
    </xf>
    <xf numFmtId="166" fontId="218" fillId="0" borderId="107" xfId="9" quotePrefix="1" applyNumberFormat="1" applyFont="1" applyFill="1" applyBorder="1" applyAlignment="1">
      <alignment horizontal="center" vertical="center"/>
    </xf>
    <xf numFmtId="0" fontId="211" fillId="0" borderId="107" xfId="8" applyFont="1" applyFill="1" applyBorder="1" applyAlignment="1">
      <alignment vertical="center" wrapText="1"/>
    </xf>
    <xf numFmtId="172" fontId="218" fillId="0" borderId="107" xfId="8" applyNumberFormat="1" applyFont="1" applyFill="1" applyBorder="1" applyAlignment="1">
      <alignment horizontal="center" vertical="center"/>
    </xf>
    <xf numFmtId="0" fontId="218" fillId="0" borderId="107" xfId="8" applyFont="1" applyFill="1" applyBorder="1" applyAlignment="1">
      <alignment horizontal="left" vertical="center" wrapText="1"/>
    </xf>
    <xf numFmtId="169" fontId="218" fillId="0" borderId="107" xfId="8" applyNumberFormat="1" applyFont="1" applyFill="1" applyBorder="1" applyAlignment="1">
      <alignment vertical="center"/>
    </xf>
    <xf numFmtId="301" fontId="218" fillId="0" borderId="107" xfId="8" applyNumberFormat="1" applyFont="1" applyFill="1" applyBorder="1" applyAlignment="1">
      <alignment vertical="center"/>
    </xf>
    <xf numFmtId="172" fontId="219" fillId="0" borderId="107" xfId="8" applyNumberFormat="1" applyFont="1" applyFill="1" applyBorder="1" applyAlignment="1">
      <alignment horizontal="center" vertical="center"/>
    </xf>
    <xf numFmtId="0" fontId="219" fillId="0" borderId="107" xfId="8" applyFont="1" applyFill="1" applyBorder="1" applyAlignment="1">
      <alignment horizontal="left" vertical="center" wrapText="1"/>
    </xf>
    <xf numFmtId="166" fontId="218" fillId="0" borderId="107" xfId="9" applyNumberFormat="1" applyFont="1" applyFill="1" applyBorder="1" applyAlignment="1">
      <alignment vertical="center"/>
    </xf>
    <xf numFmtId="166" fontId="218" fillId="0" borderId="107" xfId="9" applyNumberFormat="1" applyFont="1" applyFill="1" applyBorder="1" applyAlignment="1">
      <alignment horizontal="left" vertical="center" wrapText="1"/>
    </xf>
    <xf numFmtId="166" fontId="218" fillId="0" borderId="107" xfId="9" quotePrefix="1" applyNumberFormat="1" applyFont="1" applyFill="1" applyBorder="1" applyAlignment="1">
      <alignment vertical="center" wrapText="1"/>
    </xf>
    <xf numFmtId="166" fontId="218" fillId="0" borderId="107" xfId="9" applyNumberFormat="1" applyFont="1" applyFill="1" applyBorder="1" applyAlignment="1">
      <alignment vertical="center" wrapText="1"/>
    </xf>
    <xf numFmtId="166" fontId="211" fillId="0" borderId="107" xfId="9" applyNumberFormat="1" applyFont="1" applyFill="1" applyBorder="1" applyAlignment="1">
      <alignment vertical="center" wrapText="1"/>
    </xf>
    <xf numFmtId="169" fontId="218" fillId="0" borderId="107" xfId="10" quotePrefix="1" applyNumberFormat="1" applyFont="1" applyFill="1" applyBorder="1" applyAlignment="1" applyProtection="1">
      <alignment horizontal="center" vertical="center" wrapText="1"/>
    </xf>
    <xf numFmtId="167" fontId="218" fillId="0" borderId="107" xfId="10" applyFont="1" applyFill="1" applyBorder="1" applyAlignment="1" applyProtection="1">
      <alignment vertical="center" wrapText="1"/>
    </xf>
    <xf numFmtId="169" fontId="219" fillId="0" borderId="107" xfId="10" quotePrefix="1" applyNumberFormat="1" applyFont="1" applyFill="1" applyBorder="1" applyAlignment="1" applyProtection="1">
      <alignment horizontal="center" vertical="center" wrapText="1"/>
    </xf>
    <xf numFmtId="167" fontId="219" fillId="0" borderId="107" xfId="10" applyFont="1" applyFill="1" applyBorder="1" applyAlignment="1" applyProtection="1">
      <alignment vertical="center" wrapText="1"/>
    </xf>
    <xf numFmtId="169" fontId="211" fillId="0" borderId="107" xfId="10" quotePrefix="1" applyNumberFormat="1" applyFont="1" applyFill="1" applyBorder="1" applyAlignment="1" applyProtection="1">
      <alignment horizontal="center" vertical="center" wrapText="1"/>
    </xf>
    <xf numFmtId="167" fontId="211" fillId="0" borderId="107" xfId="10" applyFont="1" applyFill="1" applyBorder="1" applyAlignment="1" applyProtection="1">
      <alignment vertical="center" wrapText="1"/>
    </xf>
    <xf numFmtId="0" fontId="219" fillId="0" borderId="107" xfId="8" applyFont="1" applyFill="1" applyBorder="1" applyAlignment="1">
      <alignment horizontal="left" vertical="center"/>
    </xf>
    <xf numFmtId="167" fontId="219" fillId="0" borderId="107" xfId="5" applyNumberFormat="1" applyFont="1" applyFill="1" applyBorder="1" applyAlignment="1">
      <alignment vertical="center"/>
    </xf>
    <xf numFmtId="167" fontId="218" fillId="0" borderId="107" xfId="5" applyNumberFormat="1" applyFont="1" applyFill="1" applyBorder="1" applyAlignment="1">
      <alignment vertical="center"/>
    </xf>
    <xf numFmtId="298" fontId="5" fillId="0" borderId="0" xfId="5" applyNumberFormat="1" applyFont="1" applyFill="1" applyBorder="1" applyAlignment="1">
      <alignment horizontal="left" vertical="center" wrapText="1"/>
    </xf>
    <xf numFmtId="298" fontId="5" fillId="0" borderId="0" xfId="5" applyNumberFormat="1" applyFont="1" applyFill="1" applyBorder="1" applyAlignment="1">
      <alignment vertical="center" wrapText="1"/>
    </xf>
    <xf numFmtId="49" fontId="5" fillId="50" borderId="107" xfId="5" quotePrefix="1" applyNumberFormat="1" applyFont="1" applyFill="1" applyBorder="1" applyAlignment="1">
      <alignment horizontal="center" vertical="center" wrapText="1"/>
    </xf>
    <xf numFmtId="169" fontId="5" fillId="50" borderId="107" xfId="5" applyNumberFormat="1" applyFont="1" applyFill="1" applyBorder="1" applyAlignment="1">
      <alignment vertical="center" wrapText="1"/>
    </xf>
    <xf numFmtId="168" fontId="5" fillId="50" borderId="107" xfId="1" applyNumberFormat="1" applyFont="1" applyFill="1" applyBorder="1" applyAlignment="1">
      <alignment horizontal="center" vertical="center" wrapText="1"/>
    </xf>
    <xf numFmtId="166" fontId="5" fillId="50" borderId="107" xfId="3" applyNumberFormat="1" applyFont="1" applyFill="1" applyBorder="1" applyAlignment="1">
      <alignment vertical="center" wrapText="1"/>
    </xf>
    <xf numFmtId="169" fontId="5" fillId="50" borderId="76" xfId="1" applyNumberFormat="1" applyFont="1" applyFill="1" applyBorder="1" applyAlignment="1">
      <alignment horizontal="center" vertical="center" wrapText="1"/>
    </xf>
    <xf numFmtId="0" fontId="5" fillId="50" borderId="0" xfId="2" applyFont="1" applyFill="1" applyBorder="1" applyAlignment="1">
      <alignment horizontal="left" vertical="center" wrapText="1"/>
    </xf>
    <xf numFmtId="166" fontId="217" fillId="50" borderId="0" xfId="4" applyNumberFormat="1" applyFont="1" applyFill="1" applyAlignment="1">
      <alignment horizontal="center" vertical="center"/>
    </xf>
    <xf numFmtId="168" fontId="4" fillId="50" borderId="53" xfId="1" applyNumberFormat="1" applyFont="1" applyFill="1" applyBorder="1" applyAlignment="1">
      <alignment horizontal="center" vertical="center"/>
    </xf>
    <xf numFmtId="49" fontId="210" fillId="50" borderId="0" xfId="3" applyNumberFormat="1" applyFont="1" applyFill="1" applyBorder="1" applyAlignment="1">
      <alignment horizontal="center" vertical="center"/>
    </xf>
    <xf numFmtId="49" fontId="8" fillId="50" borderId="0" xfId="3" applyNumberFormat="1" applyFont="1" applyFill="1" applyBorder="1" applyAlignment="1">
      <alignment horizontal="center" vertical="center"/>
    </xf>
    <xf numFmtId="49" fontId="7" fillId="50" borderId="0" xfId="3" applyNumberFormat="1" applyFont="1" applyFill="1" applyBorder="1" applyAlignment="1">
      <alignment horizontal="center" vertical="center"/>
    </xf>
    <xf numFmtId="49" fontId="5" fillId="50" borderId="76" xfId="2" applyNumberFormat="1" applyFont="1" applyFill="1" applyBorder="1" applyAlignment="1">
      <alignment horizontal="center" vertical="center" wrapText="1"/>
    </xf>
    <xf numFmtId="166" fontId="5" fillId="50" borderId="76" xfId="3" applyNumberFormat="1" applyFont="1" applyFill="1" applyBorder="1" applyAlignment="1">
      <alignment horizontal="center" vertical="center" wrapText="1"/>
    </xf>
    <xf numFmtId="166" fontId="9" fillId="50" borderId="76" xfId="3" applyNumberFormat="1" applyFont="1" applyFill="1" applyBorder="1" applyAlignment="1">
      <alignment horizontal="center" vertical="center"/>
    </xf>
    <xf numFmtId="0" fontId="5" fillId="50" borderId="76" xfId="2" applyFont="1" applyFill="1" applyBorder="1" applyAlignment="1">
      <alignment horizontal="center" vertical="center" wrapText="1"/>
    </xf>
    <xf numFmtId="166" fontId="9" fillId="50" borderId="76" xfId="3" applyNumberFormat="1" applyFont="1" applyFill="1" applyBorder="1" applyAlignment="1">
      <alignment horizontal="center" vertical="center" wrapText="1"/>
    </xf>
    <xf numFmtId="169" fontId="9" fillId="50" borderId="76" xfId="3" applyNumberFormat="1" applyFont="1" applyFill="1" applyBorder="1" applyAlignment="1">
      <alignment horizontal="center" vertical="center" wrapText="1"/>
    </xf>
    <xf numFmtId="168" fontId="4" fillId="50" borderId="76" xfId="1" applyNumberFormat="1" applyFont="1" applyFill="1" applyBorder="1" applyAlignment="1">
      <alignment horizontal="center" vertical="center" wrapText="1"/>
    </xf>
    <xf numFmtId="169" fontId="9" fillId="0" borderId="0" xfId="5" applyNumberFormat="1" applyFont="1" applyFill="1" applyBorder="1" applyAlignment="1" applyProtection="1">
      <alignment horizontal="center" vertical="center"/>
    </xf>
    <xf numFmtId="167" fontId="211" fillId="0" borderId="0" xfId="5" applyFont="1" applyFill="1" applyBorder="1" applyAlignment="1" applyProtection="1">
      <alignment horizontal="center" vertical="center" wrapText="1"/>
    </xf>
    <xf numFmtId="169" fontId="5" fillId="0" borderId="0" xfId="5" applyNumberFormat="1" applyFont="1" applyFill="1" applyBorder="1" applyAlignment="1" applyProtection="1">
      <alignment horizontal="left" vertical="center" wrapText="1"/>
    </xf>
    <xf numFmtId="3" fontId="208" fillId="0" borderId="89" xfId="5" applyNumberFormat="1" applyFont="1" applyFill="1" applyBorder="1" applyAlignment="1" applyProtection="1">
      <alignment horizontal="center" vertical="center" wrapText="1"/>
    </xf>
    <xf numFmtId="3" fontId="208" fillId="0" borderId="81" xfId="5" applyNumberFormat="1" applyFont="1" applyFill="1" applyBorder="1" applyAlignment="1" applyProtection="1">
      <alignment horizontal="center" vertical="center" wrapText="1"/>
    </xf>
    <xf numFmtId="167" fontId="208" fillId="0" borderId="89" xfId="5" applyFont="1" applyFill="1" applyBorder="1" applyAlignment="1" applyProtection="1">
      <alignment horizontal="center" vertical="center" wrapText="1"/>
    </xf>
    <xf numFmtId="167" fontId="208" fillId="0" borderId="81" xfId="5" applyFont="1" applyFill="1" applyBorder="1" applyAlignment="1" applyProtection="1">
      <alignment horizontal="center" vertical="center" wrapText="1"/>
    </xf>
    <xf numFmtId="167" fontId="208" fillId="0" borderId="87" xfId="5" applyFont="1" applyFill="1" applyBorder="1" applyAlignment="1" applyProtection="1">
      <alignment horizontal="center" vertical="center" wrapText="1"/>
    </xf>
    <xf numFmtId="167" fontId="5" fillId="0" borderId="89" xfId="5" applyFont="1" applyFill="1" applyBorder="1" applyAlignment="1" applyProtection="1">
      <alignment horizontal="center" vertical="center" wrapText="1"/>
    </xf>
    <xf numFmtId="167" fontId="5" fillId="0" borderId="81" xfId="5" applyFont="1" applyFill="1" applyBorder="1" applyAlignment="1" applyProtection="1">
      <alignment horizontal="center" vertical="center" wrapText="1"/>
    </xf>
    <xf numFmtId="167" fontId="208" fillId="0" borderId="4" xfId="5" applyFont="1" applyFill="1" applyBorder="1" applyAlignment="1" applyProtection="1">
      <alignment horizontal="center" vertical="center" wrapText="1"/>
    </xf>
    <xf numFmtId="167" fontId="5" fillId="0" borderId="87" xfId="5" applyFont="1" applyFill="1" applyBorder="1" applyAlignment="1" applyProtection="1">
      <alignment horizontal="center" vertical="center" wrapText="1"/>
    </xf>
    <xf numFmtId="167" fontId="208" fillId="0" borderId="88" xfId="5" applyFont="1" applyFill="1" applyBorder="1" applyAlignment="1" applyProtection="1">
      <alignment horizontal="center" vertical="center" wrapText="1"/>
    </xf>
    <xf numFmtId="167" fontId="208" fillId="0" borderId="95" xfId="5" applyFont="1" applyFill="1" applyBorder="1" applyAlignment="1" applyProtection="1">
      <alignment horizontal="center" vertical="center" wrapText="1"/>
    </xf>
    <xf numFmtId="169" fontId="5" fillId="0" borderId="87" xfId="1" applyNumberFormat="1" applyFont="1" applyFill="1" applyBorder="1" applyAlignment="1" applyProtection="1">
      <alignment horizontal="center" vertical="center" wrapText="1"/>
    </xf>
    <xf numFmtId="168" fontId="5" fillId="0" borderId="87" xfId="1" applyNumberFormat="1" applyFont="1" applyFill="1" applyBorder="1" applyAlignment="1" applyProtection="1">
      <alignment horizontal="center" vertical="center" wrapText="1"/>
    </xf>
    <xf numFmtId="3" fontId="5" fillId="0" borderId="87" xfId="5" applyNumberFormat="1" applyFont="1" applyFill="1" applyBorder="1" applyAlignment="1" applyProtection="1">
      <alignment horizontal="center" vertical="center" wrapText="1"/>
    </xf>
    <xf numFmtId="167" fontId="5" fillId="0" borderId="88" xfId="5" applyFont="1" applyFill="1" applyBorder="1" applyAlignment="1" applyProtection="1">
      <alignment horizontal="center" vertical="center" wrapText="1"/>
    </xf>
    <xf numFmtId="167" fontId="5" fillId="0" borderId="86" xfId="5" applyFont="1" applyFill="1" applyBorder="1" applyAlignment="1" applyProtection="1">
      <alignment horizontal="center" vertical="center" wrapText="1"/>
    </xf>
    <xf numFmtId="167" fontId="5" fillId="0" borderId="95" xfId="5" applyFont="1" applyFill="1" applyBorder="1" applyAlignment="1" applyProtection="1">
      <alignment horizontal="center" vertical="center" wrapText="1"/>
    </xf>
    <xf numFmtId="167" fontId="208" fillId="0" borderId="86" xfId="5" applyFont="1" applyFill="1" applyBorder="1" applyAlignment="1" applyProtection="1">
      <alignment horizontal="center" vertical="center" wrapText="1"/>
    </xf>
    <xf numFmtId="167" fontId="208" fillId="0" borderId="98" xfId="5" applyFont="1" applyFill="1" applyBorder="1" applyAlignment="1" applyProtection="1">
      <alignment horizontal="center" vertical="center" wrapText="1"/>
    </xf>
    <xf numFmtId="167" fontId="208" fillId="0" borderId="75" xfId="5" applyFont="1" applyFill="1" applyBorder="1" applyAlignment="1" applyProtection="1">
      <alignment horizontal="center" vertical="center" wrapText="1"/>
    </xf>
    <xf numFmtId="167" fontId="208" fillId="0" borderId="77" xfId="5" applyFont="1" applyFill="1" applyBorder="1" applyAlignment="1" applyProtection="1">
      <alignment horizontal="center" vertical="center" wrapText="1"/>
    </xf>
    <xf numFmtId="167" fontId="208" fillId="0" borderId="96" xfId="5" applyFont="1" applyFill="1" applyBorder="1" applyAlignment="1" applyProtection="1">
      <alignment horizontal="center" vertical="center" wrapText="1"/>
    </xf>
    <xf numFmtId="167" fontId="208" fillId="0" borderId="82" xfId="5" applyFont="1" applyFill="1" applyBorder="1" applyAlignment="1" applyProtection="1">
      <alignment horizontal="center" vertical="center" wrapText="1"/>
    </xf>
    <xf numFmtId="298" fontId="5" fillId="0" borderId="0" xfId="5" applyNumberFormat="1" applyFont="1" applyFill="1" applyBorder="1" applyAlignment="1">
      <alignment horizontal="left" vertical="center" wrapText="1"/>
    </xf>
    <xf numFmtId="169" fontId="208" fillId="0" borderId="89" xfId="1" applyNumberFormat="1" applyFont="1" applyFill="1" applyBorder="1" applyAlignment="1" applyProtection="1">
      <alignment horizontal="center" vertical="center" wrapText="1"/>
    </xf>
    <xf numFmtId="169" fontId="208" fillId="0" borderId="81" xfId="1" applyNumberFormat="1" applyFont="1" applyFill="1" applyBorder="1" applyAlignment="1" applyProtection="1">
      <alignment horizontal="center" vertical="center" wrapText="1"/>
    </xf>
    <xf numFmtId="169" fontId="208" fillId="0" borderId="96" xfId="5" applyNumberFormat="1" applyFont="1" applyFill="1" applyBorder="1" applyAlignment="1" applyProtection="1">
      <alignment horizontal="center" vertical="center" wrapText="1"/>
    </xf>
    <xf numFmtId="169" fontId="208" fillId="0" borderId="56" xfId="5" applyNumberFormat="1" applyFont="1" applyFill="1" applyBorder="1" applyAlignment="1" applyProtection="1">
      <alignment horizontal="center" vertical="center" wrapText="1"/>
    </xf>
    <xf numFmtId="169" fontId="208" fillId="0" borderId="82" xfId="5" applyNumberFormat="1" applyFont="1" applyFill="1" applyBorder="1" applyAlignment="1" applyProtection="1">
      <alignment horizontal="center" vertical="center" wrapText="1"/>
    </xf>
    <xf numFmtId="0" fontId="5" fillId="0" borderId="0" xfId="8" applyFont="1" applyFill="1" applyAlignment="1">
      <alignment horizontal="left" vertical="center" wrapText="1"/>
    </xf>
    <xf numFmtId="0" fontId="5" fillId="0" borderId="0" xfId="8" applyFont="1" applyFill="1" applyAlignment="1">
      <alignment horizontal="center" vertical="center" wrapText="1"/>
    </xf>
    <xf numFmtId="0" fontId="208" fillId="0" borderId="0" xfId="8" applyFont="1" applyFill="1" applyAlignment="1">
      <alignment horizontal="center" vertical="center"/>
    </xf>
    <xf numFmtId="169" fontId="211" fillId="0" borderId="76" xfId="5" applyNumberFormat="1" applyFont="1" applyFill="1" applyBorder="1" applyAlignment="1">
      <alignment horizontal="center" vertical="center" wrapText="1"/>
    </xf>
    <xf numFmtId="49" fontId="218" fillId="0" borderId="0" xfId="8" applyNumberFormat="1" applyFont="1" applyFill="1" applyBorder="1" applyAlignment="1">
      <alignment horizontal="left" vertical="center"/>
    </xf>
    <xf numFmtId="0" fontId="218" fillId="0" borderId="0" xfId="8" applyFont="1" applyFill="1" applyBorder="1" applyAlignment="1">
      <alignment horizontal="left" vertical="center" wrapText="1"/>
    </xf>
    <xf numFmtId="0" fontId="211" fillId="0" borderId="103" xfId="8" applyNumberFormat="1" applyFont="1" applyFill="1" applyBorder="1" applyAlignment="1">
      <alignment horizontal="center" vertical="center" wrapText="1"/>
    </xf>
    <xf numFmtId="0" fontId="211" fillId="0" borderId="4" xfId="8" applyNumberFormat="1" applyFont="1" applyFill="1" applyBorder="1" applyAlignment="1">
      <alignment horizontal="center" vertical="center" wrapText="1"/>
    </xf>
    <xf numFmtId="0" fontId="211" fillId="0" borderId="81" xfId="8" applyNumberFormat="1" applyFont="1" applyFill="1" applyBorder="1" applyAlignment="1">
      <alignment horizontal="center" vertical="center" wrapText="1"/>
    </xf>
    <xf numFmtId="169" fontId="211" fillId="0" borderId="103" xfId="5" applyNumberFormat="1" applyFont="1" applyFill="1" applyBorder="1" applyAlignment="1">
      <alignment horizontal="center" vertical="center" wrapText="1"/>
    </xf>
    <xf numFmtId="169" fontId="211" fillId="0" borderId="4" xfId="5" applyNumberFormat="1" applyFont="1" applyFill="1" applyBorder="1" applyAlignment="1">
      <alignment horizontal="center" vertical="center" wrapText="1"/>
    </xf>
    <xf numFmtId="169" fontId="211" fillId="0" borderId="81" xfId="5" applyNumberFormat="1" applyFont="1" applyFill="1" applyBorder="1" applyAlignment="1">
      <alignment horizontal="center" vertical="center" wrapText="1"/>
    </xf>
    <xf numFmtId="0" fontId="211" fillId="0" borderId="0" xfId="8" applyFont="1" applyFill="1" applyAlignment="1">
      <alignment horizontal="center" vertical="center"/>
    </xf>
    <xf numFmtId="166" fontId="211" fillId="0" borderId="103" xfId="9" applyNumberFormat="1" applyFont="1" applyFill="1" applyBorder="1" applyAlignment="1">
      <alignment horizontal="center" vertical="center" wrapText="1"/>
    </xf>
    <xf numFmtId="166" fontId="211" fillId="0" borderId="4" xfId="9" applyNumberFormat="1" applyFont="1" applyFill="1" applyBorder="1" applyAlignment="1">
      <alignment horizontal="center" vertical="center" wrapText="1"/>
    </xf>
    <xf numFmtId="166" fontId="211" fillId="0" borderId="81" xfId="9" applyNumberFormat="1" applyFont="1" applyFill="1" applyBorder="1" applyAlignment="1">
      <alignment horizontal="center" vertical="center" wrapText="1"/>
    </xf>
    <xf numFmtId="0" fontId="211" fillId="0" borderId="104" xfId="8" applyFont="1" applyFill="1" applyBorder="1" applyAlignment="1">
      <alignment horizontal="center" vertical="center"/>
    </xf>
    <xf numFmtId="0" fontId="211" fillId="0" borderId="105" xfId="8" applyFont="1" applyFill="1" applyBorder="1" applyAlignment="1">
      <alignment horizontal="center" vertical="center"/>
    </xf>
    <xf numFmtId="0" fontId="211" fillId="0" borderId="106" xfId="8" applyFont="1" applyFill="1" applyBorder="1" applyAlignment="1">
      <alignment horizontal="center" vertical="center"/>
    </xf>
    <xf numFmtId="9" fontId="5" fillId="50" borderId="0" xfId="5" applyNumberFormat="1" applyFont="1" applyFill="1" applyBorder="1" applyAlignment="1">
      <alignment horizontal="left" vertical="center" wrapText="1"/>
    </xf>
    <xf numFmtId="298" fontId="5" fillId="50" borderId="0" xfId="5" applyNumberFormat="1" applyFont="1" applyFill="1" applyBorder="1" applyAlignment="1">
      <alignment horizontal="left" vertical="center" wrapText="1"/>
    </xf>
    <xf numFmtId="166" fontId="210" fillId="0" borderId="0" xfId="4" applyNumberFormat="1" applyFont="1" applyFill="1" applyAlignment="1">
      <alignment horizontal="center" vertical="center"/>
    </xf>
    <xf numFmtId="167" fontId="9" fillId="0" borderId="76" xfId="5" applyFont="1" applyFill="1" applyBorder="1" applyAlignment="1">
      <alignment horizontal="center" vertical="center" wrapText="1"/>
    </xf>
    <xf numFmtId="167" fontId="9" fillId="0" borderId="0" xfId="1" applyFont="1" applyFill="1" applyBorder="1" applyAlignment="1" applyProtection="1">
      <alignment horizontal="left" vertical="center"/>
    </xf>
    <xf numFmtId="167" fontId="5" fillId="0" borderId="53" xfId="1" applyFont="1" applyFill="1" applyBorder="1" applyAlignment="1" applyProtection="1">
      <alignment horizontal="center" vertical="center"/>
    </xf>
    <xf numFmtId="169" fontId="8" fillId="0" borderId="0" xfId="1" applyNumberFormat="1" applyFont="1" applyFill="1" applyBorder="1" applyAlignment="1" applyProtection="1">
      <alignment horizontal="center" vertical="center"/>
    </xf>
    <xf numFmtId="169" fontId="9" fillId="0" borderId="99" xfId="5" applyNumberFormat="1" applyFont="1" applyFill="1" applyBorder="1" applyAlignment="1" applyProtection="1">
      <alignment horizontal="center" vertical="center" wrapText="1"/>
    </xf>
    <xf numFmtId="169" fontId="9" fillId="0" borderId="8" xfId="5" applyNumberFormat="1" applyFont="1" applyFill="1" applyBorder="1" applyAlignment="1" applyProtection="1">
      <alignment horizontal="center" vertical="center" wrapText="1"/>
    </xf>
    <xf numFmtId="169" fontId="9" fillId="0" borderId="11" xfId="5" applyNumberFormat="1" applyFont="1" applyFill="1" applyBorder="1" applyAlignment="1" applyProtection="1">
      <alignment horizontal="center" vertical="center" wrapText="1"/>
    </xf>
    <xf numFmtId="167" fontId="9" fillId="0" borderId="100" xfId="5" applyFont="1" applyFill="1" applyBorder="1" applyAlignment="1" applyProtection="1">
      <alignment horizontal="center" vertical="center" wrapText="1"/>
    </xf>
    <xf numFmtId="167" fontId="9" fillId="0" borderId="9" xfId="5" applyFont="1" applyFill="1" applyBorder="1" applyAlignment="1" applyProtection="1">
      <alignment horizontal="center" vertical="center" wrapText="1"/>
    </xf>
    <xf numFmtId="167" fontId="9" fillId="0" borderId="12" xfId="5" applyFont="1" applyFill="1" applyBorder="1" applyAlignment="1" applyProtection="1">
      <alignment horizontal="center" vertical="center" wrapText="1"/>
    </xf>
    <xf numFmtId="167" fontId="9" fillId="0" borderId="101" xfId="5" applyFont="1" applyFill="1" applyBorder="1" applyAlignment="1" applyProtection="1">
      <alignment horizontal="center" vertical="center" wrapText="1"/>
    </xf>
    <xf numFmtId="167" fontId="9" fillId="0" borderId="10" xfId="5" applyFont="1" applyFill="1" applyBorder="1" applyAlignment="1" applyProtection="1">
      <alignment horizontal="center" vertical="center" wrapText="1"/>
    </xf>
    <xf numFmtId="167" fontId="9" fillId="0" borderId="13" xfId="5" applyFont="1" applyFill="1" applyBorder="1" applyAlignment="1" applyProtection="1">
      <alignment horizontal="center" vertical="center" wrapText="1"/>
    </xf>
    <xf numFmtId="167" fontId="9" fillId="0" borderId="76" xfId="5" applyFont="1" applyFill="1" applyBorder="1" applyAlignment="1" applyProtection="1">
      <alignment horizontal="center" vertical="center"/>
    </xf>
    <xf numFmtId="169" fontId="5" fillId="0" borderId="96" xfId="5" applyNumberFormat="1" applyFont="1" applyFill="1" applyBorder="1" applyAlignment="1" applyProtection="1">
      <alignment horizontal="center"/>
    </xf>
    <xf numFmtId="169" fontId="5" fillId="0" borderId="97" xfId="5" applyNumberFormat="1" applyFont="1" applyFill="1" applyBorder="1" applyAlignment="1" applyProtection="1">
      <alignment horizontal="center"/>
    </xf>
    <xf numFmtId="169" fontId="5" fillId="0" borderId="98" xfId="5" applyNumberFormat="1" applyFont="1" applyFill="1" applyBorder="1" applyAlignment="1" applyProtection="1">
      <alignment horizontal="center"/>
    </xf>
    <xf numFmtId="167" fontId="5" fillId="0" borderId="89" xfId="5" applyFont="1" applyFill="1" applyBorder="1" applyAlignment="1">
      <alignment horizontal="center" vertical="center" wrapText="1"/>
    </xf>
    <xf numFmtId="167" fontId="5" fillId="0" borderId="81" xfId="5" applyFont="1" applyFill="1" applyBorder="1" applyAlignment="1">
      <alignment horizontal="center" vertical="center" wrapText="1"/>
    </xf>
    <xf numFmtId="169" fontId="5" fillId="0" borderId="89" xfId="5" applyNumberFormat="1" applyFont="1" applyFill="1" applyBorder="1" applyAlignment="1">
      <alignment horizontal="center" vertical="center" wrapText="1"/>
    </xf>
    <xf numFmtId="169" fontId="5" fillId="0" borderId="81" xfId="5" applyNumberFormat="1" applyFont="1" applyFill="1" applyBorder="1" applyAlignment="1">
      <alignment horizontal="center" vertical="center" wrapText="1"/>
    </xf>
    <xf numFmtId="168" fontId="5" fillId="0" borderId="89" xfId="5" applyNumberFormat="1" applyFont="1" applyFill="1" applyBorder="1" applyAlignment="1">
      <alignment horizontal="center" vertical="center" wrapText="1"/>
    </xf>
    <xf numFmtId="168" fontId="5" fillId="0" borderId="81" xfId="5" applyNumberFormat="1" applyFont="1" applyFill="1" applyBorder="1" applyAlignment="1">
      <alignment horizontal="center" vertical="center" wrapText="1"/>
    </xf>
    <xf numFmtId="169" fontId="5" fillId="0" borderId="87" xfId="5" applyNumberFormat="1" applyFont="1" applyFill="1" applyBorder="1" applyAlignment="1">
      <alignment horizontal="center" vertical="center" wrapText="1"/>
    </xf>
    <xf numFmtId="169" fontId="5" fillId="0" borderId="4" xfId="5" applyNumberFormat="1" applyFont="1" applyFill="1" applyBorder="1" applyAlignment="1">
      <alignment horizontal="center" vertical="center" wrapText="1"/>
    </xf>
    <xf numFmtId="167" fontId="5" fillId="0" borderId="87" xfId="5" applyFont="1" applyFill="1" applyBorder="1" applyAlignment="1">
      <alignment horizontal="center" vertical="center" wrapText="1"/>
    </xf>
    <xf numFmtId="167" fontId="5" fillId="0" borderId="4" xfId="5" applyFont="1" applyFill="1" applyBorder="1" applyAlignment="1" applyProtection="1">
      <alignment horizontal="center" vertical="center" wrapText="1"/>
    </xf>
    <xf numFmtId="167" fontId="5" fillId="0" borderId="88" xfId="5" applyFont="1" applyFill="1" applyBorder="1" applyAlignment="1" applyProtection="1">
      <alignment horizontal="center"/>
    </xf>
    <xf numFmtId="167" fontId="5" fillId="0" borderId="86" xfId="5" applyFont="1" applyFill="1" applyBorder="1" applyAlignment="1" applyProtection="1">
      <alignment horizontal="center"/>
    </xf>
    <xf numFmtId="167" fontId="5" fillId="0" borderId="95" xfId="5" applyFont="1" applyFill="1" applyBorder="1" applyAlignment="1" applyProtection="1">
      <alignment horizontal="center"/>
    </xf>
    <xf numFmtId="169" fontId="5" fillId="0" borderId="89" xfId="5" applyNumberFormat="1" applyFont="1" applyFill="1" applyBorder="1" applyAlignment="1" applyProtection="1">
      <alignment horizontal="center" vertical="center" wrapText="1"/>
    </xf>
    <xf numFmtId="169" fontId="5" fillId="0" borderId="4" xfId="5" applyNumberFormat="1" applyFont="1" applyFill="1" applyBorder="1" applyAlignment="1" applyProtection="1">
      <alignment horizontal="center" vertical="center" wrapText="1"/>
    </xf>
    <xf numFmtId="169" fontId="5" fillId="0" borderId="81" xfId="5" applyNumberFormat="1" applyFont="1" applyFill="1" applyBorder="1" applyAlignment="1" applyProtection="1">
      <alignment horizontal="center" vertical="center" wrapText="1"/>
    </xf>
    <xf numFmtId="169" fontId="9" fillId="0" borderId="0" xfId="5" applyNumberFormat="1" applyFont="1" applyFill="1" applyBorder="1" applyAlignment="1" applyProtection="1">
      <alignment horizontal="center"/>
    </xf>
    <xf numFmtId="169" fontId="5" fillId="0" borderId="53" xfId="5" applyNumberFormat="1" applyFont="1" applyFill="1" applyBorder="1" applyAlignment="1" applyProtection="1">
      <alignment horizontal="center"/>
    </xf>
    <xf numFmtId="167" fontId="5" fillId="0" borderId="87" xfId="5" applyFont="1" applyFill="1" applyBorder="1" applyAlignment="1" applyProtection="1">
      <alignment horizontal="center"/>
    </xf>
  </cellXfs>
  <cellStyles count="2861">
    <cellStyle name="_x0001_" xfId="12"/>
    <cellStyle name="          _x000d__x000a_shell=progman.exe_x000d__x000a_m" xfId="13"/>
    <cellStyle name="#,##0" xfId="14"/>
    <cellStyle name="#,##0 2" xfId="1777"/>
    <cellStyle name="#,##0 2 2" xfId="2221"/>
    <cellStyle name="#,##0 2 3" xfId="2720"/>
    <cellStyle name="#,##0 2 4" xfId="2721"/>
    <cellStyle name="#,##0 3" xfId="1778"/>
    <cellStyle name="#,##0 3 2" xfId="2222"/>
    <cellStyle name="#,##0 3 3" xfId="2722"/>
    <cellStyle name="#,##0 3 4" xfId="2723"/>
    <cellStyle name="#,##0 4" xfId="2216"/>
    <cellStyle name="#,##0 5" xfId="2724"/>
    <cellStyle name="#,##0 6" xfId="2725"/>
    <cellStyle name="." xfId="15"/>
    <cellStyle name=". 2" xfId="1779"/>
    <cellStyle name=". 2 2" xfId="2233"/>
    <cellStyle name="._Book1" xfId="16"/>
    <cellStyle name="._VBPL kiểm toán Đầu tư XDCB 2010" xfId="17"/>
    <cellStyle name="._VBPL kiểm toán Đầu tư XDCB 2010 2" xfId="1780"/>
    <cellStyle name="._VBPL kiểm toán Đầu tư XDCB 2010 2 2" xfId="2234"/>
    <cellStyle name=".d©y" xfId="18"/>
    <cellStyle name="??" xfId="19"/>
    <cellStyle name="?? [ - ??1" xfId="20"/>
    <cellStyle name="?? [ - ??2" xfId="21"/>
    <cellStyle name="?? [ - ??3" xfId="22"/>
    <cellStyle name="?? [ - ??4" xfId="23"/>
    <cellStyle name="?? [ - ??5" xfId="24"/>
    <cellStyle name="?? [ - ??6" xfId="25"/>
    <cellStyle name="?? [ - ??7" xfId="26"/>
    <cellStyle name="?? [ - ??8" xfId="27"/>
    <cellStyle name="?? [0.00]_        " xfId="28"/>
    <cellStyle name="?? [0]" xfId="29"/>
    <cellStyle name="?_x001d_??%U©÷u&amp;H©÷9_x0008_? s_x000a__x0007__x0001__x0001_" xfId="30"/>
    <cellStyle name="?_x001d_??%U©÷u&amp;H©÷9_x0008_?_x0009_s_x000a__x0007__x0001__x0001_" xfId="1781"/>
    <cellStyle name="???? [0.00]_      " xfId="31"/>
    <cellStyle name="??????" xfId="32"/>
    <cellStyle name="??????????????????? [0]_FTC_OFFER" xfId="33"/>
    <cellStyle name="???????????????????_FTC_OFFER" xfId="34"/>
    <cellStyle name="????_      " xfId="35"/>
    <cellStyle name="???[0]_?? DI" xfId="36"/>
    <cellStyle name="???_?? DI" xfId="37"/>
    <cellStyle name="??[0]_BRE" xfId="38"/>
    <cellStyle name="??_      " xfId="39"/>
    <cellStyle name="??A? [0]_laroux_1_¢¬???¢â? " xfId="40"/>
    <cellStyle name="??A?_laroux_1_¢¬???¢â? " xfId="41"/>
    <cellStyle name="?¡±¢¥?_?¨ù??¢´¢¥_¢¬???¢â? " xfId="42"/>
    <cellStyle name="?ðÇ%U?&amp;H?_x0008_?s_x000a__x0007__x0001__x0001_" xfId="43"/>
    <cellStyle name="[0]_Chi phÝ kh¸c_V" xfId="44"/>
    <cellStyle name="_1 TONG HOP - CA NA" xfId="45"/>
    <cellStyle name="_130307 So sanh thuc hien 2012 - du toan 2012 moi (pan khac)" xfId="1782"/>
    <cellStyle name="_130313 Mau  bieu bao cao nguon luc cua dia phuong sua" xfId="1783"/>
    <cellStyle name="_130818 Tong hop Danh gia thu 2013" xfId="1784"/>
    <cellStyle name="_130818 Tong hop Danh gia thu 2013_140921 bu giam thu ND 209" xfId="1785"/>
    <cellStyle name="_130818 Tong hop Danh gia thu 2013_140921 bu giam thu ND 209_Phu luc so 5 - sua ngay 04-01" xfId="1786"/>
    <cellStyle name="_Bang Chi tieu (2)" xfId="46"/>
    <cellStyle name="_BAO GIA NGAY 24-10-08 (co dam)" xfId="47"/>
    <cellStyle name="_Bao gia TB Kon Dao 2010" xfId="48"/>
    <cellStyle name="_Biểu KH 5 năm gửi UB sửa biểu VHXH" xfId="49"/>
    <cellStyle name="_Bieu tong hop nhu cau ung_Mien Trung" xfId="50"/>
    <cellStyle name="_Bieu ung von 2011 NSNN - TPCP vung DBSClong (10-6-2010)" xfId="51"/>
    <cellStyle name="_Book1" xfId="52"/>
    <cellStyle name="_Book1_1" xfId="53"/>
    <cellStyle name="_Book1_2" xfId="54"/>
    <cellStyle name="_Book1_BC-QT-WB-dthao" xfId="55"/>
    <cellStyle name="_Book1_Book1" xfId="56"/>
    <cellStyle name="_Book1_DT truong thinh phu" xfId="57"/>
    <cellStyle name="_Book1_Kh ql62 (2010) 11-09" xfId="58"/>
    <cellStyle name="_Book1_khoiluongbdacdoa" xfId="59"/>
    <cellStyle name="_Book1_Kiem Tra Don Gia" xfId="60"/>
    <cellStyle name="_Book1_TH KHAI TOAN THU THIEM cac tuyen TT noi" xfId="61"/>
    <cellStyle name="_C.cong+B.luong-Sanluong" xfId="62"/>
    <cellStyle name="_DG 2012-DT2013 - Theo sac thue -sua" xfId="1787"/>
    <cellStyle name="_DG 2012-DT2013 - Theo sac thue -sua_27-8Tong hop PA uoc 2012-DT 2013 -PA 420.000 ty-490.000 ty chuyen doi" xfId="1788"/>
    <cellStyle name="_DO-D1500-KHONG CO TRONG DT" xfId="63"/>
    <cellStyle name="_DT truong thinh phu" xfId="64"/>
    <cellStyle name="_DTDT BL-DL" xfId="65"/>
    <cellStyle name="_DTDT BL-DL 2" xfId="1789"/>
    <cellStyle name="_DTDT BL-DL 2 2" xfId="2235"/>
    <cellStyle name="_du toan lan 3" xfId="66"/>
    <cellStyle name="_Duyet TK thay đôi" xfId="67"/>
    <cellStyle name="_GOITHAUSO2" xfId="68"/>
    <cellStyle name="_GOITHAUSO3" xfId="69"/>
    <cellStyle name="_GOITHAUSO4" xfId="70"/>
    <cellStyle name="_GTXD GOI 2" xfId="71"/>
    <cellStyle name="_GTXD GOI1" xfId="72"/>
    <cellStyle name="_GTXD GOI3" xfId="73"/>
    <cellStyle name="_HaHoa_TDT_DienCSang" xfId="74"/>
    <cellStyle name="_HaHoa19-5-07" xfId="75"/>
    <cellStyle name="_Huong CHI tieu Nhiem vu CTMTQG 2014(1)" xfId="1790"/>
    <cellStyle name="_Kh ql62 (2010) 11-09" xfId="76"/>
    <cellStyle name="_KH.DTC.gd2016-2020 tinh (T2-2015)" xfId="1795"/>
    <cellStyle name="_khoiluongbdacdoa" xfId="77"/>
    <cellStyle name="_Kiem Tra Don Gia" xfId="78"/>
    <cellStyle name="_KT (2)" xfId="79"/>
    <cellStyle name="_KT (2)_1" xfId="80"/>
    <cellStyle name="_KT (2)_1_Book1" xfId="81"/>
    <cellStyle name="_KT (2)_1_Lora-tungchau" xfId="82"/>
    <cellStyle name="_KT (2)_1_Qt-HT3PQ1(CauKho)" xfId="83"/>
    <cellStyle name="_KT (2)_1_Qt-HT3PQ1(CauKho)_Book1" xfId="84"/>
    <cellStyle name="_KT (2)_1_Qt-HT3PQ1(CauKho)_Don gia quy 3 nam 2003 - Ban Dien Luc" xfId="85"/>
    <cellStyle name="_KT (2)_1_Qt-HT3PQ1(CauKho)_Kiem Tra Don Gia" xfId="86"/>
    <cellStyle name="_KT (2)_1_Qt-HT3PQ1(CauKho)_NC-VL2-2003" xfId="87"/>
    <cellStyle name="_KT (2)_1_Qt-HT3PQ1(CauKho)_NC-VL2-2003_1" xfId="88"/>
    <cellStyle name="_KT (2)_1_Qt-HT3PQ1(CauKho)_XL4Test5" xfId="89"/>
    <cellStyle name="_KT (2)_1_quy luong con lai nam 2004" xfId="90"/>
    <cellStyle name="_KT (2)_1_" xfId="91"/>
    <cellStyle name="_KT (2)_2" xfId="92"/>
    <cellStyle name="_KT (2)_2_Book1" xfId="93"/>
    <cellStyle name="_KT (2)_2_DTDuong dong tien -sua tham tra 2009 - luong 650" xfId="94"/>
    <cellStyle name="_KT (2)_2_quy luong con lai nam 2004" xfId="95"/>
    <cellStyle name="_KT (2)_2_TG-TH" xfId="96"/>
    <cellStyle name="_KT (2)_2_TG-TH_BANG TONG HOP TINH HINH THANH QUYET TOAN (MOI I)" xfId="97"/>
    <cellStyle name="_KT (2)_2_TG-TH_BAO CAO KLCT PT2000" xfId="98"/>
    <cellStyle name="_KT (2)_2_TG-TH_BAO CAO PT2000" xfId="99"/>
    <cellStyle name="_KT (2)_2_TG-TH_BAO CAO PT2000_Book1" xfId="100"/>
    <cellStyle name="_KT (2)_2_TG-TH_Bao cao XDCB 2001 - T11 KH dieu chinh 20-11-THAI" xfId="101"/>
    <cellStyle name="_KT (2)_2_TG-TH_BAO GIA NGAY 24-10-08 (co dam)" xfId="102"/>
    <cellStyle name="_KT (2)_2_TG-TH_Biểu KH 5 năm gửi UB sửa biểu VHXH" xfId="103"/>
    <cellStyle name="_KT (2)_2_TG-TH_Book1" xfId="104"/>
    <cellStyle name="_KT (2)_2_TG-TH_Book1_1" xfId="105"/>
    <cellStyle name="_KT (2)_2_TG-TH_Book1_1_Book1" xfId="106"/>
    <cellStyle name="_KT (2)_2_TG-TH_Book1_1_DanhMucDonGiaVTTB_Dien_TAM" xfId="107"/>
    <cellStyle name="_KT (2)_2_TG-TH_Book1_1_khoiluongbdacdoa" xfId="108"/>
    <cellStyle name="_KT (2)_2_TG-TH_Book1_2" xfId="109"/>
    <cellStyle name="_KT (2)_2_TG-TH_Book1_2_Book1" xfId="110"/>
    <cellStyle name="_KT (2)_2_TG-TH_Book1_3" xfId="111"/>
    <cellStyle name="_KT (2)_2_TG-TH_Book1_3_Book1" xfId="112"/>
    <cellStyle name="_KT (2)_2_TG-TH_Book1_3_DT truong thinh phu" xfId="113"/>
    <cellStyle name="_KT (2)_2_TG-TH_Book1_3_XL4Test5" xfId="114"/>
    <cellStyle name="_KT (2)_2_TG-TH_Book1_4" xfId="115"/>
    <cellStyle name="_KT (2)_2_TG-TH_Book1_Book1" xfId="116"/>
    <cellStyle name="_KT (2)_2_TG-TH_Book1_DanhMucDonGiaVTTB_Dien_TAM" xfId="117"/>
    <cellStyle name="_KT (2)_2_TG-TH_Book1_khoiluongbdacdoa" xfId="118"/>
    <cellStyle name="_KT (2)_2_TG-TH_Book1_Kiem Tra Don Gia" xfId="119"/>
    <cellStyle name="_KT (2)_2_TG-TH_Book1_Tong hop 3 tinh (11_5)-TTH-QN-QT" xfId="120"/>
    <cellStyle name="_KT (2)_2_TG-TH_Book1_" xfId="121"/>
    <cellStyle name="_KT (2)_2_TG-TH_CAU Khanh Nam(Thi Cong)" xfId="122"/>
    <cellStyle name="_KT (2)_2_TG-TH_DAU NOI PL-CL TAI PHU LAMHC" xfId="123"/>
    <cellStyle name="_KT (2)_2_TG-TH_Dcdtoan-bcnckt " xfId="124"/>
    <cellStyle name="_KT (2)_2_TG-TH_DN_MTP" xfId="125"/>
    <cellStyle name="_KT (2)_2_TG-TH_Dongia2-2003" xfId="126"/>
    <cellStyle name="_KT (2)_2_TG-TH_Dongia2-2003_DT truong thinh phu" xfId="127"/>
    <cellStyle name="_KT (2)_2_TG-TH_DT truong thinh phu" xfId="128"/>
    <cellStyle name="_KT (2)_2_TG-TH_DTCDT MR.2N110.HOCMON.TDTOAN.CCUNG" xfId="129"/>
    <cellStyle name="_KT (2)_2_TG-TH_DTDuong dong tien -sua tham tra 2009 - luong 650" xfId="130"/>
    <cellStyle name="_KT (2)_2_TG-TH_DU TRU VAT TU" xfId="131"/>
    <cellStyle name="_KT (2)_2_TG-TH_khoiluongbdacdoa" xfId="132"/>
    <cellStyle name="_KT (2)_2_TG-TH_Kiem Tra Don Gia" xfId="133"/>
    <cellStyle name="_KT (2)_2_TG-TH_Lora-tungchau" xfId="134"/>
    <cellStyle name="_KT (2)_2_TG-TH_moi" xfId="135"/>
    <cellStyle name="_KT (2)_2_TG-TH_PGIA-phieu tham tra Kho bac" xfId="136"/>
    <cellStyle name="_KT (2)_2_TG-TH_PT02-02" xfId="137"/>
    <cellStyle name="_KT (2)_2_TG-TH_PT02-02_Book1" xfId="138"/>
    <cellStyle name="_KT (2)_2_TG-TH_PT02-03" xfId="139"/>
    <cellStyle name="_KT (2)_2_TG-TH_PT02-03_Book1" xfId="140"/>
    <cellStyle name="_KT (2)_2_TG-TH_Qt-HT3PQ1(CauKho)" xfId="141"/>
    <cellStyle name="_KT (2)_2_TG-TH_Qt-HT3PQ1(CauKho)_Book1" xfId="142"/>
    <cellStyle name="_KT (2)_2_TG-TH_Qt-HT3PQ1(CauKho)_Don gia quy 3 nam 2003 - Ban Dien Luc" xfId="143"/>
    <cellStyle name="_KT (2)_2_TG-TH_Qt-HT3PQ1(CauKho)_Kiem Tra Don Gia" xfId="144"/>
    <cellStyle name="_KT (2)_2_TG-TH_Qt-HT3PQ1(CauKho)_NC-VL2-2003" xfId="145"/>
    <cellStyle name="_KT (2)_2_TG-TH_Qt-HT3PQ1(CauKho)_NC-VL2-2003_1" xfId="146"/>
    <cellStyle name="_KT (2)_2_TG-TH_Qt-HT3PQ1(CauKho)_XL4Test5" xfId="147"/>
    <cellStyle name="_KT (2)_2_TG-TH_QT-LCTP-AE" xfId="148"/>
    <cellStyle name="_KT (2)_2_TG-TH_quy luong con lai nam 2004" xfId="149"/>
    <cellStyle name="_KT (2)_2_TG-TH_Sheet2" xfId="150"/>
    <cellStyle name="_KT (2)_2_TG-TH_TEL OUT 2004" xfId="151"/>
    <cellStyle name="_KT (2)_2_TG-TH_Tong hop 3 tinh (11_5)-TTH-QN-QT" xfId="152"/>
    <cellStyle name="_KT (2)_2_TG-TH_XL4Poppy" xfId="153"/>
    <cellStyle name="_KT (2)_2_TG-TH_XL4Test5" xfId="154"/>
    <cellStyle name="_KT (2)_2_TG-TH_ÿÿÿÿÿ" xfId="155"/>
    <cellStyle name="_KT (2)_2_TG-TH_" xfId="156"/>
    <cellStyle name="_KT (2)_3" xfId="157"/>
    <cellStyle name="_KT (2)_3_TG-TH" xfId="158"/>
    <cellStyle name="_KT (2)_3_TG-TH_Book1" xfId="159"/>
    <cellStyle name="_KT (2)_3_TG-TH_Book1_1" xfId="160"/>
    <cellStyle name="_KT (2)_3_TG-TH_Book1_BC-QT-WB-dthao" xfId="161"/>
    <cellStyle name="_KT (2)_3_TG-TH_Book1_Book1" xfId="162"/>
    <cellStyle name="_KT (2)_3_TG-TH_Book1_Kiem Tra Don Gia" xfId="163"/>
    <cellStyle name="_KT (2)_3_TG-TH_Book1_Kiem Tra Don Gia 2" xfId="1791"/>
    <cellStyle name="_KT (2)_3_TG-TH_Book1_Kiem Tra Don Gia 2 2" xfId="2236"/>
    <cellStyle name="_KT (2)_3_TG-TH_khoiluongbdacdoa" xfId="164"/>
    <cellStyle name="_KT (2)_3_TG-TH_Kiem Tra Don Gia" xfId="165"/>
    <cellStyle name="_KT (2)_3_TG-TH_Lora-tungchau" xfId="166"/>
    <cellStyle name="_KT (2)_3_TG-TH_Lora-tungchau_Book1" xfId="167"/>
    <cellStyle name="_KT (2)_3_TG-TH_Lora-tungchau_Kiem Tra Don Gia" xfId="168"/>
    <cellStyle name="_KT (2)_3_TG-TH_Lora-tungchau_Kiem Tra Don Gia 2" xfId="1792"/>
    <cellStyle name="_KT (2)_3_TG-TH_Lora-tungchau_Kiem Tra Don Gia 2 2" xfId="2237"/>
    <cellStyle name="_KT (2)_3_TG-TH_PERSONAL" xfId="169"/>
    <cellStyle name="_KT (2)_3_TG-TH_PERSONAL_Book1" xfId="170"/>
    <cellStyle name="_KT (2)_3_TG-TH_PERSONAL_HTQ.8 GD1" xfId="171"/>
    <cellStyle name="_KT (2)_3_TG-TH_PERSONAL_HTQ.8 GD1_Book1" xfId="172"/>
    <cellStyle name="_KT (2)_3_TG-TH_PERSONAL_HTQ.8 GD1_Don gia quy 3 nam 2003 - Ban Dien Luc" xfId="173"/>
    <cellStyle name="_KT (2)_3_TG-TH_PERSONAL_HTQ.8 GD1_NC-VL2-2003" xfId="174"/>
    <cellStyle name="_KT (2)_3_TG-TH_PERSONAL_HTQ.8 GD1_NC-VL2-2003_1" xfId="175"/>
    <cellStyle name="_KT (2)_3_TG-TH_PERSONAL_HTQ.8 GD1_XL4Test5" xfId="176"/>
    <cellStyle name="_KT (2)_3_TG-TH_PERSONAL_khoiluongbdacdoa" xfId="177"/>
    <cellStyle name="_KT (2)_3_TG-TH_PERSONAL_Tong hop KHCB 2001" xfId="178"/>
    <cellStyle name="_KT (2)_3_TG-TH_PERSONAL_" xfId="179"/>
    <cellStyle name="_KT (2)_3_TG-TH_Qt-HT3PQ1(CauKho)" xfId="180"/>
    <cellStyle name="_KT (2)_3_TG-TH_Qt-HT3PQ1(CauKho)_Book1" xfId="181"/>
    <cellStyle name="_KT (2)_3_TG-TH_Qt-HT3PQ1(CauKho)_Don gia quy 3 nam 2003 - Ban Dien Luc" xfId="182"/>
    <cellStyle name="_KT (2)_3_TG-TH_Qt-HT3PQ1(CauKho)_Kiem Tra Don Gia" xfId="183"/>
    <cellStyle name="_KT (2)_3_TG-TH_Qt-HT3PQ1(CauKho)_NC-VL2-2003" xfId="184"/>
    <cellStyle name="_KT (2)_3_TG-TH_Qt-HT3PQ1(CauKho)_NC-VL2-2003_1" xfId="185"/>
    <cellStyle name="_KT (2)_3_TG-TH_Qt-HT3PQ1(CauKho)_XL4Test5" xfId="186"/>
    <cellStyle name="_KT (2)_3_TG-TH_QT-LCTP-AE" xfId="187"/>
    <cellStyle name="_KT (2)_3_TG-TH_quy luong con lai nam 2004" xfId="188"/>
    <cellStyle name="_KT (2)_3_TG-TH_" xfId="189"/>
    <cellStyle name="_KT (2)_4" xfId="190"/>
    <cellStyle name="_KT (2)_4_BANG TONG HOP TINH HINH THANH QUYET TOAN (MOI I)" xfId="191"/>
    <cellStyle name="_KT (2)_4_BAO CAO KLCT PT2000" xfId="192"/>
    <cellStyle name="_KT (2)_4_BAO CAO PT2000" xfId="193"/>
    <cellStyle name="_KT (2)_4_BAO CAO PT2000_Book1" xfId="194"/>
    <cellStyle name="_KT (2)_4_Bao cao XDCB 2001 - T11 KH dieu chinh 20-11-THAI" xfId="195"/>
    <cellStyle name="_KT (2)_4_BAO GIA NGAY 24-10-08 (co dam)" xfId="196"/>
    <cellStyle name="_KT (2)_4_Biểu KH 5 năm gửi UB sửa biểu VHXH" xfId="197"/>
    <cellStyle name="_KT (2)_4_Book1" xfId="198"/>
    <cellStyle name="_KT (2)_4_Book1_1" xfId="199"/>
    <cellStyle name="_KT (2)_4_Book1_1_Book1" xfId="200"/>
    <cellStyle name="_KT (2)_4_Book1_1_DanhMucDonGiaVTTB_Dien_TAM" xfId="201"/>
    <cellStyle name="_KT (2)_4_Book1_1_khoiluongbdacdoa" xfId="202"/>
    <cellStyle name="_KT (2)_4_Book1_2" xfId="203"/>
    <cellStyle name="_KT (2)_4_Book1_2_Book1" xfId="204"/>
    <cellStyle name="_KT (2)_4_Book1_3" xfId="205"/>
    <cellStyle name="_KT (2)_4_Book1_3_Book1" xfId="206"/>
    <cellStyle name="_KT (2)_4_Book1_3_DT truong thinh phu" xfId="207"/>
    <cellStyle name="_KT (2)_4_Book1_3_XL4Test5" xfId="208"/>
    <cellStyle name="_KT (2)_4_Book1_4" xfId="209"/>
    <cellStyle name="_KT (2)_4_Book1_Book1" xfId="210"/>
    <cellStyle name="_KT (2)_4_Book1_DanhMucDonGiaVTTB_Dien_TAM" xfId="211"/>
    <cellStyle name="_KT (2)_4_Book1_khoiluongbdacdoa" xfId="212"/>
    <cellStyle name="_KT (2)_4_Book1_Kiem Tra Don Gia" xfId="213"/>
    <cellStyle name="_KT (2)_4_Book1_Tong hop 3 tinh (11_5)-TTH-QN-QT" xfId="214"/>
    <cellStyle name="_KT (2)_4_Book1_" xfId="215"/>
    <cellStyle name="_KT (2)_4_CAU Khanh Nam(Thi Cong)" xfId="216"/>
    <cellStyle name="_KT (2)_4_DAU NOI PL-CL TAI PHU LAMHC" xfId="217"/>
    <cellStyle name="_KT (2)_4_Dcdtoan-bcnckt " xfId="218"/>
    <cellStyle name="_KT (2)_4_DN_MTP" xfId="219"/>
    <cellStyle name="_KT (2)_4_Dongia2-2003" xfId="220"/>
    <cellStyle name="_KT (2)_4_Dongia2-2003_DT truong thinh phu" xfId="221"/>
    <cellStyle name="_KT (2)_4_DT truong thinh phu" xfId="222"/>
    <cellStyle name="_KT (2)_4_DTCDT MR.2N110.HOCMON.TDTOAN.CCUNG" xfId="223"/>
    <cellStyle name="_KT (2)_4_DTDuong dong tien -sua tham tra 2009 - luong 650" xfId="224"/>
    <cellStyle name="_KT (2)_4_DU TRU VAT TU" xfId="225"/>
    <cellStyle name="_KT (2)_4_khoiluongbdacdoa" xfId="226"/>
    <cellStyle name="_KT (2)_4_Kiem Tra Don Gia" xfId="227"/>
    <cellStyle name="_KT (2)_4_Lora-tungchau" xfId="228"/>
    <cellStyle name="_KT (2)_4_moi" xfId="229"/>
    <cellStyle name="_KT (2)_4_PGIA-phieu tham tra Kho bac" xfId="230"/>
    <cellStyle name="_KT (2)_4_PT02-02" xfId="231"/>
    <cellStyle name="_KT (2)_4_PT02-02_Book1" xfId="232"/>
    <cellStyle name="_KT (2)_4_PT02-03" xfId="233"/>
    <cellStyle name="_KT (2)_4_PT02-03_Book1" xfId="234"/>
    <cellStyle name="_KT (2)_4_Qt-HT3PQ1(CauKho)" xfId="235"/>
    <cellStyle name="_KT (2)_4_Qt-HT3PQ1(CauKho)_Book1" xfId="236"/>
    <cellStyle name="_KT (2)_4_Qt-HT3PQ1(CauKho)_Don gia quy 3 nam 2003 - Ban Dien Luc" xfId="237"/>
    <cellStyle name="_KT (2)_4_Qt-HT3PQ1(CauKho)_Kiem Tra Don Gia" xfId="238"/>
    <cellStyle name="_KT (2)_4_Qt-HT3PQ1(CauKho)_NC-VL2-2003" xfId="239"/>
    <cellStyle name="_KT (2)_4_Qt-HT3PQ1(CauKho)_NC-VL2-2003_1" xfId="240"/>
    <cellStyle name="_KT (2)_4_Qt-HT3PQ1(CauKho)_XL4Test5" xfId="241"/>
    <cellStyle name="_KT (2)_4_QT-LCTP-AE" xfId="242"/>
    <cellStyle name="_KT (2)_4_quy luong con lai nam 2004" xfId="243"/>
    <cellStyle name="_KT (2)_4_Sheet2" xfId="244"/>
    <cellStyle name="_KT (2)_4_TEL OUT 2004" xfId="245"/>
    <cellStyle name="_KT (2)_4_TG-TH" xfId="246"/>
    <cellStyle name="_KT (2)_4_TG-TH_Book1" xfId="247"/>
    <cellStyle name="_KT (2)_4_TG-TH_DTDuong dong tien -sua tham tra 2009 - luong 650" xfId="248"/>
    <cellStyle name="_KT (2)_4_TG-TH_quy luong con lai nam 2004" xfId="249"/>
    <cellStyle name="_KT (2)_4_Tong hop 3 tinh (11_5)-TTH-QN-QT" xfId="250"/>
    <cellStyle name="_KT (2)_4_XL4Poppy" xfId="251"/>
    <cellStyle name="_KT (2)_4_XL4Test5" xfId="252"/>
    <cellStyle name="_KT (2)_4_ÿÿÿÿÿ" xfId="253"/>
    <cellStyle name="_KT (2)_4_" xfId="254"/>
    <cellStyle name="_KT (2)_5" xfId="255"/>
    <cellStyle name="_KT (2)_5_BANG TONG HOP TINH HINH THANH QUYET TOAN (MOI I)" xfId="256"/>
    <cellStyle name="_KT (2)_5_BAO CAO KLCT PT2000" xfId="257"/>
    <cellStyle name="_KT (2)_5_BAO CAO PT2000" xfId="258"/>
    <cellStyle name="_KT (2)_5_BAO CAO PT2000_Book1" xfId="259"/>
    <cellStyle name="_KT (2)_5_Bao cao XDCB 2001 - T11 KH dieu chinh 20-11-THAI" xfId="260"/>
    <cellStyle name="_KT (2)_5_BAO GIA NGAY 24-10-08 (co dam)" xfId="261"/>
    <cellStyle name="_KT (2)_5_Biểu KH 5 năm gửi UB sửa biểu VHXH" xfId="262"/>
    <cellStyle name="_KT (2)_5_Book1" xfId="263"/>
    <cellStyle name="_KT (2)_5_Book1_1" xfId="264"/>
    <cellStyle name="_KT (2)_5_Book1_1_Book1" xfId="265"/>
    <cellStyle name="_KT (2)_5_Book1_1_DanhMucDonGiaVTTB_Dien_TAM" xfId="266"/>
    <cellStyle name="_KT (2)_5_Book1_1_khoiluongbdacdoa" xfId="267"/>
    <cellStyle name="_KT (2)_5_Book1_2" xfId="268"/>
    <cellStyle name="_KT (2)_5_Book1_2_Book1" xfId="269"/>
    <cellStyle name="_KT (2)_5_Book1_3" xfId="270"/>
    <cellStyle name="_KT (2)_5_Book1_3_Book1" xfId="271"/>
    <cellStyle name="_KT (2)_5_Book1_3_DT truong thinh phu" xfId="272"/>
    <cellStyle name="_KT (2)_5_Book1_3_XL4Test5" xfId="273"/>
    <cellStyle name="_KT (2)_5_Book1_4" xfId="274"/>
    <cellStyle name="_KT (2)_5_Book1_BC-QT-WB-dthao" xfId="275"/>
    <cellStyle name="_KT (2)_5_Book1_Book1" xfId="276"/>
    <cellStyle name="_KT (2)_5_Book1_DanhMucDonGiaVTTB_Dien_TAM" xfId="277"/>
    <cellStyle name="_KT (2)_5_Book1_khoiluongbdacdoa" xfId="278"/>
    <cellStyle name="_KT (2)_5_Book1_Kiem Tra Don Gia" xfId="279"/>
    <cellStyle name="_KT (2)_5_Book1_Tong hop 3 tinh (11_5)-TTH-QN-QT" xfId="280"/>
    <cellStyle name="_KT (2)_5_Book1_" xfId="281"/>
    <cellStyle name="_KT (2)_5_CAU Khanh Nam(Thi Cong)" xfId="282"/>
    <cellStyle name="_KT (2)_5_DAU NOI PL-CL TAI PHU LAMHC" xfId="283"/>
    <cellStyle name="_KT (2)_5_Dcdtoan-bcnckt " xfId="284"/>
    <cellStyle name="_KT (2)_5_DN_MTP" xfId="285"/>
    <cellStyle name="_KT (2)_5_Dongia2-2003" xfId="286"/>
    <cellStyle name="_KT (2)_5_Dongia2-2003_DT truong thinh phu" xfId="287"/>
    <cellStyle name="_KT (2)_5_DT truong thinh phu" xfId="288"/>
    <cellStyle name="_KT (2)_5_DTCDT MR.2N110.HOCMON.TDTOAN.CCUNG" xfId="289"/>
    <cellStyle name="_KT (2)_5_DTDuong dong tien -sua tham tra 2009 - luong 650" xfId="290"/>
    <cellStyle name="_KT (2)_5_DU TRU VAT TU" xfId="291"/>
    <cellStyle name="_KT (2)_5_khoiluongbdacdoa" xfId="292"/>
    <cellStyle name="_KT (2)_5_Kiem Tra Don Gia" xfId="293"/>
    <cellStyle name="_KT (2)_5_Lora-tungchau" xfId="294"/>
    <cellStyle name="_KT (2)_5_moi" xfId="295"/>
    <cellStyle name="_KT (2)_5_PGIA-phieu tham tra Kho bac" xfId="296"/>
    <cellStyle name="_KT (2)_5_PT02-02" xfId="297"/>
    <cellStyle name="_KT (2)_5_PT02-02_Book1" xfId="298"/>
    <cellStyle name="_KT (2)_5_PT02-03" xfId="299"/>
    <cellStyle name="_KT (2)_5_PT02-03_Book1" xfId="300"/>
    <cellStyle name="_KT (2)_5_Qt-HT3PQ1(CauKho)" xfId="301"/>
    <cellStyle name="_KT (2)_5_Qt-HT3PQ1(CauKho)_Book1" xfId="302"/>
    <cellStyle name="_KT (2)_5_Qt-HT3PQ1(CauKho)_Don gia quy 3 nam 2003 - Ban Dien Luc" xfId="303"/>
    <cellStyle name="_KT (2)_5_Qt-HT3PQ1(CauKho)_Kiem Tra Don Gia" xfId="304"/>
    <cellStyle name="_KT (2)_5_Qt-HT3PQ1(CauKho)_NC-VL2-2003" xfId="305"/>
    <cellStyle name="_KT (2)_5_Qt-HT3PQ1(CauKho)_NC-VL2-2003_1" xfId="306"/>
    <cellStyle name="_KT (2)_5_Qt-HT3PQ1(CauKho)_XL4Test5" xfId="307"/>
    <cellStyle name="_KT (2)_5_QT-LCTP-AE" xfId="308"/>
    <cellStyle name="_KT (2)_5_Sheet2" xfId="309"/>
    <cellStyle name="_KT (2)_5_TEL OUT 2004" xfId="310"/>
    <cellStyle name="_KT (2)_5_Tong hop 3 tinh (11_5)-TTH-QN-QT" xfId="311"/>
    <cellStyle name="_KT (2)_5_XL4Poppy" xfId="312"/>
    <cellStyle name="_KT (2)_5_XL4Test5" xfId="313"/>
    <cellStyle name="_KT (2)_5_ÿÿÿÿÿ" xfId="314"/>
    <cellStyle name="_KT (2)_5_" xfId="315"/>
    <cellStyle name="_KT (2)_Book1" xfId="316"/>
    <cellStyle name="_KT (2)_Book1_1" xfId="317"/>
    <cellStyle name="_KT (2)_Book1_BC-QT-WB-dthao" xfId="318"/>
    <cellStyle name="_KT (2)_Book1_Book1" xfId="319"/>
    <cellStyle name="_KT (2)_Book1_Kiem Tra Don Gia" xfId="320"/>
    <cellStyle name="_KT (2)_Book1_Kiem Tra Don Gia 2" xfId="1793"/>
    <cellStyle name="_KT (2)_Book1_Kiem Tra Don Gia 2 2" xfId="2238"/>
    <cellStyle name="_KT (2)_khoiluongbdacdoa" xfId="321"/>
    <cellStyle name="_KT (2)_Kiem Tra Don Gia" xfId="322"/>
    <cellStyle name="_KT (2)_Lora-tungchau" xfId="323"/>
    <cellStyle name="_KT (2)_Lora-tungchau_Book1" xfId="324"/>
    <cellStyle name="_KT (2)_Lora-tungchau_Kiem Tra Don Gia" xfId="325"/>
    <cellStyle name="_KT (2)_Lora-tungchau_Kiem Tra Don Gia 2" xfId="1794"/>
    <cellStyle name="_KT (2)_Lora-tungchau_Kiem Tra Don Gia 2 2" xfId="2239"/>
    <cellStyle name="_KT (2)_PERSONAL" xfId="326"/>
    <cellStyle name="_KT (2)_PERSONAL_Book1" xfId="327"/>
    <cellStyle name="_KT (2)_PERSONAL_HTQ.8 GD1" xfId="328"/>
    <cellStyle name="_KT (2)_PERSONAL_HTQ.8 GD1_Book1" xfId="329"/>
    <cellStyle name="_KT (2)_PERSONAL_HTQ.8 GD1_Don gia quy 3 nam 2003 - Ban Dien Luc" xfId="330"/>
    <cellStyle name="_KT (2)_PERSONAL_HTQ.8 GD1_NC-VL2-2003" xfId="331"/>
    <cellStyle name="_KT (2)_PERSONAL_HTQ.8 GD1_NC-VL2-2003_1" xfId="332"/>
    <cellStyle name="_KT (2)_PERSONAL_HTQ.8 GD1_XL4Test5" xfId="333"/>
    <cellStyle name="_KT (2)_PERSONAL_khoiluongbdacdoa" xfId="334"/>
    <cellStyle name="_KT (2)_PERSONAL_Tong hop KHCB 2001" xfId="335"/>
    <cellStyle name="_KT (2)_PERSONAL_" xfId="336"/>
    <cellStyle name="_KT (2)_Qt-HT3PQ1(CauKho)" xfId="337"/>
    <cellStyle name="_KT (2)_Qt-HT3PQ1(CauKho)_Book1" xfId="338"/>
    <cellStyle name="_KT (2)_Qt-HT3PQ1(CauKho)_Don gia quy 3 nam 2003 - Ban Dien Luc" xfId="339"/>
    <cellStyle name="_KT (2)_Qt-HT3PQ1(CauKho)_Kiem Tra Don Gia" xfId="340"/>
    <cellStyle name="_KT (2)_Qt-HT3PQ1(CauKho)_NC-VL2-2003" xfId="341"/>
    <cellStyle name="_KT (2)_Qt-HT3PQ1(CauKho)_NC-VL2-2003_1" xfId="342"/>
    <cellStyle name="_KT (2)_Qt-HT3PQ1(CauKho)_XL4Test5" xfId="343"/>
    <cellStyle name="_KT (2)_QT-LCTP-AE" xfId="344"/>
    <cellStyle name="_KT (2)_quy luong con lai nam 2004" xfId="345"/>
    <cellStyle name="_KT (2)_TG-TH" xfId="346"/>
    <cellStyle name="_KT (2)_" xfId="347"/>
    <cellStyle name="_KT_TG" xfId="348"/>
    <cellStyle name="_KT_TG_1" xfId="349"/>
    <cellStyle name="_KT_TG_1_BANG TONG HOP TINH HINH THANH QUYET TOAN (MOI I)" xfId="350"/>
    <cellStyle name="_KT_TG_1_BAO CAO KLCT PT2000" xfId="351"/>
    <cellStyle name="_KT_TG_1_BAO CAO PT2000" xfId="352"/>
    <cellStyle name="_KT_TG_1_BAO CAO PT2000_Book1" xfId="353"/>
    <cellStyle name="_KT_TG_1_Bao cao XDCB 2001 - T11 KH dieu chinh 20-11-THAI" xfId="354"/>
    <cellStyle name="_KT_TG_1_BAO GIA NGAY 24-10-08 (co dam)" xfId="355"/>
    <cellStyle name="_KT_TG_1_Biểu KH 5 năm gửi UB sửa biểu VHXH" xfId="356"/>
    <cellStyle name="_KT_TG_1_Book1" xfId="357"/>
    <cellStyle name="_KT_TG_1_Book1_1" xfId="358"/>
    <cellStyle name="_KT_TG_1_Book1_1_Book1" xfId="359"/>
    <cellStyle name="_KT_TG_1_Book1_1_DanhMucDonGiaVTTB_Dien_TAM" xfId="360"/>
    <cellStyle name="_KT_TG_1_Book1_1_khoiluongbdacdoa" xfId="361"/>
    <cellStyle name="_KT_TG_1_Book1_2" xfId="362"/>
    <cellStyle name="_KT_TG_1_Book1_2_Book1" xfId="363"/>
    <cellStyle name="_KT_TG_1_Book1_3" xfId="364"/>
    <cellStyle name="_KT_TG_1_Book1_3_Book1" xfId="365"/>
    <cellStyle name="_KT_TG_1_Book1_3_DT truong thinh phu" xfId="366"/>
    <cellStyle name="_KT_TG_1_Book1_3_XL4Test5" xfId="367"/>
    <cellStyle name="_KT_TG_1_Book1_4" xfId="368"/>
    <cellStyle name="_KT_TG_1_Book1_BC-QT-WB-dthao" xfId="369"/>
    <cellStyle name="_KT_TG_1_Book1_Book1" xfId="370"/>
    <cellStyle name="_KT_TG_1_Book1_DanhMucDonGiaVTTB_Dien_TAM" xfId="371"/>
    <cellStyle name="_KT_TG_1_Book1_khoiluongbdacdoa" xfId="372"/>
    <cellStyle name="_KT_TG_1_Book1_Kiem Tra Don Gia" xfId="373"/>
    <cellStyle name="_KT_TG_1_Book1_Tong hop 3 tinh (11_5)-TTH-QN-QT" xfId="374"/>
    <cellStyle name="_KT_TG_1_Book1_" xfId="375"/>
    <cellStyle name="_KT_TG_1_CAU Khanh Nam(Thi Cong)" xfId="376"/>
    <cellStyle name="_KT_TG_1_DAU NOI PL-CL TAI PHU LAMHC" xfId="377"/>
    <cellStyle name="_KT_TG_1_Dcdtoan-bcnckt " xfId="378"/>
    <cellStyle name="_KT_TG_1_DN_MTP" xfId="379"/>
    <cellStyle name="_KT_TG_1_Dongia2-2003" xfId="380"/>
    <cellStyle name="_KT_TG_1_Dongia2-2003_DT truong thinh phu" xfId="381"/>
    <cellStyle name="_KT_TG_1_DT truong thinh phu" xfId="382"/>
    <cellStyle name="_KT_TG_1_DTCDT MR.2N110.HOCMON.TDTOAN.CCUNG" xfId="383"/>
    <cellStyle name="_KT_TG_1_DTDuong dong tien -sua tham tra 2009 - luong 650" xfId="384"/>
    <cellStyle name="_KT_TG_1_DU TRU VAT TU" xfId="385"/>
    <cellStyle name="_KT_TG_1_khoiluongbdacdoa" xfId="386"/>
    <cellStyle name="_KT_TG_1_Kiem Tra Don Gia" xfId="387"/>
    <cellStyle name="_KT_TG_1_Lora-tungchau" xfId="388"/>
    <cellStyle name="_KT_TG_1_moi" xfId="389"/>
    <cellStyle name="_KT_TG_1_PGIA-phieu tham tra Kho bac" xfId="390"/>
    <cellStyle name="_KT_TG_1_PT02-02" xfId="391"/>
    <cellStyle name="_KT_TG_1_PT02-02_Book1" xfId="392"/>
    <cellStyle name="_KT_TG_1_PT02-03" xfId="393"/>
    <cellStyle name="_KT_TG_1_PT02-03_Book1" xfId="394"/>
    <cellStyle name="_KT_TG_1_Qt-HT3PQ1(CauKho)" xfId="395"/>
    <cellStyle name="_KT_TG_1_Qt-HT3PQ1(CauKho)_Book1" xfId="396"/>
    <cellStyle name="_KT_TG_1_Qt-HT3PQ1(CauKho)_Don gia quy 3 nam 2003 - Ban Dien Luc" xfId="397"/>
    <cellStyle name="_KT_TG_1_Qt-HT3PQ1(CauKho)_Kiem Tra Don Gia" xfId="398"/>
    <cellStyle name="_KT_TG_1_Qt-HT3PQ1(CauKho)_NC-VL2-2003" xfId="399"/>
    <cellStyle name="_KT_TG_1_Qt-HT3PQ1(CauKho)_NC-VL2-2003_1" xfId="400"/>
    <cellStyle name="_KT_TG_1_Qt-HT3PQ1(CauKho)_XL4Test5" xfId="401"/>
    <cellStyle name="_KT_TG_1_QT-LCTP-AE" xfId="402"/>
    <cellStyle name="_KT_TG_1_Sheet2" xfId="403"/>
    <cellStyle name="_KT_TG_1_TEL OUT 2004" xfId="404"/>
    <cellStyle name="_KT_TG_1_Tong hop 3 tinh (11_5)-TTH-QN-QT" xfId="405"/>
    <cellStyle name="_KT_TG_1_XL4Poppy" xfId="406"/>
    <cellStyle name="_KT_TG_1_XL4Test5" xfId="407"/>
    <cellStyle name="_KT_TG_1_ÿÿÿÿÿ" xfId="408"/>
    <cellStyle name="_KT_TG_1_" xfId="409"/>
    <cellStyle name="_KT_TG_2" xfId="410"/>
    <cellStyle name="_KT_TG_2_BANG TONG HOP TINH HINH THANH QUYET TOAN (MOI I)" xfId="411"/>
    <cellStyle name="_KT_TG_2_BAO CAO KLCT PT2000" xfId="412"/>
    <cellStyle name="_KT_TG_2_BAO CAO PT2000" xfId="413"/>
    <cellStyle name="_KT_TG_2_BAO CAO PT2000_Book1" xfId="414"/>
    <cellStyle name="_KT_TG_2_Bao cao XDCB 2001 - T11 KH dieu chinh 20-11-THAI" xfId="415"/>
    <cellStyle name="_KT_TG_2_BAO GIA NGAY 24-10-08 (co dam)" xfId="416"/>
    <cellStyle name="_KT_TG_2_Biểu KH 5 năm gửi UB sửa biểu VHXH" xfId="417"/>
    <cellStyle name="_KT_TG_2_Book1" xfId="418"/>
    <cellStyle name="_KT_TG_2_Book1_1" xfId="419"/>
    <cellStyle name="_KT_TG_2_Book1_1_Book1" xfId="420"/>
    <cellStyle name="_KT_TG_2_Book1_1_DanhMucDonGiaVTTB_Dien_TAM" xfId="421"/>
    <cellStyle name="_KT_TG_2_Book1_1_khoiluongbdacdoa" xfId="422"/>
    <cellStyle name="_KT_TG_2_Book1_2" xfId="423"/>
    <cellStyle name="_KT_TG_2_Book1_2_Book1" xfId="424"/>
    <cellStyle name="_KT_TG_2_Book1_3" xfId="425"/>
    <cellStyle name="_KT_TG_2_Book1_3_Book1" xfId="426"/>
    <cellStyle name="_KT_TG_2_Book1_3_DT truong thinh phu" xfId="427"/>
    <cellStyle name="_KT_TG_2_Book1_3_XL4Test5" xfId="428"/>
    <cellStyle name="_KT_TG_2_Book1_4" xfId="429"/>
    <cellStyle name="_KT_TG_2_Book1_Book1" xfId="430"/>
    <cellStyle name="_KT_TG_2_Book1_DanhMucDonGiaVTTB_Dien_TAM" xfId="431"/>
    <cellStyle name="_KT_TG_2_Book1_khoiluongbdacdoa" xfId="432"/>
    <cellStyle name="_KT_TG_2_Book1_Kiem Tra Don Gia" xfId="433"/>
    <cellStyle name="_KT_TG_2_Book1_Tong hop 3 tinh (11_5)-TTH-QN-QT" xfId="434"/>
    <cellStyle name="_KT_TG_2_Book1_" xfId="435"/>
    <cellStyle name="_KT_TG_2_CAU Khanh Nam(Thi Cong)" xfId="436"/>
    <cellStyle name="_KT_TG_2_DAU NOI PL-CL TAI PHU LAMHC" xfId="437"/>
    <cellStyle name="_KT_TG_2_Dcdtoan-bcnckt " xfId="438"/>
    <cellStyle name="_KT_TG_2_DN_MTP" xfId="439"/>
    <cellStyle name="_KT_TG_2_Dongia2-2003" xfId="440"/>
    <cellStyle name="_KT_TG_2_Dongia2-2003_DT truong thinh phu" xfId="441"/>
    <cellStyle name="_KT_TG_2_DT truong thinh phu" xfId="442"/>
    <cellStyle name="_KT_TG_2_DTCDT MR.2N110.HOCMON.TDTOAN.CCUNG" xfId="443"/>
    <cellStyle name="_KT_TG_2_DTDuong dong tien -sua tham tra 2009 - luong 650" xfId="444"/>
    <cellStyle name="_KT_TG_2_DU TRU VAT TU" xfId="445"/>
    <cellStyle name="_KT_TG_2_khoiluongbdacdoa" xfId="446"/>
    <cellStyle name="_KT_TG_2_Kiem Tra Don Gia" xfId="447"/>
    <cellStyle name="_KT_TG_2_Lora-tungchau" xfId="448"/>
    <cellStyle name="_KT_TG_2_moi" xfId="449"/>
    <cellStyle name="_KT_TG_2_PGIA-phieu tham tra Kho bac" xfId="450"/>
    <cellStyle name="_KT_TG_2_PT02-02" xfId="451"/>
    <cellStyle name="_KT_TG_2_PT02-02_Book1" xfId="452"/>
    <cellStyle name="_KT_TG_2_PT02-03" xfId="453"/>
    <cellStyle name="_KT_TG_2_PT02-03_Book1" xfId="454"/>
    <cellStyle name="_KT_TG_2_Qt-HT3PQ1(CauKho)" xfId="455"/>
    <cellStyle name="_KT_TG_2_Qt-HT3PQ1(CauKho)_Book1" xfId="456"/>
    <cellStyle name="_KT_TG_2_Qt-HT3PQ1(CauKho)_Don gia quy 3 nam 2003 - Ban Dien Luc" xfId="457"/>
    <cellStyle name="_KT_TG_2_Qt-HT3PQ1(CauKho)_Kiem Tra Don Gia" xfId="458"/>
    <cellStyle name="_KT_TG_2_Qt-HT3PQ1(CauKho)_NC-VL2-2003" xfId="459"/>
    <cellStyle name="_KT_TG_2_Qt-HT3PQ1(CauKho)_NC-VL2-2003_1" xfId="460"/>
    <cellStyle name="_KT_TG_2_Qt-HT3PQ1(CauKho)_XL4Test5" xfId="461"/>
    <cellStyle name="_KT_TG_2_QT-LCTP-AE" xfId="462"/>
    <cellStyle name="_KT_TG_2_quy luong con lai nam 2004" xfId="463"/>
    <cellStyle name="_KT_TG_2_Sheet2" xfId="464"/>
    <cellStyle name="_KT_TG_2_TEL OUT 2004" xfId="465"/>
    <cellStyle name="_KT_TG_2_Tong hop 3 tinh (11_5)-TTH-QN-QT" xfId="466"/>
    <cellStyle name="_KT_TG_2_XL4Poppy" xfId="467"/>
    <cellStyle name="_KT_TG_2_XL4Test5" xfId="468"/>
    <cellStyle name="_KT_TG_2_ÿÿÿÿÿ" xfId="469"/>
    <cellStyle name="_KT_TG_2_" xfId="470"/>
    <cellStyle name="_KT_TG_3" xfId="471"/>
    <cellStyle name="_KT_TG_4" xfId="472"/>
    <cellStyle name="_KT_TG_4_Book1" xfId="473"/>
    <cellStyle name="_KT_TG_4_Lora-tungchau" xfId="474"/>
    <cellStyle name="_KT_TG_4_Qt-HT3PQ1(CauKho)" xfId="475"/>
    <cellStyle name="_KT_TG_4_Qt-HT3PQ1(CauKho)_Book1" xfId="476"/>
    <cellStyle name="_KT_TG_4_Qt-HT3PQ1(CauKho)_Don gia quy 3 nam 2003 - Ban Dien Luc" xfId="477"/>
    <cellStyle name="_KT_TG_4_Qt-HT3PQ1(CauKho)_Kiem Tra Don Gia" xfId="478"/>
    <cellStyle name="_KT_TG_4_Qt-HT3PQ1(CauKho)_NC-VL2-2003" xfId="479"/>
    <cellStyle name="_KT_TG_4_Qt-HT3PQ1(CauKho)_NC-VL2-2003_1" xfId="480"/>
    <cellStyle name="_KT_TG_4_Qt-HT3PQ1(CauKho)_XL4Test5" xfId="481"/>
    <cellStyle name="_KT_TG_4_quy luong con lai nam 2004" xfId="482"/>
    <cellStyle name="_KT_TG_4_" xfId="483"/>
    <cellStyle name="_KT_TG_Book1" xfId="484"/>
    <cellStyle name="_KT_TG_DTDuong dong tien -sua tham tra 2009 - luong 650" xfId="485"/>
    <cellStyle name="_KT_TG_quy luong con lai nam 2004" xfId="486"/>
    <cellStyle name="_Lora-tungchau" xfId="487"/>
    <cellStyle name="_Lora-tungchau_Book1" xfId="488"/>
    <cellStyle name="_Lora-tungchau_Kiem Tra Don Gia" xfId="489"/>
    <cellStyle name="_Lora-tungchau_Kiem Tra Don Gia 2" xfId="1796"/>
    <cellStyle name="_Lora-tungchau_Kiem Tra Don Gia 2 2" xfId="2240"/>
    <cellStyle name="_MauThanTKKT-goi7-DonGia2143(vl t7)" xfId="490"/>
    <cellStyle name="_Nhu cau von ung truoc 2011 Tha h Hoa + Nge An gui TW" xfId="491"/>
    <cellStyle name="_PERSONAL" xfId="492"/>
    <cellStyle name="_PERSONAL_Book1" xfId="493"/>
    <cellStyle name="_PERSONAL_HTQ.8 GD1" xfId="494"/>
    <cellStyle name="_PERSONAL_HTQ.8 GD1_Book1" xfId="495"/>
    <cellStyle name="_PERSONAL_HTQ.8 GD1_Don gia quy 3 nam 2003 - Ban Dien Luc" xfId="496"/>
    <cellStyle name="_PERSONAL_HTQ.8 GD1_NC-VL2-2003" xfId="497"/>
    <cellStyle name="_PERSONAL_HTQ.8 GD1_NC-VL2-2003_1" xfId="498"/>
    <cellStyle name="_PERSONAL_HTQ.8 GD1_XL4Test5" xfId="499"/>
    <cellStyle name="_PERSONAL_khoiluongbdacdoa" xfId="500"/>
    <cellStyle name="_PERSONAL_Tong hop KHCB 2001" xfId="501"/>
    <cellStyle name="_PERSONAL_" xfId="502"/>
    <cellStyle name="_Phu luc kem BC gui VP Bo (18.2)" xfId="1797"/>
    <cellStyle name="_Q TOAN  SCTX QL.62 QUI I ( oanh)" xfId="503"/>
    <cellStyle name="_Q TOAN  SCTX QL.62 QUI II ( oanh)" xfId="504"/>
    <cellStyle name="_QT SCTXQL62_QT1 (Cty QL)" xfId="505"/>
    <cellStyle name="_Qt-HT3PQ1(CauKho)" xfId="506"/>
    <cellStyle name="_Qt-HT3PQ1(CauKho)_Book1" xfId="507"/>
    <cellStyle name="_Qt-HT3PQ1(CauKho)_Don gia quy 3 nam 2003 - Ban Dien Luc" xfId="508"/>
    <cellStyle name="_Qt-HT3PQ1(CauKho)_Kiem Tra Don Gia" xfId="509"/>
    <cellStyle name="_Qt-HT3PQ1(CauKho)_NC-VL2-2003" xfId="510"/>
    <cellStyle name="_Qt-HT3PQ1(CauKho)_NC-VL2-2003_1" xfId="511"/>
    <cellStyle name="_Qt-HT3PQ1(CauKho)_XL4Test5" xfId="512"/>
    <cellStyle name="_QT-LCTP-AE" xfId="513"/>
    <cellStyle name="_quy luong con lai nam 2004" xfId="514"/>
    <cellStyle name="_Sheet1" xfId="515"/>
    <cellStyle name="_Sheet2" xfId="516"/>
    <cellStyle name="_TG-TH" xfId="517"/>
    <cellStyle name="_TG-TH_1" xfId="518"/>
    <cellStyle name="_TG-TH_1_BANG TONG HOP TINH HINH THANH QUYET TOAN (MOI I)" xfId="519"/>
    <cellStyle name="_TG-TH_1_BAO CAO KLCT PT2000" xfId="520"/>
    <cellStyle name="_TG-TH_1_BAO CAO PT2000" xfId="521"/>
    <cellStyle name="_TG-TH_1_BAO CAO PT2000_Book1" xfId="522"/>
    <cellStyle name="_TG-TH_1_Bao cao XDCB 2001 - T11 KH dieu chinh 20-11-THAI" xfId="523"/>
    <cellStyle name="_TG-TH_1_BAO GIA NGAY 24-10-08 (co dam)" xfId="524"/>
    <cellStyle name="_TG-TH_1_Biểu KH 5 năm gửi UB sửa biểu VHXH" xfId="525"/>
    <cellStyle name="_TG-TH_1_Book1" xfId="526"/>
    <cellStyle name="_TG-TH_1_Book1_1" xfId="527"/>
    <cellStyle name="_TG-TH_1_Book1_1_Book1" xfId="528"/>
    <cellStyle name="_TG-TH_1_Book1_1_DanhMucDonGiaVTTB_Dien_TAM" xfId="529"/>
    <cellStyle name="_TG-TH_1_Book1_1_khoiluongbdacdoa" xfId="530"/>
    <cellStyle name="_TG-TH_1_Book1_2" xfId="531"/>
    <cellStyle name="_TG-TH_1_Book1_2_Book1" xfId="532"/>
    <cellStyle name="_TG-TH_1_Book1_3" xfId="533"/>
    <cellStyle name="_TG-TH_1_Book1_3_Book1" xfId="534"/>
    <cellStyle name="_TG-TH_1_Book1_3_DT truong thinh phu" xfId="535"/>
    <cellStyle name="_TG-TH_1_Book1_3_XL4Test5" xfId="536"/>
    <cellStyle name="_TG-TH_1_Book1_4" xfId="537"/>
    <cellStyle name="_TG-TH_1_Book1_BC-QT-WB-dthao" xfId="538"/>
    <cellStyle name="_TG-TH_1_Book1_Book1" xfId="539"/>
    <cellStyle name="_TG-TH_1_Book1_DanhMucDonGiaVTTB_Dien_TAM" xfId="540"/>
    <cellStyle name="_TG-TH_1_Book1_khoiluongbdacdoa" xfId="541"/>
    <cellStyle name="_TG-TH_1_Book1_Kiem Tra Don Gia" xfId="542"/>
    <cellStyle name="_TG-TH_1_Book1_Tong hop 3 tinh (11_5)-TTH-QN-QT" xfId="543"/>
    <cellStyle name="_TG-TH_1_Book1_" xfId="544"/>
    <cellStyle name="_TG-TH_1_CAU Khanh Nam(Thi Cong)" xfId="545"/>
    <cellStyle name="_TG-TH_1_DAU NOI PL-CL TAI PHU LAMHC" xfId="546"/>
    <cellStyle name="_TG-TH_1_Dcdtoan-bcnckt " xfId="547"/>
    <cellStyle name="_TG-TH_1_DN_MTP" xfId="548"/>
    <cellStyle name="_TG-TH_1_Dongia2-2003" xfId="549"/>
    <cellStyle name="_TG-TH_1_Dongia2-2003_DT truong thinh phu" xfId="550"/>
    <cellStyle name="_TG-TH_1_DT truong thinh phu" xfId="551"/>
    <cellStyle name="_TG-TH_1_DTCDT MR.2N110.HOCMON.TDTOAN.CCUNG" xfId="552"/>
    <cellStyle name="_TG-TH_1_DTDuong dong tien -sua tham tra 2009 - luong 650" xfId="553"/>
    <cellStyle name="_TG-TH_1_DU TRU VAT TU" xfId="554"/>
    <cellStyle name="_TG-TH_1_khoiluongbdacdoa" xfId="555"/>
    <cellStyle name="_TG-TH_1_Kiem Tra Don Gia" xfId="556"/>
    <cellStyle name="_TG-TH_1_Lora-tungchau" xfId="557"/>
    <cellStyle name="_TG-TH_1_moi" xfId="558"/>
    <cellStyle name="_TG-TH_1_PGIA-phieu tham tra Kho bac" xfId="559"/>
    <cellStyle name="_TG-TH_1_PT02-02" xfId="560"/>
    <cellStyle name="_TG-TH_1_PT02-02_Book1" xfId="561"/>
    <cellStyle name="_TG-TH_1_PT02-03" xfId="562"/>
    <cellStyle name="_TG-TH_1_PT02-03_Book1" xfId="563"/>
    <cellStyle name="_TG-TH_1_Qt-HT3PQ1(CauKho)" xfId="564"/>
    <cellStyle name="_TG-TH_1_Qt-HT3PQ1(CauKho)_Book1" xfId="565"/>
    <cellStyle name="_TG-TH_1_Qt-HT3PQ1(CauKho)_Don gia quy 3 nam 2003 - Ban Dien Luc" xfId="566"/>
    <cellStyle name="_TG-TH_1_Qt-HT3PQ1(CauKho)_Kiem Tra Don Gia" xfId="567"/>
    <cellStyle name="_TG-TH_1_Qt-HT3PQ1(CauKho)_NC-VL2-2003" xfId="568"/>
    <cellStyle name="_TG-TH_1_Qt-HT3PQ1(CauKho)_NC-VL2-2003_1" xfId="569"/>
    <cellStyle name="_TG-TH_1_Qt-HT3PQ1(CauKho)_XL4Test5" xfId="570"/>
    <cellStyle name="_TG-TH_1_QT-LCTP-AE" xfId="571"/>
    <cellStyle name="_TG-TH_1_Sheet2" xfId="572"/>
    <cellStyle name="_TG-TH_1_TEL OUT 2004" xfId="573"/>
    <cellStyle name="_TG-TH_1_Tong hop 3 tinh (11_5)-TTH-QN-QT" xfId="574"/>
    <cellStyle name="_TG-TH_1_XL4Poppy" xfId="575"/>
    <cellStyle name="_TG-TH_1_XL4Test5" xfId="576"/>
    <cellStyle name="_TG-TH_1_ÿÿÿÿÿ" xfId="577"/>
    <cellStyle name="_TG-TH_1_" xfId="578"/>
    <cellStyle name="_TG-TH_2" xfId="579"/>
    <cellStyle name="_TG-TH_2_BANG TONG HOP TINH HINH THANH QUYET TOAN (MOI I)" xfId="580"/>
    <cellStyle name="_TG-TH_2_BAO CAO KLCT PT2000" xfId="581"/>
    <cellStyle name="_TG-TH_2_BAO CAO PT2000" xfId="582"/>
    <cellStyle name="_TG-TH_2_BAO CAO PT2000_Book1" xfId="583"/>
    <cellStyle name="_TG-TH_2_Bao cao XDCB 2001 - T11 KH dieu chinh 20-11-THAI" xfId="584"/>
    <cellStyle name="_TG-TH_2_BAO GIA NGAY 24-10-08 (co dam)" xfId="585"/>
    <cellStyle name="_TG-TH_2_Biểu KH 5 năm gửi UB sửa biểu VHXH" xfId="586"/>
    <cellStyle name="_TG-TH_2_Book1" xfId="587"/>
    <cellStyle name="_TG-TH_2_Book1_1" xfId="588"/>
    <cellStyle name="_TG-TH_2_Book1_1_Book1" xfId="589"/>
    <cellStyle name="_TG-TH_2_Book1_1_DanhMucDonGiaVTTB_Dien_TAM" xfId="590"/>
    <cellStyle name="_TG-TH_2_Book1_1_khoiluongbdacdoa" xfId="591"/>
    <cellStyle name="_TG-TH_2_Book1_2" xfId="592"/>
    <cellStyle name="_TG-TH_2_Book1_2_Book1" xfId="593"/>
    <cellStyle name="_TG-TH_2_Book1_3" xfId="594"/>
    <cellStyle name="_TG-TH_2_Book1_3_Book1" xfId="595"/>
    <cellStyle name="_TG-TH_2_Book1_3_DT truong thinh phu" xfId="596"/>
    <cellStyle name="_TG-TH_2_Book1_3_XL4Test5" xfId="597"/>
    <cellStyle name="_TG-TH_2_Book1_4" xfId="598"/>
    <cellStyle name="_TG-TH_2_Book1_Book1" xfId="599"/>
    <cellStyle name="_TG-TH_2_Book1_DanhMucDonGiaVTTB_Dien_TAM" xfId="600"/>
    <cellStyle name="_TG-TH_2_Book1_khoiluongbdacdoa" xfId="601"/>
    <cellStyle name="_TG-TH_2_Book1_Kiem Tra Don Gia" xfId="602"/>
    <cellStyle name="_TG-TH_2_Book1_Tong hop 3 tinh (11_5)-TTH-QN-QT" xfId="603"/>
    <cellStyle name="_TG-TH_2_Book1_" xfId="604"/>
    <cellStyle name="_TG-TH_2_CAU Khanh Nam(Thi Cong)" xfId="605"/>
    <cellStyle name="_TG-TH_2_DAU NOI PL-CL TAI PHU LAMHC" xfId="606"/>
    <cellStyle name="_TG-TH_2_Dcdtoan-bcnckt " xfId="607"/>
    <cellStyle name="_TG-TH_2_DN_MTP" xfId="608"/>
    <cellStyle name="_TG-TH_2_Dongia2-2003" xfId="609"/>
    <cellStyle name="_TG-TH_2_Dongia2-2003_DT truong thinh phu" xfId="610"/>
    <cellStyle name="_TG-TH_2_DT truong thinh phu" xfId="611"/>
    <cellStyle name="_TG-TH_2_DTCDT MR.2N110.HOCMON.TDTOAN.CCUNG" xfId="612"/>
    <cellStyle name="_TG-TH_2_DTDuong dong tien -sua tham tra 2009 - luong 650" xfId="613"/>
    <cellStyle name="_TG-TH_2_DU TRU VAT TU" xfId="614"/>
    <cellStyle name="_TG-TH_2_khoiluongbdacdoa" xfId="615"/>
    <cellStyle name="_TG-TH_2_Kiem Tra Don Gia" xfId="616"/>
    <cellStyle name="_TG-TH_2_Lora-tungchau" xfId="617"/>
    <cellStyle name="_TG-TH_2_moi" xfId="618"/>
    <cellStyle name="_TG-TH_2_PGIA-phieu tham tra Kho bac" xfId="619"/>
    <cellStyle name="_TG-TH_2_PT02-02" xfId="620"/>
    <cellStyle name="_TG-TH_2_PT02-02_Book1" xfId="621"/>
    <cellStyle name="_TG-TH_2_PT02-03" xfId="622"/>
    <cellStyle name="_TG-TH_2_PT02-03_Book1" xfId="623"/>
    <cellStyle name="_TG-TH_2_Qt-HT3PQ1(CauKho)" xfId="624"/>
    <cellStyle name="_TG-TH_2_Qt-HT3PQ1(CauKho)_Book1" xfId="625"/>
    <cellStyle name="_TG-TH_2_Qt-HT3PQ1(CauKho)_Don gia quy 3 nam 2003 - Ban Dien Luc" xfId="626"/>
    <cellStyle name="_TG-TH_2_Qt-HT3PQ1(CauKho)_Kiem Tra Don Gia" xfId="627"/>
    <cellStyle name="_TG-TH_2_Qt-HT3PQ1(CauKho)_NC-VL2-2003" xfId="628"/>
    <cellStyle name="_TG-TH_2_Qt-HT3PQ1(CauKho)_NC-VL2-2003_1" xfId="629"/>
    <cellStyle name="_TG-TH_2_Qt-HT3PQ1(CauKho)_XL4Test5" xfId="630"/>
    <cellStyle name="_TG-TH_2_QT-LCTP-AE" xfId="631"/>
    <cellStyle name="_TG-TH_2_quy luong con lai nam 2004" xfId="632"/>
    <cellStyle name="_TG-TH_2_Sheet2" xfId="633"/>
    <cellStyle name="_TG-TH_2_TEL OUT 2004" xfId="634"/>
    <cellStyle name="_TG-TH_2_Tong hop 3 tinh (11_5)-TTH-QN-QT" xfId="635"/>
    <cellStyle name="_TG-TH_2_XL4Poppy" xfId="636"/>
    <cellStyle name="_TG-TH_2_XL4Test5" xfId="637"/>
    <cellStyle name="_TG-TH_2_ÿÿÿÿÿ" xfId="638"/>
    <cellStyle name="_TG-TH_2_" xfId="639"/>
    <cellStyle name="_TG-TH_3" xfId="640"/>
    <cellStyle name="_TG-TH_3_Book1" xfId="641"/>
    <cellStyle name="_TG-TH_3_Lora-tungchau" xfId="642"/>
    <cellStyle name="_TG-TH_3_Qt-HT3PQ1(CauKho)" xfId="643"/>
    <cellStyle name="_TG-TH_3_Qt-HT3PQ1(CauKho)_Book1" xfId="644"/>
    <cellStyle name="_TG-TH_3_Qt-HT3PQ1(CauKho)_Don gia quy 3 nam 2003 - Ban Dien Luc" xfId="645"/>
    <cellStyle name="_TG-TH_3_Qt-HT3PQ1(CauKho)_Kiem Tra Don Gia" xfId="646"/>
    <cellStyle name="_TG-TH_3_Qt-HT3PQ1(CauKho)_NC-VL2-2003" xfId="647"/>
    <cellStyle name="_TG-TH_3_Qt-HT3PQ1(CauKho)_NC-VL2-2003_1" xfId="648"/>
    <cellStyle name="_TG-TH_3_Qt-HT3PQ1(CauKho)_XL4Test5" xfId="649"/>
    <cellStyle name="_TG-TH_3_quy luong con lai nam 2004" xfId="650"/>
    <cellStyle name="_TG-TH_3_" xfId="651"/>
    <cellStyle name="_TG-TH_4" xfId="652"/>
    <cellStyle name="_TG-TH_4_Book1" xfId="653"/>
    <cellStyle name="_TG-TH_4_DTDuong dong tien -sua tham tra 2009 - luong 650" xfId="654"/>
    <cellStyle name="_TG-TH_4_quy luong con lai nam 2004" xfId="655"/>
    <cellStyle name="_TH KHAI TOAN THU THIEM cac tuyen TT noi" xfId="656"/>
    <cellStyle name="_TKP" xfId="657"/>
    <cellStyle name="_Tong dutoan PP LAHAI" xfId="658"/>
    <cellStyle name="_Tong hop 3 tinh (11_5)-TTH-QN-QT" xfId="659"/>
    <cellStyle name="_Tong hop may cheu nganh 1" xfId="660"/>
    <cellStyle name="_ung 2011 - 11-6-Thanh hoa-Nghe an" xfId="661"/>
    <cellStyle name="_ung truoc 2011 NSTW Thanh Hoa + Nge An gui Thu 12-5" xfId="662"/>
    <cellStyle name="_ung truoc cua long an (6-5-2010)" xfId="663"/>
    <cellStyle name="_ung von chinh thuc doan kiem tra TAY NAM BO" xfId="664"/>
    <cellStyle name="_Ung von nam 2011 vung TNB - Doan Cong tac (12-5-2010)" xfId="665"/>
    <cellStyle name="_Ung von nam 2011 vung TNB - Doan Cong tac (12-5-2010)_Copy of ghep 3 bieu trinh LD BO 28-6 (TPCP)" xfId="666"/>
    <cellStyle name="_ÿÿÿÿÿ" xfId="667"/>
    <cellStyle name="_ÿÿÿÿÿ_Kh ql62 (2010) 11-09" xfId="668"/>
    <cellStyle name="_" xfId="669"/>
    <cellStyle name="__1" xfId="670"/>
    <cellStyle name="__Bao gia TB Kon Dao 2010" xfId="671"/>
    <cellStyle name="~1" xfId="672"/>
    <cellStyle name="’Ê‰Ý [0.00]_laroux" xfId="673"/>
    <cellStyle name="’Ê‰Ý_laroux" xfId="674"/>
    <cellStyle name="•W?_Format" xfId="675"/>
    <cellStyle name="•W€_¯–ì" xfId="676"/>
    <cellStyle name="•W_¯–ì" xfId="677"/>
    <cellStyle name="W_MARINE" xfId="678"/>
    <cellStyle name="0" xfId="679"/>
    <cellStyle name="0 2" xfId="1798"/>
    <cellStyle name="0 2 2" xfId="2223"/>
    <cellStyle name="0 2 3" xfId="2726"/>
    <cellStyle name="0 2 4" xfId="2727"/>
    <cellStyle name="0 3" xfId="1799"/>
    <cellStyle name="0 3 2" xfId="2224"/>
    <cellStyle name="0 3 3" xfId="2728"/>
    <cellStyle name="0 3 4" xfId="2729"/>
    <cellStyle name="0 4" xfId="2217"/>
    <cellStyle name="0 5" xfId="2730"/>
    <cellStyle name="0 6" xfId="2731"/>
    <cellStyle name="0.0" xfId="680"/>
    <cellStyle name="0.0 2" xfId="1800"/>
    <cellStyle name="0.0 2 2" xfId="2225"/>
    <cellStyle name="0.0 2 3" xfId="2732"/>
    <cellStyle name="0.0 2 4" xfId="2733"/>
    <cellStyle name="0.0 3" xfId="1801"/>
    <cellStyle name="0.0 3 2" xfId="2226"/>
    <cellStyle name="0.0 3 3" xfId="2734"/>
    <cellStyle name="0.0 3 4" xfId="2735"/>
    <cellStyle name="0.0 4" xfId="2218"/>
    <cellStyle name="0.0 5" xfId="2736"/>
    <cellStyle name="0.0 6" xfId="2737"/>
    <cellStyle name="0.00" xfId="681"/>
    <cellStyle name="0.00 2" xfId="1802"/>
    <cellStyle name="0.00 2 2" xfId="2227"/>
    <cellStyle name="0.00 2 3" xfId="2738"/>
    <cellStyle name="0.00 2 4" xfId="2739"/>
    <cellStyle name="0.00 3" xfId="1803"/>
    <cellStyle name="0.00 3 2" xfId="2228"/>
    <cellStyle name="0.00 3 3" xfId="2740"/>
    <cellStyle name="0.00 3 4" xfId="2741"/>
    <cellStyle name="0.00 4" xfId="2219"/>
    <cellStyle name="0.00 5" xfId="2742"/>
    <cellStyle name="0.00 6" xfId="2743"/>
    <cellStyle name="1" xfId="682"/>
    <cellStyle name="1_17 bieu (hung cap nhap)" xfId="683"/>
    <cellStyle name="1_17 bieu (hung cap nhap) 2" xfId="1804"/>
    <cellStyle name="1_17 bieu (hung cap nhap) 3" xfId="1805"/>
    <cellStyle name="1_2-Ha GiangBB2011-V1" xfId="1806"/>
    <cellStyle name="1_50-BB Vung tau 2011" xfId="1807"/>
    <cellStyle name="1_52-Long An2011.BB-V1" xfId="1808"/>
    <cellStyle name="1_7 noi 48 goi C5 9 vi na" xfId="684"/>
    <cellStyle name="1_BANG KE VAT TU" xfId="685"/>
    <cellStyle name="1_Bao cao doan cong tac cua Bo thang 4-2010" xfId="686"/>
    <cellStyle name="1_Bao cao doan cong tac cua Bo thang 4-2010 2" xfId="1809"/>
    <cellStyle name="1_Bao cao giai ngan von dau tu nam 2009 (theo doi)" xfId="687"/>
    <cellStyle name="1_Bao cao giai ngan von dau tu nam 2009 (theo doi) 2" xfId="1810"/>
    <cellStyle name="1_Bao cao giai ngan von dau tu nam 2009 (theo doi)_Bao cao doan cong tac cua Bo thang 4-2010" xfId="688"/>
    <cellStyle name="1_Bao cao giai ngan von dau tu nam 2009 (theo doi)_Bao cao doan cong tac cua Bo thang 4-2010 2" xfId="1811"/>
    <cellStyle name="1_Bao cao giai ngan von dau tu nam 2009 (theo doi)_Ke hoach 2009 (theo doi) -1" xfId="689"/>
    <cellStyle name="1_Bao cao giai ngan von dau tu nam 2009 (theo doi)_Ke hoach 2009 (theo doi) -1 2" xfId="1812"/>
    <cellStyle name="1_Bao cao KP tu chu" xfId="690"/>
    <cellStyle name="1_BAO GIA NGAY 24-10-08 (co dam)" xfId="691"/>
    <cellStyle name="1_Bao gia TB Kon Dao 2010" xfId="692"/>
    <cellStyle name="1_BC 8 thang 2009 ve CT trong diem 5nam" xfId="693"/>
    <cellStyle name="1_BC 8 thang 2009 ve CT trong diem 5nam 2" xfId="1813"/>
    <cellStyle name="1_BC 8 thang 2009 ve CT trong diem 5nam_Bao cao doan cong tac cua Bo thang 4-2010" xfId="694"/>
    <cellStyle name="1_BC 8 thang 2009 ve CT trong diem 5nam_Bao cao doan cong tac cua Bo thang 4-2010 2" xfId="1814"/>
    <cellStyle name="1_BC 8 thang 2009 ve CT trong diem 5nam_bieu 01" xfId="695"/>
    <cellStyle name="1_BC 8 thang 2009 ve CT trong diem 5nam_bieu 01 2" xfId="1815"/>
    <cellStyle name="1_BC 8 thang 2009 ve CT trong diem 5nam_bieu 01_Bao cao doan cong tac cua Bo thang 4-2010" xfId="696"/>
    <cellStyle name="1_BC 8 thang 2009 ve CT trong diem 5nam_bieu 01_Bao cao doan cong tac cua Bo thang 4-2010 2" xfId="1816"/>
    <cellStyle name="1_BC nam 2007 (UB)" xfId="697"/>
    <cellStyle name="1_BC nam 2007 (UB) 2" xfId="1817"/>
    <cellStyle name="1_BC nam 2007 (UB)_Bao cao doan cong tac cua Bo thang 4-2010" xfId="698"/>
    <cellStyle name="1_BC nam 2007 (UB)_Bao cao doan cong tac cua Bo thang 4-2010 2" xfId="1818"/>
    <cellStyle name="1_bieu 1" xfId="1819"/>
    <cellStyle name="1_bieu 2" xfId="1820"/>
    <cellStyle name="1_bieu 4" xfId="1821"/>
    <cellStyle name="1_bieu tong hop" xfId="699"/>
    <cellStyle name="1_Book1" xfId="700"/>
    <cellStyle name="1_Book1_1" xfId="701"/>
    <cellStyle name="1_Book1_1 2" xfId="1822"/>
    <cellStyle name="1_Book1_1_VBPL kiểm toán Đầu tư XDCB 2010" xfId="702"/>
    <cellStyle name="1_Book1_Bao cao doan cong tac cua Bo thang 4-2010" xfId="703"/>
    <cellStyle name="1_Book1_Bao cao doan cong tac cua Bo thang 4-2010 2" xfId="1823"/>
    <cellStyle name="1_Book1_Bao cao doan cong tac cua Bo thang 4-2010 2 2" xfId="2744"/>
    <cellStyle name="1_Book1_Bao cao doan cong tac cua Bo thang 4-2010 2 3" xfId="2745"/>
    <cellStyle name="1_Book1_Bao cao doan cong tac cua Bo thang 4-2010 3" xfId="2746"/>
    <cellStyle name="1_Book1_Bao cao doan cong tac cua Bo thang 4-2010 4" xfId="2747"/>
    <cellStyle name="1_Book1_BL vu" xfId="704"/>
    <cellStyle name="1_Book1_Book1" xfId="705"/>
    <cellStyle name="1_Book1_Book1 2" xfId="1824"/>
    <cellStyle name="1_Book1_Book1 2 2" xfId="2748"/>
    <cellStyle name="1_Book1_Book1 2 3" xfId="2749"/>
    <cellStyle name="1_Book1_Book1 3" xfId="2750"/>
    <cellStyle name="1_Book1_Book1 4" xfId="2751"/>
    <cellStyle name="1_Book1_Gia - Thanh An" xfId="706"/>
    <cellStyle name="1_Book1_VBPL kiểm toán Đầu tư XDCB 2010" xfId="707"/>
    <cellStyle name="1_Book2" xfId="708"/>
    <cellStyle name="1_Book2 2" xfId="1825"/>
    <cellStyle name="1_Book2_Bao cao doan cong tac cua Bo thang 4-2010" xfId="709"/>
    <cellStyle name="1_Book2_Bao cao doan cong tac cua Bo thang 4-2010 2" xfId="1826"/>
    <cellStyle name="1_Cau thuy dien Ban La (Cu Anh)" xfId="710"/>
    <cellStyle name="1_Copy of ghep 3 bieu trinh LD BO 28-6 (TPCP)" xfId="711"/>
    <cellStyle name="1_Danh sach gui BC thuc hien KH2009" xfId="712"/>
    <cellStyle name="1_Danh sach gui BC thuc hien KH2009 2" xfId="1827"/>
    <cellStyle name="1_Danh sach gui BC thuc hien KH2009_Bao cao doan cong tac cua Bo thang 4-2010" xfId="713"/>
    <cellStyle name="1_Danh sach gui BC thuc hien KH2009_Bao cao doan cong tac cua Bo thang 4-2010 2" xfId="1828"/>
    <cellStyle name="1_Danh sach gui BC thuc hien KH2009_Ke hoach 2009 (theo doi) -1" xfId="714"/>
    <cellStyle name="1_Danh sach gui BC thuc hien KH2009_Ke hoach 2009 (theo doi) -1 2" xfId="1829"/>
    <cellStyle name="1_Don gia Du thau ( XL19)" xfId="715"/>
    <cellStyle name="1_Don gia Du thau ( XL19) 2" xfId="1830"/>
    <cellStyle name="1_DT972000" xfId="716"/>
    <cellStyle name="1_dtCau Km3+429,21TL685" xfId="717"/>
    <cellStyle name="1_Dtdchinh2397" xfId="718"/>
    <cellStyle name="1_Du thau" xfId="719"/>
    <cellStyle name="1_Du toan 558 (Km17+508.12 - Km 22)" xfId="720"/>
    <cellStyle name="1_du toan lan 3" xfId="721"/>
    <cellStyle name="1_Gia - Thanh An" xfId="722"/>
    <cellStyle name="1_Gia_VLQL48_duyet " xfId="723"/>
    <cellStyle name="1_GIA-DUTHAUsuaNS" xfId="724"/>
    <cellStyle name="1_KH 2007 (theo doi)" xfId="725"/>
    <cellStyle name="1_KH 2007 (theo doi) 2" xfId="1831"/>
    <cellStyle name="1_KH 2007 (theo doi)_Bao cao doan cong tac cua Bo thang 4-2010" xfId="726"/>
    <cellStyle name="1_KH 2007 (theo doi)_Bao cao doan cong tac cua Bo thang 4-2010 2" xfId="1832"/>
    <cellStyle name="1_Kh ql62 (2010) 11-09" xfId="727"/>
    <cellStyle name="1_khoiluongbdacdoa" xfId="728"/>
    <cellStyle name="1_KL km 0-km3+300 dieu chinh 4-2008" xfId="729"/>
    <cellStyle name="1_KLNM 1303" xfId="730"/>
    <cellStyle name="1_KlQdinhduyet" xfId="731"/>
    <cellStyle name="1_LuuNgay17-03-2009Đơn KN Cục thuế" xfId="732"/>
    <cellStyle name="1_NTHOC" xfId="733"/>
    <cellStyle name="1_NTHOC 2" xfId="1833"/>
    <cellStyle name="1_NTHOC 2 2" xfId="2752"/>
    <cellStyle name="1_NTHOC 2 3" xfId="2753"/>
    <cellStyle name="1_NTHOC 3" xfId="2754"/>
    <cellStyle name="1_NTHOC 4" xfId="2755"/>
    <cellStyle name="1_NTHOC_Tong hop theo doi von TPCP" xfId="734"/>
    <cellStyle name="1_NTHOC_Tong hop theo doi von TPCP 2" xfId="1834"/>
    <cellStyle name="1_NTHOC_Tong hop theo doi von TPCP 2 2" xfId="2756"/>
    <cellStyle name="1_NTHOC_Tong hop theo doi von TPCP 2 3" xfId="2757"/>
    <cellStyle name="1_NTHOC_Tong hop theo doi von TPCP 3" xfId="2758"/>
    <cellStyle name="1_NTHOC_Tong hop theo doi von TPCP 4" xfId="2759"/>
    <cellStyle name="1_NTHOC_Tong hop theo doi von TPCP_Bao cao kiem toan kh 2010" xfId="735"/>
    <cellStyle name="1_NTHOC_Tong hop theo doi von TPCP_Bao cao kiem toan kh 2010 2" xfId="1835"/>
    <cellStyle name="1_NTHOC_Tong hop theo doi von TPCP_Bao cao kiem toan kh 2010 2 2" xfId="2760"/>
    <cellStyle name="1_NTHOC_Tong hop theo doi von TPCP_Bao cao kiem toan kh 2010 2 3" xfId="2761"/>
    <cellStyle name="1_NTHOC_Tong hop theo doi von TPCP_Bao cao kiem toan kh 2010 3" xfId="2762"/>
    <cellStyle name="1_NTHOC_Tong hop theo doi von TPCP_Bao cao kiem toan kh 2010 4" xfId="2763"/>
    <cellStyle name="1_NTHOC_Tong hop theo doi von TPCP_Ke hoach 2010 (theo doi)2" xfId="736"/>
    <cellStyle name="1_NTHOC_Tong hop theo doi von TPCP_Ke hoach 2010 (theo doi)2 2" xfId="1836"/>
    <cellStyle name="1_NTHOC_Tong hop theo doi von TPCP_Ke hoach 2010 (theo doi)2 2 2" xfId="2764"/>
    <cellStyle name="1_NTHOC_Tong hop theo doi von TPCP_Ke hoach 2010 (theo doi)2 2 3" xfId="2765"/>
    <cellStyle name="1_NTHOC_Tong hop theo doi von TPCP_Ke hoach 2010 (theo doi)2 3" xfId="2766"/>
    <cellStyle name="1_NTHOC_Tong hop theo doi von TPCP_Ke hoach 2010 (theo doi)2 4" xfId="2767"/>
    <cellStyle name="1_NTHOC_Tong hop theo doi von TPCP_QD UBND tinh" xfId="737"/>
    <cellStyle name="1_NTHOC_Tong hop theo doi von TPCP_QD UBND tinh 2" xfId="1837"/>
    <cellStyle name="1_NTHOC_Tong hop theo doi von TPCP_QD UBND tinh 2 2" xfId="2768"/>
    <cellStyle name="1_NTHOC_Tong hop theo doi von TPCP_QD UBND tinh 2 3" xfId="2769"/>
    <cellStyle name="1_NTHOC_Tong hop theo doi von TPCP_QD UBND tinh 3" xfId="2770"/>
    <cellStyle name="1_NTHOC_Tong hop theo doi von TPCP_QD UBND tinh 4" xfId="2771"/>
    <cellStyle name="1_NTHOC_Tong hop theo doi von TPCP_Worksheet in D: My Documents Luc Van ban xu ly Nam 2011 Bao cao ra soat tam ung TPCP" xfId="738"/>
    <cellStyle name="1_NTHOC_Tong hop theo doi von TPCP_Worksheet in D: My Documents Luc Van ban xu ly Nam 2011 Bao cao ra soat tam ung TPCP 2" xfId="1838"/>
    <cellStyle name="1_NTHOC_Tong hop theo doi von TPCP_Worksheet in D: My Documents Luc Van ban xu ly Nam 2011 Bao cao ra soat tam ung TPCP 2 2" xfId="2772"/>
    <cellStyle name="1_NTHOC_Tong hop theo doi von TPCP_Worksheet in D: My Documents Luc Van ban xu ly Nam 2011 Bao cao ra soat tam ung TPCP 2 3" xfId="2773"/>
    <cellStyle name="1_NTHOC_Tong hop theo doi von TPCP_Worksheet in D: My Documents Luc Van ban xu ly Nam 2011 Bao cao ra soat tam ung TPCP 3" xfId="2774"/>
    <cellStyle name="1_NTHOC_Tong hop theo doi von TPCP_Worksheet in D: My Documents Luc Van ban xu ly Nam 2011 Bao cao ra soat tam ung TPCP 4" xfId="2775"/>
    <cellStyle name="1_QT Thue GTGT 2008" xfId="739"/>
    <cellStyle name="1_Ra soat Giai ngan 2007 (dang lam)" xfId="740"/>
    <cellStyle name="1_Ra soat Giai ngan 2007 (dang lam) 2" xfId="1839"/>
    <cellStyle name="1_Theo doi von TPCP (dang lam)" xfId="741"/>
    <cellStyle name="1_Theo doi von TPCP (dang lam) 2" xfId="1840"/>
    <cellStyle name="1_Thong ke cong" xfId="742"/>
    <cellStyle name="1_thong ke giao dan sinh" xfId="743"/>
    <cellStyle name="1_TonghopKL_BOY-sual2" xfId="744"/>
    <cellStyle name="1_TRUNG PMU 5" xfId="745"/>
    <cellStyle name="1_VBPL kiểm toán Đầu tư XDCB 2010" xfId="746"/>
    <cellStyle name="1_ÿÿÿÿÿ" xfId="747"/>
    <cellStyle name="1_ÿÿÿÿÿ 2" xfId="1841"/>
    <cellStyle name="1_ÿÿÿÿÿ_Bieu tong hop nhu cau ung 2011 da chon loc -Mien nui" xfId="748"/>
    <cellStyle name="1_ÿÿÿÿÿ_Bieu tong hop nhu cau ung 2011 da chon loc -Mien nui 2" xfId="1842"/>
    <cellStyle name="1_ÿÿÿÿÿ_Bieu tong hop nhu cau ung 2011 da chon loc -Mien nui 2 2" xfId="2241"/>
    <cellStyle name="1_ÿÿÿÿÿ_Bieu tong hop nhu cau ung 2011 da chon loc -Mien nui 2 3" xfId="2776"/>
    <cellStyle name="1_ÿÿÿÿÿ_Bieu tong hop nhu cau ung 2011 da chon loc -Mien nui 2 4" xfId="2777"/>
    <cellStyle name="1_ÿÿÿÿÿ_Bieu tong hop nhu cau ung 2011 da chon loc -Mien nui 3" xfId="2242"/>
    <cellStyle name="1_ÿÿÿÿÿ_Bieu tong hop nhu cau ung 2011 da chon loc -Mien nui 4" xfId="2778"/>
    <cellStyle name="1_ÿÿÿÿÿ_Bieu tong hop nhu cau ung 2011 da chon loc -Mien nui 5" xfId="2779"/>
    <cellStyle name="1_ÿÿÿÿÿ_Kh ql62 (2010) 11-09" xfId="749"/>
    <cellStyle name="1_ÿÿÿÿÿ_mau bieu doan giam sat 2010 (version 2)" xfId="750"/>
    <cellStyle name="1_ÿÿÿÿÿ_mau bieu doan giam sat 2010 (version 2) 2" xfId="1843"/>
    <cellStyle name="1_ÿÿÿÿÿ_mau bieu doan giam sat 2010 (version 2) 2 2" xfId="2243"/>
    <cellStyle name="1_ÿÿÿÿÿ_mau bieu doan giam sat 2010 (version 2) 2 3" xfId="2780"/>
    <cellStyle name="1_ÿÿÿÿÿ_mau bieu doan giam sat 2010 (version 2) 2 4" xfId="2781"/>
    <cellStyle name="1_ÿÿÿÿÿ_mau bieu doan giam sat 2010 (version 2) 3" xfId="2244"/>
    <cellStyle name="1_ÿÿÿÿÿ_mau bieu doan giam sat 2010 (version 2) 4" xfId="2782"/>
    <cellStyle name="1_ÿÿÿÿÿ_mau bieu doan giam sat 2010 (version 2) 5" xfId="2783"/>
    <cellStyle name="1_ÿÿÿÿÿ_VBPL kiểm toán Đầu tư XDCB 2010" xfId="751"/>
    <cellStyle name="1_" xfId="752"/>
    <cellStyle name="15" xfId="753"/>
    <cellStyle name="18" xfId="754"/>
    <cellStyle name="¹éºÐÀ²_      " xfId="755"/>
    <cellStyle name="2" xfId="756"/>
    <cellStyle name="2_7 noi 48 goi C5 9 vi na" xfId="757"/>
    <cellStyle name="2_BL vu" xfId="758"/>
    <cellStyle name="2_Book1" xfId="759"/>
    <cellStyle name="2_Book1 2" xfId="1844"/>
    <cellStyle name="2_Book1_1" xfId="760"/>
    <cellStyle name="2_Book1_Bao cao kiem toan kh 2010" xfId="761"/>
    <cellStyle name="2_Book1_Bao cao kiem toan kh 2010 2" xfId="1845"/>
    <cellStyle name="2_Book1_Ke hoach 2010 (theo doi)2" xfId="762"/>
    <cellStyle name="2_Book1_Ke hoach 2010 (theo doi)2 2" xfId="1846"/>
    <cellStyle name="2_Book1_QD UBND tinh" xfId="763"/>
    <cellStyle name="2_Book1_QD UBND tinh 2" xfId="1847"/>
    <cellStyle name="2_Book1_VBPL kiểm toán Đầu tư XDCB 2010" xfId="764"/>
    <cellStyle name="2_Book1_Worksheet in D: My Documents Luc Van ban xu ly Nam 2011 Bao cao ra soat tam ung TPCP" xfId="765"/>
    <cellStyle name="2_Book1_Worksheet in D: My Documents Luc Van ban xu ly Nam 2011 Bao cao ra soat tam ung TPCP 2" xfId="1848"/>
    <cellStyle name="2_Cau thuy dien Ban La (Cu Anh)" xfId="766"/>
    <cellStyle name="2_Dtdchinh2397" xfId="767"/>
    <cellStyle name="2_Du toan 558 (Km17+508.12 - Km 22)" xfId="768"/>
    <cellStyle name="2_Gia_VLQL48_duyet " xfId="769"/>
    <cellStyle name="2_KLNM 1303" xfId="770"/>
    <cellStyle name="2_KlQdinhduyet" xfId="771"/>
    <cellStyle name="2_NTHOC" xfId="772"/>
    <cellStyle name="2_NTHOC 2" xfId="1849"/>
    <cellStyle name="2_NTHOC_Tong hop theo doi von TPCP" xfId="773"/>
    <cellStyle name="2_NTHOC_Tong hop theo doi von TPCP 2" xfId="1850"/>
    <cellStyle name="2_NTHOC_Tong hop theo doi von TPCP_Bao cao kiem toan kh 2010" xfId="774"/>
    <cellStyle name="2_NTHOC_Tong hop theo doi von TPCP_Bao cao kiem toan kh 2010 2" xfId="1851"/>
    <cellStyle name="2_NTHOC_Tong hop theo doi von TPCP_Ke hoach 2010 (theo doi)2" xfId="775"/>
    <cellStyle name="2_NTHOC_Tong hop theo doi von TPCP_Ke hoach 2010 (theo doi)2 2" xfId="1852"/>
    <cellStyle name="2_NTHOC_Tong hop theo doi von TPCP_QD UBND tinh" xfId="776"/>
    <cellStyle name="2_NTHOC_Tong hop theo doi von TPCP_QD UBND tinh 2" xfId="1853"/>
    <cellStyle name="2_NTHOC_Tong hop theo doi von TPCP_Worksheet in D: My Documents Luc Van ban xu ly Nam 2011 Bao cao ra soat tam ung TPCP" xfId="777"/>
    <cellStyle name="2_NTHOC_Tong hop theo doi von TPCP_Worksheet in D: My Documents Luc Van ban xu ly Nam 2011 Bao cao ra soat tam ung TPCP 2" xfId="1854"/>
    <cellStyle name="2_Thong ke cong" xfId="778"/>
    <cellStyle name="2_thong ke giao dan sinh" xfId="779"/>
    <cellStyle name="2_Tong hop theo doi von TPCP" xfId="780"/>
    <cellStyle name="2_Tong hop theo doi von TPCP 2" xfId="1855"/>
    <cellStyle name="2_Tong hop theo doi von TPCP_Bao cao kiem toan kh 2010" xfId="781"/>
    <cellStyle name="2_Tong hop theo doi von TPCP_Bao cao kiem toan kh 2010 2" xfId="1856"/>
    <cellStyle name="2_Tong hop theo doi von TPCP_Ke hoach 2010 (theo doi)2" xfId="782"/>
    <cellStyle name="2_Tong hop theo doi von TPCP_Ke hoach 2010 (theo doi)2 2" xfId="1857"/>
    <cellStyle name="2_Tong hop theo doi von TPCP_QD UBND tinh" xfId="783"/>
    <cellStyle name="2_Tong hop theo doi von TPCP_QD UBND tinh 2" xfId="1858"/>
    <cellStyle name="2_Tong hop theo doi von TPCP_Worksheet in D: My Documents Luc Van ban xu ly Nam 2011 Bao cao ra soat tam ung TPCP" xfId="784"/>
    <cellStyle name="2_Tong hop theo doi von TPCP_Worksheet in D: My Documents Luc Van ban xu ly Nam 2011 Bao cao ra soat tam ung TPCP 2" xfId="1859"/>
    <cellStyle name="2_TRUNG PMU 5" xfId="785"/>
    <cellStyle name="2_VBPL kiểm toán Đầu tư XDCB 2010" xfId="786"/>
    <cellStyle name="2_ÿÿÿÿÿ" xfId="787"/>
    <cellStyle name="2_ÿÿÿÿÿ_Bieu tong hop nhu cau ung 2011 da chon loc -Mien nui" xfId="788"/>
    <cellStyle name="2_ÿÿÿÿÿ_Bieu tong hop nhu cau ung 2011 da chon loc -Mien nui 2" xfId="1860"/>
    <cellStyle name="2_ÿÿÿÿÿ_Bieu tong hop nhu cau ung 2011 da chon loc -Mien nui 2 2" xfId="2245"/>
    <cellStyle name="2_ÿÿÿÿÿ_Bieu tong hop nhu cau ung 2011 da chon loc -Mien nui 2 3" xfId="2784"/>
    <cellStyle name="2_ÿÿÿÿÿ_Bieu tong hop nhu cau ung 2011 da chon loc -Mien nui 2 4" xfId="2785"/>
    <cellStyle name="2_ÿÿÿÿÿ_Bieu tong hop nhu cau ung 2011 da chon loc -Mien nui 3" xfId="2246"/>
    <cellStyle name="2_ÿÿÿÿÿ_Bieu tong hop nhu cau ung 2011 da chon loc -Mien nui 4" xfId="2786"/>
    <cellStyle name="2_ÿÿÿÿÿ_Bieu tong hop nhu cau ung 2011 da chon loc -Mien nui 5" xfId="2787"/>
    <cellStyle name="2_ÿÿÿÿÿ_mau bieu doan giam sat 2010 (version 2)" xfId="789"/>
    <cellStyle name="2_ÿÿÿÿÿ_mau bieu doan giam sat 2010 (version 2) 2" xfId="1861"/>
    <cellStyle name="2_ÿÿÿÿÿ_mau bieu doan giam sat 2010 (version 2) 2 2" xfId="2247"/>
    <cellStyle name="2_ÿÿÿÿÿ_mau bieu doan giam sat 2010 (version 2) 2 3" xfId="2788"/>
    <cellStyle name="2_ÿÿÿÿÿ_mau bieu doan giam sat 2010 (version 2) 2 4" xfId="2789"/>
    <cellStyle name="2_ÿÿÿÿÿ_mau bieu doan giam sat 2010 (version 2) 3" xfId="2248"/>
    <cellStyle name="2_ÿÿÿÿÿ_mau bieu doan giam sat 2010 (version 2) 4" xfId="2790"/>
    <cellStyle name="2_ÿÿÿÿÿ_mau bieu doan giam sat 2010 (version 2) 5" xfId="2791"/>
    <cellStyle name="20" xfId="790"/>
    <cellStyle name="20% - Accent1 2" xfId="791"/>
    <cellStyle name="20% - Accent1 3" xfId="1862"/>
    <cellStyle name="20% - Accent2 2" xfId="792"/>
    <cellStyle name="20% - Accent2 3" xfId="1863"/>
    <cellStyle name="20% - Accent3 2" xfId="793"/>
    <cellStyle name="20% - Accent3 3" xfId="1864"/>
    <cellStyle name="20% - Accent4 2" xfId="794"/>
    <cellStyle name="20% - Accent4 3" xfId="1865"/>
    <cellStyle name="20% - Accent5 2" xfId="795"/>
    <cellStyle name="20% - Accent5 3" xfId="1866"/>
    <cellStyle name="20% - Accent6 2" xfId="796"/>
    <cellStyle name="20% - Accent6 3" xfId="1867"/>
    <cellStyle name="20% - Nhấn1" xfId="797"/>
    <cellStyle name="20% - Nhấn2" xfId="798"/>
    <cellStyle name="20% - Nhấn3" xfId="799"/>
    <cellStyle name="20% - Nhấn4" xfId="800"/>
    <cellStyle name="20% - Nhấn5" xfId="801"/>
    <cellStyle name="20% - Nhấn6" xfId="802"/>
    <cellStyle name="-2001" xfId="803"/>
    <cellStyle name="3" xfId="804"/>
    <cellStyle name="3_7 noi 48 goi C5 9 vi na" xfId="805"/>
    <cellStyle name="3_Book1" xfId="806"/>
    <cellStyle name="3_Book1_1" xfId="807"/>
    <cellStyle name="3_Cau thuy dien Ban La (Cu Anh)" xfId="808"/>
    <cellStyle name="3_Dtdchinh2397" xfId="809"/>
    <cellStyle name="3_Du toan 558 (Km17+508.12 - Km 22)" xfId="810"/>
    <cellStyle name="3_Gia_VLQL48_duyet " xfId="811"/>
    <cellStyle name="3_KLNM 1303" xfId="812"/>
    <cellStyle name="3_KlQdinhduyet" xfId="813"/>
    <cellStyle name="3_Thong ke cong" xfId="814"/>
    <cellStyle name="3_thong ke giao dan sinh" xfId="815"/>
    <cellStyle name="3_VBPL kiểm toán Đầu tư XDCB 2010" xfId="816"/>
    <cellStyle name="3_ÿÿÿÿÿ" xfId="817"/>
    <cellStyle name="4" xfId="818"/>
    <cellStyle name="4_7 noi 48 goi C5 9 vi na" xfId="819"/>
    <cellStyle name="4_Book1" xfId="820"/>
    <cellStyle name="4_Book1_1" xfId="821"/>
    <cellStyle name="4_Cau thuy dien Ban La (Cu Anh)" xfId="822"/>
    <cellStyle name="4_Dtdchinh2397" xfId="823"/>
    <cellStyle name="4_Du toan 558 (Km17+508.12 - Km 22)" xfId="824"/>
    <cellStyle name="4_Gia_VLQL48_duyet " xfId="825"/>
    <cellStyle name="4_KLNM 1303" xfId="826"/>
    <cellStyle name="4_KlQdinhduyet" xfId="827"/>
    <cellStyle name="4_Thong ke cong" xfId="828"/>
    <cellStyle name="4_thong ke giao dan sinh" xfId="829"/>
    <cellStyle name="4_ÿÿÿÿÿ" xfId="830"/>
    <cellStyle name="40% - Accent1 2" xfId="831"/>
    <cellStyle name="40% - Accent1 3" xfId="1868"/>
    <cellStyle name="40% - Accent2 2" xfId="832"/>
    <cellStyle name="40% - Accent2 3" xfId="1869"/>
    <cellStyle name="40% - Accent3 2" xfId="833"/>
    <cellStyle name="40% - Accent3 3" xfId="1870"/>
    <cellStyle name="40% - Accent4 2" xfId="834"/>
    <cellStyle name="40% - Accent4 3" xfId="1871"/>
    <cellStyle name="40% - Accent5 2" xfId="835"/>
    <cellStyle name="40% - Accent5 3" xfId="1872"/>
    <cellStyle name="40% - Accent6 2" xfId="836"/>
    <cellStyle name="40% - Accent6 3" xfId="1873"/>
    <cellStyle name="40% - Nhấn1" xfId="837"/>
    <cellStyle name="40% - Nhấn2" xfId="838"/>
    <cellStyle name="40% - Nhấn3" xfId="839"/>
    <cellStyle name="40% - Nhấn4" xfId="840"/>
    <cellStyle name="40% - Nhấn5" xfId="841"/>
    <cellStyle name="40% - Nhấn6" xfId="842"/>
    <cellStyle name="6" xfId="843"/>
    <cellStyle name="6_Bieu mau ung 2011-Mien Trung-TPCP-11-6" xfId="844"/>
    <cellStyle name="6_Copy of ghep 3 bieu trinh LD BO 28-6 (TPCP)" xfId="845"/>
    <cellStyle name="6_DTDuong dong tien -sua tham tra 2009 - luong 650" xfId="846"/>
    <cellStyle name="6_Nhu cau tam ung NSNN&amp;TPCP&amp;ODA theo tieu chi cua Bo (CV410_BKH-TH)_vung Tay Nguyen (11.6.2010)" xfId="847"/>
    <cellStyle name="60% - Accent1 2" xfId="848"/>
    <cellStyle name="60% - Accent1 3" xfId="1874"/>
    <cellStyle name="60% - Accent2 2" xfId="849"/>
    <cellStyle name="60% - Accent2 3" xfId="1875"/>
    <cellStyle name="60% - Accent3 2" xfId="850"/>
    <cellStyle name="60% - Accent3 3" xfId="1876"/>
    <cellStyle name="60% - Accent4 2" xfId="851"/>
    <cellStyle name="60% - Accent4 3" xfId="1877"/>
    <cellStyle name="60% - Accent5 2" xfId="852"/>
    <cellStyle name="60% - Accent5 3" xfId="1878"/>
    <cellStyle name="60% - Accent6 2" xfId="853"/>
    <cellStyle name="60% - Accent6 3" xfId="1879"/>
    <cellStyle name="60% - Nhấn1" xfId="854"/>
    <cellStyle name="60% - Nhấn2" xfId="855"/>
    <cellStyle name="60% - Nhấn3" xfId="856"/>
    <cellStyle name="60% - Nhấn4" xfId="857"/>
    <cellStyle name="60% - Nhấn5" xfId="858"/>
    <cellStyle name="60% - Nhấn6" xfId="859"/>
    <cellStyle name="9" xfId="860"/>
    <cellStyle name="Accent1 2" xfId="861"/>
    <cellStyle name="Accent1 3" xfId="1880"/>
    <cellStyle name="Accent2 2" xfId="862"/>
    <cellStyle name="Accent2 3" xfId="1881"/>
    <cellStyle name="Accent3 2" xfId="863"/>
    <cellStyle name="Accent3 3" xfId="1882"/>
    <cellStyle name="Accent4 2" xfId="864"/>
    <cellStyle name="Accent4 3" xfId="1883"/>
    <cellStyle name="Accent5 2" xfId="865"/>
    <cellStyle name="Accent5 3" xfId="1884"/>
    <cellStyle name="Accent6 2" xfId="866"/>
    <cellStyle name="Accent6 3" xfId="1885"/>
    <cellStyle name="ÅëÈ­ [0]_      " xfId="867"/>
    <cellStyle name="AeE­ [0]_INQUIRY ¿?¾÷AßAø " xfId="868"/>
    <cellStyle name="ÅëÈ­ [0]_L601CPT" xfId="869"/>
    <cellStyle name="ÅëÈ­_      " xfId="870"/>
    <cellStyle name="AeE­_INQUIRY ¿?¾÷AßAø " xfId="871"/>
    <cellStyle name="ÅëÈ­_L601CPT" xfId="872"/>
    <cellStyle name="args.style" xfId="873"/>
    <cellStyle name="at" xfId="874"/>
    <cellStyle name="ÄÞ¸¶ [0]_      " xfId="875"/>
    <cellStyle name="AÞ¸¶ [0]_INQUIRY ¿?¾÷AßAø " xfId="876"/>
    <cellStyle name="ÄÞ¸¶ [0]_L601CPT" xfId="877"/>
    <cellStyle name="ÄÞ¸¶_      " xfId="878"/>
    <cellStyle name="AÞ¸¶_INQUIRY ¿?¾÷AßAø " xfId="879"/>
    <cellStyle name="ÄÞ¸¶_L601CPT" xfId="880"/>
    <cellStyle name="AutoFormat Options" xfId="881"/>
    <cellStyle name="AutoFormat-Optionen" xfId="882"/>
    <cellStyle name="AutoFormat-Optionen 2" xfId="2"/>
    <cellStyle name="AutoFormat-Optionen 2 2" xfId="8"/>
    <cellStyle name="AutoFormat-Optionen 3" xfId="883"/>
    <cellStyle name="AutoFormat-Optionen_2. Du toan chi tiet nam 2018" xfId="2232"/>
    <cellStyle name="Bad 2" xfId="884"/>
    <cellStyle name="Bad 3" xfId="1886"/>
    <cellStyle name="Body" xfId="885"/>
    <cellStyle name="C?AØ_¿?¾÷CoE² " xfId="886"/>
    <cellStyle name="C~1" xfId="887"/>
    <cellStyle name="Ç¥ÁØ_      " xfId="888"/>
    <cellStyle name="C￥AØ_¿μ¾÷CoE² " xfId="889"/>
    <cellStyle name="Ç¥ÁØ_±¸¹Ì´ëÃ¥" xfId="890"/>
    <cellStyle name="C￥AØ_Sheet1_¿μ¾÷CoE² " xfId="891"/>
    <cellStyle name="Ç¥ÁØ_ÿÿÿÿÿÿ_4_ÃÑÇÕ°è " xfId="892"/>
    <cellStyle name="Calc Currency (0)" xfId="893"/>
    <cellStyle name="Calc Currency (2)" xfId="894"/>
    <cellStyle name="Calc Percent (0)" xfId="895"/>
    <cellStyle name="Calc Percent (1)" xfId="896"/>
    <cellStyle name="Calc Percent (2)" xfId="897"/>
    <cellStyle name="Calc Units (0)" xfId="898"/>
    <cellStyle name="Calc Units (1)" xfId="899"/>
    <cellStyle name="Calc Units (2)" xfId="900"/>
    <cellStyle name="Calculation 2" xfId="901"/>
    <cellStyle name="Calculation 2 2" xfId="1887"/>
    <cellStyle name="Calculation 2 2 2" xfId="2249"/>
    <cellStyle name="Calculation 2 2 3" xfId="2792"/>
    <cellStyle name="Calculation 2 3" xfId="2250"/>
    <cellStyle name="Calculation 2 4" xfId="2793"/>
    <cellStyle name="Calculation 3" xfId="1888"/>
    <cellStyle name="Calculation 3 2" xfId="2251"/>
    <cellStyle name="Calculation 3 3" xfId="2794"/>
    <cellStyle name="category" xfId="902"/>
    <cellStyle name="Cerrency_Sheet2_XANGDAU" xfId="903"/>
    <cellStyle name="Check Cell 2" xfId="904"/>
    <cellStyle name="Check Cell 3" xfId="1915"/>
    <cellStyle name="Chi phÝ kh¸c_Book1" xfId="905"/>
    <cellStyle name="chu" xfId="906"/>
    <cellStyle name="CHUONG" xfId="907"/>
    <cellStyle name="CHUONG 2" xfId="1916"/>
    <cellStyle name="CHUONG 2 2" xfId="2229"/>
    <cellStyle name="CHUONG 2 3" xfId="2801"/>
    <cellStyle name="CHUONG 3" xfId="2220"/>
    <cellStyle name="CHUONG 4" xfId="2802"/>
    <cellStyle name="Co?ma_Sheet1" xfId="908"/>
    <cellStyle name="Comma" xfId="1" builtinId="3"/>
    <cellStyle name="Comma  - Style1" xfId="909"/>
    <cellStyle name="Comma  - Style2" xfId="910"/>
    <cellStyle name="Comma  - Style3" xfId="911"/>
    <cellStyle name="Comma  - Style4" xfId="912"/>
    <cellStyle name="Comma  - Style5" xfId="913"/>
    <cellStyle name="Comma  - Style6" xfId="914"/>
    <cellStyle name="Comma  - Style7" xfId="915"/>
    <cellStyle name="Comma  - Style8" xfId="916"/>
    <cellStyle name="Comma [0] 2" xfId="917"/>
    <cellStyle name="Comma [0] 3" xfId="918"/>
    <cellStyle name="Comma [0] 4" xfId="919"/>
    <cellStyle name="Comma [0] 5" xfId="920"/>
    <cellStyle name="Comma [00]" xfId="921"/>
    <cellStyle name="Comma 10" xfId="922"/>
    <cellStyle name="Comma 10 10" xfId="1889"/>
    <cellStyle name="Comma 10 2" xfId="5"/>
    <cellStyle name="Comma 10 2 2" xfId="1890"/>
    <cellStyle name="Comma 10 3" xfId="9"/>
    <cellStyle name="Comma 11" xfId="923"/>
    <cellStyle name="Comma 12" xfId="924"/>
    <cellStyle name="Comma 13" xfId="925"/>
    <cellStyle name="Comma 14" xfId="3"/>
    <cellStyle name="Comma 15" xfId="926"/>
    <cellStyle name="Comma 16" xfId="927"/>
    <cellStyle name="Comma 16 2" xfId="1891"/>
    <cellStyle name="Comma 17" xfId="928"/>
    <cellStyle name="Comma 18" xfId="929"/>
    <cellStyle name="Comma 19" xfId="930"/>
    <cellStyle name="Comma 2" xfId="931"/>
    <cellStyle name="Comma 2 2" xfId="932"/>
    <cellStyle name="Comma 2 28" xfId="1892"/>
    <cellStyle name="Comma 2 3" xfId="933"/>
    <cellStyle name="Comma 2 3 2" xfId="934"/>
    <cellStyle name="Comma 2 3 3" xfId="1893"/>
    <cellStyle name="Comma 2 4" xfId="935"/>
    <cellStyle name="Comma 2 5" xfId="936"/>
    <cellStyle name="Comma 2_bieu 1" xfId="1894"/>
    <cellStyle name="Comma 20" xfId="937"/>
    <cellStyle name="Comma 20 2" xfId="1895"/>
    <cellStyle name="Comma 20 2 2" xfId="2795"/>
    <cellStyle name="Comma 20 3" xfId="2252"/>
    <cellStyle name="Comma 21" xfId="6"/>
    <cellStyle name="Comma 21 2" xfId="938"/>
    <cellStyle name="Comma 21 2 2" xfId="1896"/>
    <cellStyle name="Comma 21 3" xfId="939"/>
    <cellStyle name="Comma 21 3 2" xfId="1897"/>
    <cellStyle name="Comma 21 4" xfId="940"/>
    <cellStyle name="Comma 21 4 2" xfId="1898"/>
    <cellStyle name="Comma 21 5" xfId="1899"/>
    <cellStyle name="Comma 21 5 2" xfId="2253"/>
    <cellStyle name="Comma 21 6" xfId="1900"/>
    <cellStyle name="Comma 21 6 2" xfId="2254"/>
    <cellStyle name="Comma 21 7" xfId="2255"/>
    <cellStyle name="Comma 22" xfId="941"/>
    <cellStyle name="Comma 22 2" xfId="942"/>
    <cellStyle name="Comma 22 2 2" xfId="2796"/>
    <cellStyle name="Comma 22 3" xfId="1901"/>
    <cellStyle name="Comma 22 3 2" xfId="2256"/>
    <cellStyle name="Comma 22 4" xfId="2257"/>
    <cellStyle name="Comma 23" xfId="11"/>
    <cellStyle name="Comma 23 2" xfId="10"/>
    <cellStyle name="Comma 24" xfId="943"/>
    <cellStyle name="Comma 25" xfId="1902"/>
    <cellStyle name="Comma 25 2" xfId="1903"/>
    <cellStyle name="Comma 25 2 2" xfId="2857"/>
    <cellStyle name="Comma 26" xfId="1904"/>
    <cellStyle name="Comma 26 2" xfId="2258"/>
    <cellStyle name="Comma 27" xfId="1905"/>
    <cellStyle name="Comma 27 2" xfId="2259"/>
    <cellStyle name="Comma 27 3" xfId="2797"/>
    <cellStyle name="Comma 28" xfId="1906"/>
    <cellStyle name="Comma 28 2" xfId="2798"/>
    <cellStyle name="Comma 29" xfId="1907"/>
    <cellStyle name="Comma 3" xfId="944"/>
    <cellStyle name="Comma 3 2" xfId="945"/>
    <cellStyle name="Comma 3 3" xfId="946"/>
    <cellStyle name="Comma 3_VBPL kiểm toán Đầu tư XDCB 2010" xfId="947"/>
    <cellStyle name="Comma 30" xfId="2260"/>
    <cellStyle name="Comma 31" xfId="2799"/>
    <cellStyle name="Comma 32" xfId="2800"/>
    <cellStyle name="Comma 33" xfId="2858"/>
    <cellStyle name="Comma 4" xfId="948"/>
    <cellStyle name="Comma 4 2" xfId="949"/>
    <cellStyle name="Comma 4 20" xfId="1908"/>
    <cellStyle name="Comma 4_Bieu mau KH 2011 (gui Vu DP)" xfId="950"/>
    <cellStyle name="Comma 5" xfId="951"/>
    <cellStyle name="Comma 5 2" xfId="1909"/>
    <cellStyle name="Comma 6" xfId="952"/>
    <cellStyle name="Comma 6 2" xfId="1910"/>
    <cellStyle name="Comma 7" xfId="953"/>
    <cellStyle name="Comma 8" xfId="954"/>
    <cellStyle name="Comma 8 2" xfId="955"/>
    <cellStyle name="Comma 9" xfId="956"/>
    <cellStyle name="comma zerodec" xfId="957"/>
    <cellStyle name="Comma_DT 2013 Bieu kem NQ (11-12)" xfId="4"/>
    <cellStyle name="Comma0" xfId="958"/>
    <cellStyle name="Comma0 - Modelo1" xfId="959"/>
    <cellStyle name="Comma0 - Style1" xfId="960"/>
    <cellStyle name="Comma0 2" xfId="961"/>
    <cellStyle name="Comma0 3" xfId="1911"/>
    <cellStyle name="Comma0 4" xfId="1912"/>
    <cellStyle name="Comma0 5" xfId="2261"/>
    <cellStyle name="Comma0_Book1" xfId="962"/>
    <cellStyle name="Comma1 - Modelo2" xfId="963"/>
    <cellStyle name="Comma1 - Style2" xfId="964"/>
    <cellStyle name="cong" xfId="965"/>
    <cellStyle name="Copied" xfId="966"/>
    <cellStyle name="Cࡵrrency_Sheet1_PRODUCTĠ" xfId="967"/>
    <cellStyle name="Currency [00]" xfId="968"/>
    <cellStyle name="Currency 2" xfId="969"/>
    <cellStyle name="Currency 3" xfId="970"/>
    <cellStyle name="Currency0" xfId="971"/>
    <cellStyle name="Currency0 2" xfId="972"/>
    <cellStyle name="Currency0 2 2" xfId="973"/>
    <cellStyle name="Currency0 2 3" xfId="974"/>
    <cellStyle name="Currency0 2 4" xfId="975"/>
    <cellStyle name="Currency0 2_Khoi cong moi 1" xfId="976"/>
    <cellStyle name="Currency0 3" xfId="977"/>
    <cellStyle name="Currency0 4" xfId="978"/>
    <cellStyle name="Currency0 5" xfId="1913"/>
    <cellStyle name="Currency0 6" xfId="1914"/>
    <cellStyle name="Currency0 7" xfId="2262"/>
    <cellStyle name="Currency0_Book1" xfId="979"/>
    <cellStyle name="Currency1" xfId="980"/>
    <cellStyle name="D1" xfId="981"/>
    <cellStyle name="Date" xfId="982"/>
    <cellStyle name="Date 2" xfId="983"/>
    <cellStyle name="Date 3" xfId="1917"/>
    <cellStyle name="Date Short" xfId="984"/>
    <cellStyle name="Date_17 bieu (hung cap nhap)" xfId="985"/>
    <cellStyle name="Đầu ra" xfId="986"/>
    <cellStyle name="Đầu ra 2" xfId="1920"/>
    <cellStyle name="Đầu ra 2 2" xfId="2264"/>
    <cellStyle name="Đầu ra 2 3" xfId="2807"/>
    <cellStyle name="Đầu ra 3" xfId="2265"/>
    <cellStyle name="Đầu ra 4" xfId="2808"/>
    <cellStyle name="Đầu vào" xfId="987"/>
    <cellStyle name="Đầu vào 2" xfId="1921"/>
    <cellStyle name="Đầu vào 2 2" xfId="2266"/>
    <cellStyle name="Đầu vào 2 3" xfId="2809"/>
    <cellStyle name="Đầu vào 3" xfId="2267"/>
    <cellStyle name="Đầu vào 4" xfId="2810"/>
    <cellStyle name="DAUDE" xfId="988"/>
    <cellStyle name="Đề mục 1" xfId="989"/>
    <cellStyle name="Đề mục 2" xfId="990"/>
    <cellStyle name="Đề mục 3" xfId="991"/>
    <cellStyle name="Đề mục 4" xfId="992"/>
    <cellStyle name="Decimal" xfId="993"/>
    <cellStyle name="Decimal 2" xfId="994"/>
    <cellStyle name="Decimal 3" xfId="995"/>
    <cellStyle name="Decimal 4" xfId="996"/>
    <cellStyle name="DELTA" xfId="997"/>
    <cellStyle name="Dezimal [0]_35ERI8T2gbIEMixb4v26icuOo" xfId="998"/>
    <cellStyle name="Dezimal_35ERI8T2gbIEMixb4v26icuOo" xfId="999"/>
    <cellStyle name="Dg" xfId="1000"/>
    <cellStyle name="Dgia" xfId="1001"/>
    <cellStyle name="Dgia 2" xfId="1918"/>
    <cellStyle name="Dgia 2 2" xfId="2803"/>
    <cellStyle name="Dgia 2 3" xfId="2804"/>
    <cellStyle name="Dgia 3" xfId="2805"/>
    <cellStyle name="Dgia 4" xfId="2806"/>
    <cellStyle name="Dia" xfId="1002"/>
    <cellStyle name="Dollar (zero dec)" xfId="1003"/>
    <cellStyle name="Don gia" xfId="1004"/>
    <cellStyle name="DuToanBXD" xfId="1005"/>
    <cellStyle name="DuToanBXD 2" xfId="1919"/>
    <cellStyle name="DuToanBXD 2 2" xfId="2263"/>
    <cellStyle name="Dziesi?tny [0]_Invoices2001Slovakia" xfId="1006"/>
    <cellStyle name="Dziesi?tny_Invoices2001Slovakia" xfId="1007"/>
    <cellStyle name="Dziesietny [0]_Invoices2001Slovakia" xfId="1008"/>
    <cellStyle name="Dziesiętny [0]_Invoices2001Slovakia" xfId="1009"/>
    <cellStyle name="Dziesietny [0]_Invoices2001Slovakia_01_Nha so 1_Dien" xfId="1010"/>
    <cellStyle name="Dziesiętny [0]_Invoices2001Slovakia_01_Nha so 1_Dien" xfId="1011"/>
    <cellStyle name="Dziesietny [0]_Invoices2001Slovakia_10_Nha so 10_Dien1" xfId="1012"/>
    <cellStyle name="Dziesiętny [0]_Invoices2001Slovakia_10_Nha so 10_Dien1" xfId="1013"/>
    <cellStyle name="Dziesietny [0]_Invoices2001Slovakia_Book1" xfId="1014"/>
    <cellStyle name="Dziesiętny [0]_Invoices2001Slovakia_Book1" xfId="1015"/>
    <cellStyle name="Dziesietny [0]_Invoices2001Slovakia_Book1_1" xfId="1016"/>
    <cellStyle name="Dziesiętny [0]_Invoices2001Slovakia_Book1_1" xfId="1017"/>
    <cellStyle name="Dziesietny [0]_Invoices2001Slovakia_Book1_1_Book1" xfId="1018"/>
    <cellStyle name="Dziesiętny [0]_Invoices2001Slovakia_Book1_1_Book1" xfId="1019"/>
    <cellStyle name="Dziesietny [0]_Invoices2001Slovakia_Book1_2" xfId="1020"/>
    <cellStyle name="Dziesiętny [0]_Invoices2001Slovakia_Book1_2" xfId="1021"/>
    <cellStyle name="Dziesietny [0]_Invoices2001Slovakia_Book1_Nhu cau von ung truoc 2011 Tha h Hoa + Nge An gui TW" xfId="1022"/>
    <cellStyle name="Dziesiętny [0]_Invoices2001Slovakia_Book1_Nhu cau von ung truoc 2011 Tha h Hoa + Nge An gui TW" xfId="1023"/>
    <cellStyle name="Dziesietny [0]_Invoices2001Slovakia_Book1_Tong hop Cac tuyen(9-1-06)" xfId="1024"/>
    <cellStyle name="Dziesiętny [0]_Invoices2001Slovakia_Book1_Tong hop Cac tuyen(9-1-06)" xfId="1025"/>
    <cellStyle name="Dziesietny [0]_Invoices2001Slovakia_Book1_ung 2011 - 11-6-Thanh hoa-Nghe an" xfId="1026"/>
    <cellStyle name="Dziesiętny [0]_Invoices2001Slovakia_Book1_ung 2011 - 11-6-Thanh hoa-Nghe an" xfId="1027"/>
    <cellStyle name="Dziesietny [0]_Invoices2001Slovakia_Book1_ung truoc 2011 NSTW Thanh Hoa + Nge An gui Thu 12-5" xfId="1028"/>
    <cellStyle name="Dziesiętny [0]_Invoices2001Slovakia_Book1_ung truoc 2011 NSTW Thanh Hoa + Nge An gui Thu 12-5" xfId="1029"/>
    <cellStyle name="Dziesietny [0]_Invoices2001Slovakia_d-uong+TDT" xfId="1030"/>
    <cellStyle name="Dziesiętny [0]_Invoices2001Slovakia_Nhµ ®Ó xe" xfId="1031"/>
    <cellStyle name="Dziesietny [0]_Invoices2001Slovakia_Nha bao ve(28-7-05)" xfId="1032"/>
    <cellStyle name="Dziesiętny [0]_Invoices2001Slovakia_Nha bao ve(28-7-05)" xfId="1033"/>
    <cellStyle name="Dziesietny [0]_Invoices2001Slovakia_NHA de xe nguyen du" xfId="1034"/>
    <cellStyle name="Dziesiętny [0]_Invoices2001Slovakia_NHA de xe nguyen du" xfId="1035"/>
    <cellStyle name="Dziesietny [0]_Invoices2001Slovakia_Nhalamviec VTC(25-1-05)" xfId="1036"/>
    <cellStyle name="Dziesiętny [0]_Invoices2001Slovakia_Nhalamviec VTC(25-1-05)" xfId="1037"/>
    <cellStyle name="Dziesietny [0]_Invoices2001Slovakia_Nhu cau von ung truoc 2011 Tha h Hoa + Nge An gui TW" xfId="1038"/>
    <cellStyle name="Dziesiętny [0]_Invoices2001Slovakia_TDT KHANH HOA" xfId="1039"/>
    <cellStyle name="Dziesietny [0]_Invoices2001Slovakia_TDT KHANH HOA_Tong hop Cac tuyen(9-1-06)" xfId="1040"/>
    <cellStyle name="Dziesiętny [0]_Invoices2001Slovakia_TDT KHANH HOA_Tong hop Cac tuyen(9-1-06)" xfId="1041"/>
    <cellStyle name="Dziesietny [0]_Invoices2001Slovakia_TDT quangngai" xfId="1042"/>
    <cellStyle name="Dziesiętny [0]_Invoices2001Slovakia_TDT quangngai" xfId="1043"/>
    <cellStyle name="Dziesietny [0]_Invoices2001Slovakia_TMDT(10-5-06)" xfId="1044"/>
    <cellStyle name="Dziesietny_Invoices2001Slovakia" xfId="1045"/>
    <cellStyle name="Dziesiętny_Invoices2001Slovakia" xfId="1046"/>
    <cellStyle name="Dziesietny_Invoices2001Slovakia_01_Nha so 1_Dien" xfId="1047"/>
    <cellStyle name="Dziesiętny_Invoices2001Slovakia_01_Nha so 1_Dien" xfId="1048"/>
    <cellStyle name="Dziesietny_Invoices2001Slovakia_10_Nha so 10_Dien1" xfId="1049"/>
    <cellStyle name="Dziesiętny_Invoices2001Slovakia_10_Nha so 10_Dien1" xfId="1050"/>
    <cellStyle name="Dziesietny_Invoices2001Slovakia_Book1" xfId="1051"/>
    <cellStyle name="Dziesiętny_Invoices2001Slovakia_Book1" xfId="1052"/>
    <cellStyle name="Dziesietny_Invoices2001Slovakia_Book1_1" xfId="1053"/>
    <cellStyle name="Dziesiętny_Invoices2001Slovakia_Book1_1" xfId="1054"/>
    <cellStyle name="Dziesietny_Invoices2001Slovakia_Book1_1_Book1" xfId="1055"/>
    <cellStyle name="Dziesiętny_Invoices2001Slovakia_Book1_1_Book1" xfId="1056"/>
    <cellStyle name="Dziesietny_Invoices2001Slovakia_Book1_2" xfId="1057"/>
    <cellStyle name="Dziesiętny_Invoices2001Slovakia_Book1_2" xfId="1058"/>
    <cellStyle name="Dziesietny_Invoices2001Slovakia_Book1_Nhu cau von ung truoc 2011 Tha h Hoa + Nge An gui TW" xfId="1059"/>
    <cellStyle name="Dziesiętny_Invoices2001Slovakia_Book1_Nhu cau von ung truoc 2011 Tha h Hoa + Nge An gui TW" xfId="1060"/>
    <cellStyle name="Dziesietny_Invoices2001Slovakia_Book1_Tong hop Cac tuyen(9-1-06)" xfId="1061"/>
    <cellStyle name="Dziesiętny_Invoices2001Slovakia_Book1_Tong hop Cac tuyen(9-1-06)" xfId="1062"/>
    <cellStyle name="Dziesietny_Invoices2001Slovakia_Book1_ung 2011 - 11-6-Thanh hoa-Nghe an" xfId="1063"/>
    <cellStyle name="Dziesiętny_Invoices2001Slovakia_Book1_ung 2011 - 11-6-Thanh hoa-Nghe an" xfId="1064"/>
    <cellStyle name="Dziesietny_Invoices2001Slovakia_Book1_ung truoc 2011 NSTW Thanh Hoa + Nge An gui Thu 12-5" xfId="1065"/>
    <cellStyle name="Dziesiętny_Invoices2001Slovakia_Book1_ung truoc 2011 NSTW Thanh Hoa + Nge An gui Thu 12-5" xfId="1066"/>
    <cellStyle name="Dziesietny_Invoices2001Slovakia_d-uong+TDT" xfId="1067"/>
    <cellStyle name="Dziesiętny_Invoices2001Slovakia_Nhµ ®Ó xe" xfId="1068"/>
    <cellStyle name="Dziesietny_Invoices2001Slovakia_Nha bao ve(28-7-05)" xfId="1069"/>
    <cellStyle name="Dziesiętny_Invoices2001Slovakia_Nha bao ve(28-7-05)" xfId="1070"/>
    <cellStyle name="Dziesietny_Invoices2001Slovakia_NHA de xe nguyen du" xfId="1071"/>
    <cellStyle name="Dziesiętny_Invoices2001Slovakia_NHA de xe nguyen du" xfId="1072"/>
    <cellStyle name="Dziesietny_Invoices2001Slovakia_Nhalamviec VTC(25-1-05)" xfId="1073"/>
    <cellStyle name="Dziesiętny_Invoices2001Slovakia_Nhalamviec VTC(25-1-05)" xfId="1074"/>
    <cellStyle name="Dziesietny_Invoices2001Slovakia_Nhu cau von ung truoc 2011 Tha h Hoa + Nge An gui TW" xfId="1075"/>
    <cellStyle name="Dziesiętny_Invoices2001Slovakia_TDT KHANH HOA" xfId="1076"/>
    <cellStyle name="Dziesietny_Invoices2001Slovakia_TDT KHANH HOA_Tong hop Cac tuyen(9-1-06)" xfId="1077"/>
    <cellStyle name="Dziesiętny_Invoices2001Slovakia_TDT KHANH HOA_Tong hop Cac tuyen(9-1-06)" xfId="1078"/>
    <cellStyle name="Dziesietny_Invoices2001Slovakia_TDT quangngai" xfId="1079"/>
    <cellStyle name="Dziesiętny_Invoices2001Slovakia_TDT quangngai" xfId="1080"/>
    <cellStyle name="Dziesietny_Invoices2001Slovakia_TMDT(10-5-06)" xfId="1081"/>
    <cellStyle name="e" xfId="1082"/>
    <cellStyle name="Encabez1" xfId="1083"/>
    <cellStyle name="Encabez2" xfId="1084"/>
    <cellStyle name="Enter Currency (0)" xfId="1085"/>
    <cellStyle name="Enter Currency (2)" xfId="1086"/>
    <cellStyle name="Enter Units (0)" xfId="1087"/>
    <cellStyle name="Enter Units (1)" xfId="1088"/>
    <cellStyle name="Enter Units (2)" xfId="1089"/>
    <cellStyle name="Entered" xfId="1090"/>
    <cellStyle name="En-tete1" xfId="1091"/>
    <cellStyle name="En-tete1 2" xfId="1922"/>
    <cellStyle name="En-tete1 2 2" xfId="2268"/>
    <cellStyle name="En-tete2" xfId="1092"/>
    <cellStyle name="En-tete2 2" xfId="1923"/>
    <cellStyle name="En-tete2 2 2" xfId="2269"/>
    <cellStyle name="Euro" xfId="1093"/>
    <cellStyle name="Explanatory Text 2" xfId="1094"/>
    <cellStyle name="Explanatory Text 3" xfId="1924"/>
    <cellStyle name="f" xfId="1095"/>
    <cellStyle name="F2" xfId="1096"/>
    <cellStyle name="F3" xfId="1097"/>
    <cellStyle name="F4" xfId="1098"/>
    <cellStyle name="F5" xfId="1099"/>
    <cellStyle name="F6" xfId="1100"/>
    <cellStyle name="F7" xfId="1101"/>
    <cellStyle name="F8" xfId="1102"/>
    <cellStyle name="Fijo" xfId="1103"/>
    <cellStyle name="Financier" xfId="1104"/>
    <cellStyle name="Financiero" xfId="1105"/>
    <cellStyle name="Fixe" xfId="1106"/>
    <cellStyle name="Fixed" xfId="1107"/>
    <cellStyle name="Fixed 2" xfId="1108"/>
    <cellStyle name="Fixed 3" xfId="1925"/>
    <cellStyle name="Font Britannic16" xfId="1109"/>
    <cellStyle name="Font Britannic18" xfId="1110"/>
    <cellStyle name="Font CenturyCond 18" xfId="1111"/>
    <cellStyle name="Font Cond20" xfId="1112"/>
    <cellStyle name="Font LucidaSans16" xfId="1113"/>
    <cellStyle name="Font NewCenturyCond18" xfId="1114"/>
    <cellStyle name="Font Ottawa14" xfId="1115"/>
    <cellStyle name="Font Ottawa14 2" xfId="1926"/>
    <cellStyle name="Font Ottawa14 2 2" xfId="2270"/>
    <cellStyle name="Font Ottawa16" xfId="1116"/>
    <cellStyle name="Formulas" xfId="1117"/>
    <cellStyle name="Formulas 2" xfId="1927"/>
    <cellStyle name="Formulas 2 2" xfId="2230"/>
    <cellStyle name="Ghi chú" xfId="1118"/>
    <cellStyle name="Ghi chú 2" xfId="1928"/>
    <cellStyle name="Ghi chú 2 2" xfId="2271"/>
    <cellStyle name="Ghi chú 2 3" xfId="2811"/>
    <cellStyle name="Ghi chú 3" xfId="2272"/>
    <cellStyle name="Ghi chú 4" xfId="2812"/>
    <cellStyle name="gia" xfId="1119"/>
    <cellStyle name="Good 2" xfId="1120"/>
    <cellStyle name="Good 3" xfId="1929"/>
    <cellStyle name="Grey" xfId="1121"/>
    <cellStyle name="Group" xfId="1122"/>
    <cellStyle name="H" xfId="1123"/>
    <cellStyle name="ha" xfId="1124"/>
    <cellStyle name="hai" xfId="1930"/>
    <cellStyle name="Head 1" xfId="1125"/>
    <cellStyle name="HEADER" xfId="1126"/>
    <cellStyle name="Header1" xfId="1127"/>
    <cellStyle name="Header2" xfId="1128"/>
    <cellStyle name="Header2 2" xfId="1931"/>
    <cellStyle name="Header2 2 2" xfId="2273"/>
    <cellStyle name="Header2 3" xfId="2274"/>
    <cellStyle name="Heading 1 2" xfId="1129"/>
    <cellStyle name="Heading 1 3" xfId="1130"/>
    <cellStyle name="Heading 1 4" xfId="1932"/>
    <cellStyle name="Heading 2 2" xfId="1131"/>
    <cellStyle name="Heading 2 3" xfId="1132"/>
    <cellStyle name="Heading 2 4" xfId="1933"/>
    <cellStyle name="Heading 3 2" xfId="1133"/>
    <cellStyle name="Heading 3 3" xfId="1934"/>
    <cellStyle name="Heading 4 2" xfId="1134"/>
    <cellStyle name="Heading 4 3" xfId="1935"/>
    <cellStyle name="Heading1" xfId="1135"/>
    <cellStyle name="Heading2" xfId="1136"/>
    <cellStyle name="HEADINGS" xfId="1137"/>
    <cellStyle name="HEADINGSTOP" xfId="1138"/>
    <cellStyle name="headoption" xfId="1139"/>
    <cellStyle name="headoption 2" xfId="1936"/>
    <cellStyle name="headoption 2 2" xfId="2275"/>
    <cellStyle name="headoption 2 3" xfId="2813"/>
    <cellStyle name="headoption 2 4" xfId="2814"/>
    <cellStyle name="headoption 3" xfId="2276"/>
    <cellStyle name="headoption 4" xfId="2815"/>
    <cellStyle name="headoption 5" xfId="2816"/>
    <cellStyle name="hoa" xfId="1140"/>
    <cellStyle name="Hoa-Scholl" xfId="1141"/>
    <cellStyle name="Hoa-Scholl 2" xfId="1937"/>
    <cellStyle name="Hoa-Scholl 2 2" xfId="2277"/>
    <cellStyle name="Hoa-Scholl 2 3" xfId="2817"/>
    <cellStyle name="Hoa-Scholl 2 4" xfId="2818"/>
    <cellStyle name="Hoa-Scholl 3" xfId="2278"/>
    <cellStyle name="Hoa-Scholl 4" xfId="2819"/>
    <cellStyle name="Hoa-Scholl 5" xfId="2820"/>
    <cellStyle name="HUY" xfId="1142"/>
    <cellStyle name="i phÝ kh¸c_B¶ng 2" xfId="1143"/>
    <cellStyle name="I.3" xfId="1144"/>
    <cellStyle name="i·0" xfId="1145"/>
    <cellStyle name="ï-¾È»ê_BiÓu TB" xfId="1146"/>
    <cellStyle name="Input [yellow]" xfId="1147"/>
    <cellStyle name="Input [yellow] 2" xfId="1938"/>
    <cellStyle name="Input [yellow] 2 2" xfId="2279"/>
    <cellStyle name="Input [yellow] 2 3" xfId="2821"/>
    <cellStyle name="Input [yellow] 2 4" xfId="2822"/>
    <cellStyle name="Input [yellow] 3" xfId="2280"/>
    <cellStyle name="Input [yellow] 4" xfId="2823"/>
    <cellStyle name="Input [yellow] 5" xfId="2824"/>
    <cellStyle name="Input 2" xfId="1148"/>
    <cellStyle name="Input 2 2" xfId="1939"/>
    <cellStyle name="Input 2 2 2" xfId="2281"/>
    <cellStyle name="Input 2 2 3" xfId="2825"/>
    <cellStyle name="Input 2 3" xfId="2282"/>
    <cellStyle name="Input 2 4" xfId="2826"/>
    <cellStyle name="Input 3" xfId="1940"/>
    <cellStyle name="Input 3 2" xfId="2283"/>
    <cellStyle name="Input 3 3" xfId="2827"/>
    <cellStyle name="Input 4" xfId="1941"/>
    <cellStyle name="Input 4 2" xfId="2284"/>
    <cellStyle name="Input 4 3" xfId="2828"/>
    <cellStyle name="Input 5" xfId="1942"/>
    <cellStyle name="Input 5 2" xfId="2285"/>
    <cellStyle name="Input 5 3" xfId="2829"/>
    <cellStyle name="k" xfId="1149"/>
    <cellStyle name="k 2" xfId="1943"/>
    <cellStyle name="k 2 2" xfId="2286"/>
    <cellStyle name="k 3" xfId="2287"/>
    <cellStyle name="k_TONG HOP KINH PHI" xfId="1150"/>
    <cellStyle name="k_ÿÿÿÿÿ" xfId="1151"/>
    <cellStyle name="k_ÿÿÿÿÿ_1" xfId="1152"/>
    <cellStyle name="k_ÿÿÿÿÿ_2" xfId="1153"/>
    <cellStyle name="kh¸c_Bang Chi tieu" xfId="1154"/>
    <cellStyle name="khanh" xfId="1155"/>
    <cellStyle name="khoa2" xfId="1156"/>
    <cellStyle name="khoa2 2" xfId="1944"/>
    <cellStyle name="khoa2 2 2" xfId="2288"/>
    <cellStyle name="khoa2 3" xfId="2289"/>
    <cellStyle name="khung" xfId="1157"/>
    <cellStyle name="khung 2" xfId="1945"/>
    <cellStyle name="khung 2 2" xfId="2290"/>
    <cellStyle name="khung 3" xfId="2291"/>
    <cellStyle name="Kiểm tra Ô" xfId="1158"/>
    <cellStyle name="KL" xfId="1159"/>
    <cellStyle name="LAS - XD 354" xfId="1160"/>
    <cellStyle name="LAS - XD 354 2" xfId="1946"/>
    <cellStyle name="Ledger 17 x 11 in" xfId="1161"/>
    <cellStyle name="Ledger 17 x 11 in 2" xfId="1947"/>
    <cellStyle name="Ledger 17 x 11 in 3" xfId="1948"/>
    <cellStyle name="Ledger 17 x 11 in_bieu 1" xfId="1949"/>
    <cellStyle name="left" xfId="1162"/>
    <cellStyle name="Line" xfId="1163"/>
    <cellStyle name="Link Currency (0)" xfId="1164"/>
    <cellStyle name="Link Currency (2)" xfId="1165"/>
    <cellStyle name="Link Units (0)" xfId="1166"/>
    <cellStyle name="Link Units (1)" xfId="1167"/>
    <cellStyle name="Link Units (2)" xfId="1168"/>
    <cellStyle name="Linked Cell 2" xfId="1169"/>
    <cellStyle name="Linked Cell 3" xfId="1950"/>
    <cellStyle name="MAU" xfId="1170"/>
    <cellStyle name="Migliaia (0)_CALPREZZ" xfId="1171"/>
    <cellStyle name="Migliaia_ PESO ELETTR." xfId="1172"/>
    <cellStyle name="Millares [0]_10 AVERIAS MASIVAS + ANT" xfId="1173"/>
    <cellStyle name="Millares_Well Timing" xfId="1174"/>
    <cellStyle name="Milliers [0]_      " xfId="1175"/>
    <cellStyle name="Milliers_      " xfId="1176"/>
    <cellStyle name="Model" xfId="1177"/>
    <cellStyle name="moi" xfId="1178"/>
    <cellStyle name="Moneda [0]_Well Timing" xfId="1179"/>
    <cellStyle name="Moneda_Well Timing" xfId="1180"/>
    <cellStyle name="Monetaire" xfId="1181"/>
    <cellStyle name="Monétaire [0]_      " xfId="1182"/>
    <cellStyle name="Monetaire 2" xfId="1951"/>
    <cellStyle name="Monetaire 2 2" xfId="2292"/>
    <cellStyle name="Monetaire 3" xfId="1952"/>
    <cellStyle name="Monetaire 3 2" xfId="2293"/>
    <cellStyle name="Monétaire_      " xfId="1183"/>
    <cellStyle name="n" xfId="1184"/>
    <cellStyle name="n_17 bieu (hung cap nhap)" xfId="1185"/>
    <cellStyle name="n_Bao cao doan cong tac cua Bo thang 4-2010" xfId="1186"/>
    <cellStyle name="n_goi 4 - qt" xfId="1187"/>
    <cellStyle name="n_VBPL kiểm toán Đầu tư XDCB 2010" xfId="1188"/>
    <cellStyle name="Neutral 2" xfId="1189"/>
    <cellStyle name="Neutral 3" xfId="1953"/>
    <cellStyle name="New" xfId="1190"/>
    <cellStyle name="New 2" xfId="1954"/>
    <cellStyle name="New 2 2" xfId="2830"/>
    <cellStyle name="New 2 3" xfId="2831"/>
    <cellStyle name="New 3" xfId="2832"/>
    <cellStyle name="New 4" xfId="2833"/>
    <cellStyle name="New Times Roman" xfId="1191"/>
    <cellStyle name="nga" xfId="1192"/>
    <cellStyle name="Nhấn1" xfId="1193"/>
    <cellStyle name="Nhấn2" xfId="1194"/>
    <cellStyle name="Nhấn3" xfId="1195"/>
    <cellStyle name="Nhấn4" xfId="1196"/>
    <cellStyle name="Nhấn5" xfId="1197"/>
    <cellStyle name="Nhấn6" xfId="1198"/>
    <cellStyle name="no dec" xfId="1199"/>
    <cellStyle name="ÑONVÒ" xfId="1200"/>
    <cellStyle name="ÑONVÒ 2" xfId="1955"/>
    <cellStyle name="ÑONVÒ 2 2" xfId="2834"/>
    <cellStyle name="ÑONVÒ 2 3" xfId="2835"/>
    <cellStyle name="ÑONVÒ 3" xfId="2836"/>
    <cellStyle name="ÑONVÒ 4" xfId="2837"/>
    <cellStyle name="Normal" xfId="0" builtinId="0"/>
    <cellStyle name="Normal - ??1" xfId="1201"/>
    <cellStyle name="Normal - Style1" xfId="1202"/>
    <cellStyle name="Normal - Style1 2" xfId="1203"/>
    <cellStyle name="Normal - Style1 2 2" xfId="1204"/>
    <cellStyle name="Normal - Style1 2 3" xfId="1205"/>
    <cellStyle name="Normal - Style1 2 4" xfId="1206"/>
    <cellStyle name="Normal - Style1 2_Khoi cong moi 1" xfId="1207"/>
    <cellStyle name="Normal - Style1 3" xfId="1208"/>
    <cellStyle name="Normal - Style1 3 2" xfId="1956"/>
    <cellStyle name="Normal - Style1 3 2 2" xfId="2294"/>
    <cellStyle name="Normal - Style1 4" xfId="1209"/>
    <cellStyle name="Normal - Style1 4 2" xfId="1957"/>
    <cellStyle name="Normal - Style1 4 2 2" xfId="2295"/>
    <cellStyle name="Normal - Style1 5" xfId="1958"/>
    <cellStyle name="Normal - Style1 5 2" xfId="2296"/>
    <cellStyle name="Normal - Style1 6" xfId="1959"/>
    <cellStyle name="Normal - Style1 6 2" xfId="2297"/>
    <cellStyle name="Normal - Style1_Bao cao kiem toan kh 2010" xfId="1210"/>
    <cellStyle name="Normal - 유형1" xfId="1211"/>
    <cellStyle name="Normal 10" xfId="1212"/>
    <cellStyle name="Normal 10 2" xfId="1960"/>
    <cellStyle name="Normal 11" xfId="1213"/>
    <cellStyle name="Normal 12" xfId="1214"/>
    <cellStyle name="Normal 12 2" xfId="1961"/>
    <cellStyle name="Normal 12 2 2" xfId="2298"/>
    <cellStyle name="Normal 13" xfId="1215"/>
    <cellStyle name="Normal 13 2" xfId="1962"/>
    <cellStyle name="Normal 14" xfId="1216"/>
    <cellStyle name="Normal 14 2" xfId="1963"/>
    <cellStyle name="Normal 15" xfId="1217"/>
    <cellStyle name="Normal 15 2" xfId="1964"/>
    <cellStyle name="Normal 16" xfId="1218"/>
    <cellStyle name="Normal 16 2" xfId="1965"/>
    <cellStyle name="Normal 17" xfId="1219"/>
    <cellStyle name="Normal 17 2" xfId="1966"/>
    <cellStyle name="Normal 18" xfId="1220"/>
    <cellStyle name="Normal 18 2" xfId="1967"/>
    <cellStyle name="Normal 19" xfId="1221"/>
    <cellStyle name="Normal 19 2" xfId="2299"/>
    <cellStyle name="Normal 2" xfId="1222"/>
    <cellStyle name="Normal 2 2" xfId="1223"/>
    <cellStyle name="Normal 2 3" xfId="1224"/>
    <cellStyle name="Normal 2 3 2" xfId="1968"/>
    <cellStyle name="Normal 2 3 3" xfId="1969"/>
    <cellStyle name="Normal 2 4" xfId="1776"/>
    <cellStyle name="Normal 2 4 2" xfId="2838"/>
    <cellStyle name="Normal 2_160507 Bieu mau NSDP ND sua ND73" xfId="1970"/>
    <cellStyle name="Normal 20" xfId="1225"/>
    <cellStyle name="Normal 20 2" xfId="2300"/>
    <cellStyle name="Normal 21" xfId="1226"/>
    <cellStyle name="Normal 21 2" xfId="2301"/>
    <cellStyle name="Normal 22" xfId="1227"/>
    <cellStyle name="Normal 22 2" xfId="1971"/>
    <cellStyle name="Normal 23" xfId="1972"/>
    <cellStyle name="Normal 23 2" xfId="2302"/>
    <cellStyle name="Normal 24" xfId="1973"/>
    <cellStyle name="Normal 24 2" xfId="2303"/>
    <cellStyle name="Normal 24 3" xfId="2839"/>
    <cellStyle name="Normal 25" xfId="1974"/>
    <cellStyle name="Normal 25 2" xfId="2840"/>
    <cellStyle name="Normal 26" xfId="1975"/>
    <cellStyle name="Normal 27" xfId="1976"/>
    <cellStyle name="Normal 28" xfId="1977"/>
    <cellStyle name="Normal 29" xfId="1978"/>
    <cellStyle name="Normal 3" xfId="1228"/>
    <cellStyle name="Normal 3 2" xfId="1229"/>
    <cellStyle name="Normal 3 4" xfId="1230"/>
    <cellStyle name="Normal 3_17 bieu (hung cap nhap)" xfId="1231"/>
    <cellStyle name="Normal 30" xfId="1979"/>
    <cellStyle name="Normal 31" xfId="1980"/>
    <cellStyle name="Normal 32" xfId="1981"/>
    <cellStyle name="Normal 33" xfId="2215"/>
    <cellStyle name="Normal 33 2" xfId="2304"/>
    <cellStyle name="Normal 33 2 2" xfId="2305"/>
    <cellStyle name="Normal 33 3" xfId="2306"/>
    <cellStyle name="Normal 33 4" xfId="2307"/>
    <cellStyle name="Normal 34" xfId="2308"/>
    <cellStyle name="Normal 35" xfId="2841"/>
    <cellStyle name="Normal 36" xfId="2842"/>
    <cellStyle name="Normal 37" xfId="2859"/>
    <cellStyle name="Normal 38" xfId="2860"/>
    <cellStyle name="Normal 4" xfId="1232"/>
    <cellStyle name="Normal 4 2" xfId="1233"/>
    <cellStyle name="Normal 4_160513 Bieu mau NSDP ND sua ND73" xfId="1982"/>
    <cellStyle name="Normal 5" xfId="1234"/>
    <cellStyle name="Normal 5 2" xfId="1235"/>
    <cellStyle name="Normal 5 3" xfId="1236"/>
    <cellStyle name="Normal 5_Book1" xfId="1237"/>
    <cellStyle name="Normal 6" xfId="1238"/>
    <cellStyle name="Normal 6 2" xfId="1239"/>
    <cellStyle name="Normal 6 3" xfId="1240"/>
    <cellStyle name="Normal 6 3 2" xfId="1983"/>
    <cellStyle name="Normal 6 4" xfId="1241"/>
    <cellStyle name="Normal 6 4 2" xfId="1984"/>
    <cellStyle name="Normal 6 5" xfId="1242"/>
    <cellStyle name="Normal 6 5 2" xfId="1985"/>
    <cellStyle name="Normal 6 6" xfId="1986"/>
    <cellStyle name="Normal 6 6 2" xfId="2309"/>
    <cellStyle name="Normal 6 7" xfId="1987"/>
    <cellStyle name="Normal 6 7 2" xfId="2843"/>
    <cellStyle name="Normal 6 8" xfId="2310"/>
    <cellStyle name="Normal 6_Bieu mau KH 2011 (gui Vu DP)" xfId="1243"/>
    <cellStyle name="Normal 7" xfId="1244"/>
    <cellStyle name="Normal 7 2" xfId="1988"/>
    <cellStyle name="Normal 7 2 2" xfId="2844"/>
    <cellStyle name="Normal 7 3" xfId="2311"/>
    <cellStyle name="Normal 8" xfId="1245"/>
    <cellStyle name="Normal 8 2" xfId="1989"/>
    <cellStyle name="Normal 8 2 2" xfId="2845"/>
    <cellStyle name="Normal 8 3" xfId="2312"/>
    <cellStyle name="Normal 9" xfId="1246"/>
    <cellStyle name="Normal 9 2" xfId="1990"/>
    <cellStyle name="Normal 9 2 2" xfId="2313"/>
    <cellStyle name="Normal 9 3" xfId="1247"/>
    <cellStyle name="Normal 9 4" xfId="2314"/>
    <cellStyle name="Normal 9_BieuHD2016-2020Tquang2(OK)" xfId="1991"/>
    <cellStyle name="Normal_Ket qua thao luan DT NSH 2002" xfId="7"/>
    <cellStyle name="Normal1" xfId="1248"/>
    <cellStyle name="Normal8" xfId="1249"/>
    <cellStyle name="NORMAL-ADB" xfId="1250"/>
    <cellStyle name="Normale_ PESO ELETTR." xfId="1251"/>
    <cellStyle name="Normalny_Cennik obowiazuje od 06-08-2001 r (1)" xfId="1252"/>
    <cellStyle name="Note 2" xfId="1253"/>
    <cellStyle name="Note 2 2" xfId="1992"/>
    <cellStyle name="Note 2 2 2" xfId="2315"/>
    <cellStyle name="Note 2 3" xfId="2316"/>
    <cellStyle name="Note 3" xfId="1993"/>
    <cellStyle name="Note 3 2" xfId="2317"/>
    <cellStyle name="NWM" xfId="1254"/>
    <cellStyle name="Ô Được nối kết" xfId="1255"/>
    <cellStyle name="Ò_x000d_Normal_123569" xfId="1256"/>
    <cellStyle name="Œ…‹æØ‚è [0.00]_††††† " xfId="1257"/>
    <cellStyle name="Œ…‹æØ‚è_††††† " xfId="1258"/>
    <cellStyle name="oft Excel]_x000d__x000a_Comment=open=/f ‚ðw’è‚·‚é‚ÆAƒ†[ƒU[’è‹`ŠÖ”‚ðŠÖ”“\‚è•t‚¯‚Ìˆê——‚É“o˜^‚·‚é‚±‚Æ‚ª‚Å‚«‚Ü‚·B_x000d__x000a_Maximized" xfId="1259"/>
    <cellStyle name="oft Excel]_x000d__x000a_Comment=open=/f ‚ðŽw’è‚·‚é‚ÆAƒ†[ƒU[’è‹`ŠÖ”‚ðŠÖ”“\‚è•t‚¯‚Ìˆê——‚É“o˜^‚·‚é‚±‚Æ‚ª‚Å‚«‚Ü‚·B_x000d__x000a_Maximized" xfId="1260"/>
    <cellStyle name="oft Excel]_x000d__x000a_Comment=The open=/f lines load custom functions into the Paste Function list._x000d__x000a_Maximized=2_x000d__x000a_Basics=1_x000d__x000a_A" xfId="1261"/>
    <cellStyle name="oft Excel]_x000d__x000a_Comment=The open=/f lines load custom functions into the Paste Function list._x000d__x000a_Maximized=3_x000d__x000a_Basics=1_x000d__x000a_A" xfId="1262"/>
    <cellStyle name="omma [0]_Mktg Prog" xfId="1263"/>
    <cellStyle name="ormal_Sheet1_1" xfId="1264"/>
    <cellStyle name="Output 2" xfId="1265"/>
    <cellStyle name="Output 2 2" xfId="1994"/>
    <cellStyle name="Output 2 2 2" xfId="2318"/>
    <cellStyle name="Output 2 3" xfId="2319"/>
    <cellStyle name="Output 3" xfId="1995"/>
    <cellStyle name="Output 3 2" xfId="2320"/>
    <cellStyle name="p" xfId="1266"/>
    <cellStyle name="paint" xfId="1267"/>
    <cellStyle name="Pattern" xfId="1268"/>
    <cellStyle name="per.style" xfId="1269"/>
    <cellStyle name="Percent [0]" xfId="1270"/>
    <cellStyle name="Percent [00]" xfId="1271"/>
    <cellStyle name="Percent [2]" xfId="1272"/>
    <cellStyle name="Percent 10" xfId="1996"/>
    <cellStyle name="Percent 2" xfId="1273"/>
    <cellStyle name="Percent 2 2" xfId="1997"/>
    <cellStyle name="Percent 3" xfId="1274"/>
    <cellStyle name="Percent 4" xfId="1998"/>
    <cellStyle name="Percent 4 2" xfId="2846"/>
    <cellStyle name="Percent 5" xfId="1999"/>
    <cellStyle name="Percent 5 2" xfId="2847"/>
    <cellStyle name="Percent 6" xfId="2000"/>
    <cellStyle name="PERCENTAGE" xfId="1275"/>
    <cellStyle name="PHONG" xfId="1276"/>
    <cellStyle name="Pourcentage" xfId="1277"/>
    <cellStyle name="Pourcentage 2" xfId="2001"/>
    <cellStyle name="Pourcentage 2 2" xfId="2321"/>
    <cellStyle name="PrePop Currency (0)" xfId="1278"/>
    <cellStyle name="PrePop Currency (2)" xfId="1279"/>
    <cellStyle name="PrePop Units (0)" xfId="1280"/>
    <cellStyle name="PrePop Units (1)" xfId="1281"/>
    <cellStyle name="PrePop Units (2)" xfId="1282"/>
    <cellStyle name="pricing" xfId="1283"/>
    <cellStyle name="PSChar" xfId="1284"/>
    <cellStyle name="PSHeading" xfId="1285"/>
    <cellStyle name="regstoresfromspecstores" xfId="1286"/>
    <cellStyle name="RevList" xfId="1287"/>
    <cellStyle name="rlink_tiªn l­în_x001b_Hyperlink_TONG HOP KINH PHI" xfId="1288"/>
    <cellStyle name="rmal_ADAdot" xfId="1289"/>
    <cellStyle name="S—_x0008_" xfId="1290"/>
    <cellStyle name="s]_x000d__x000a_spooler=yes_x000d__x000a_load=_x000d__x000a_Beep=yes_x000d__x000a_NullPort=None_x000d__x000a_BorderWidth=3_x000d__x000a_CursorBlinkRate=1200_x000d__x000a_DoubleClickSpeed=452_x000d__x000a_Programs=co" xfId="1291"/>
    <cellStyle name="SAPBEXaggData" xfId="1292"/>
    <cellStyle name="SAPBEXaggData 2" xfId="2002"/>
    <cellStyle name="SAPBEXaggData 2 2" xfId="2322"/>
    <cellStyle name="SAPBEXaggData 3" xfId="2323"/>
    <cellStyle name="SAPBEXaggDataEmph" xfId="1293"/>
    <cellStyle name="SAPBEXaggDataEmph 2" xfId="2003"/>
    <cellStyle name="SAPBEXaggDataEmph 2 2" xfId="2324"/>
    <cellStyle name="SAPBEXaggDataEmph 3" xfId="2325"/>
    <cellStyle name="SAPBEXaggItem" xfId="1294"/>
    <cellStyle name="SAPBEXaggItem 2" xfId="2004"/>
    <cellStyle name="SAPBEXaggItem 2 2" xfId="2326"/>
    <cellStyle name="SAPBEXaggItem 3" xfId="2327"/>
    <cellStyle name="SAPBEXchaText" xfId="1295"/>
    <cellStyle name="SAPBEXexcBad7" xfId="1296"/>
    <cellStyle name="SAPBEXexcBad7 2" xfId="2005"/>
    <cellStyle name="SAPBEXexcBad7 2 2" xfId="2328"/>
    <cellStyle name="SAPBEXexcBad7 3" xfId="2329"/>
    <cellStyle name="SAPBEXexcBad8" xfId="1297"/>
    <cellStyle name="SAPBEXexcBad8 2" xfId="2006"/>
    <cellStyle name="SAPBEXexcBad8 2 2" xfId="2330"/>
    <cellStyle name="SAPBEXexcBad8 3" xfId="2331"/>
    <cellStyle name="SAPBEXexcBad9" xfId="1298"/>
    <cellStyle name="SAPBEXexcBad9 2" xfId="2007"/>
    <cellStyle name="SAPBEXexcBad9 2 2" xfId="2332"/>
    <cellStyle name="SAPBEXexcBad9 3" xfId="2333"/>
    <cellStyle name="SAPBEXexcCritical4" xfId="1299"/>
    <cellStyle name="SAPBEXexcCritical4 2" xfId="2008"/>
    <cellStyle name="SAPBEXexcCritical4 2 2" xfId="2334"/>
    <cellStyle name="SAPBEXexcCritical4 3" xfId="2335"/>
    <cellStyle name="SAPBEXexcCritical5" xfId="1300"/>
    <cellStyle name="SAPBEXexcCritical5 2" xfId="2009"/>
    <cellStyle name="SAPBEXexcCritical5 2 2" xfId="2336"/>
    <cellStyle name="SAPBEXexcCritical5 3" xfId="2337"/>
    <cellStyle name="SAPBEXexcCritical6" xfId="1301"/>
    <cellStyle name="SAPBEXexcCritical6 2" xfId="2010"/>
    <cellStyle name="SAPBEXexcCritical6 2 2" xfId="2338"/>
    <cellStyle name="SAPBEXexcCritical6 3" xfId="2339"/>
    <cellStyle name="SAPBEXexcGood1" xfId="1302"/>
    <cellStyle name="SAPBEXexcGood1 2" xfId="2011"/>
    <cellStyle name="SAPBEXexcGood1 2 2" xfId="2340"/>
    <cellStyle name="SAPBEXexcGood1 3" xfId="2341"/>
    <cellStyle name="SAPBEXexcGood2" xfId="1303"/>
    <cellStyle name="SAPBEXexcGood2 2" xfId="2012"/>
    <cellStyle name="SAPBEXexcGood2 2 2" xfId="2342"/>
    <cellStyle name="SAPBEXexcGood2 3" xfId="2343"/>
    <cellStyle name="SAPBEXexcGood3" xfId="1304"/>
    <cellStyle name="SAPBEXexcGood3 2" xfId="2013"/>
    <cellStyle name="SAPBEXexcGood3 2 2" xfId="2344"/>
    <cellStyle name="SAPBEXexcGood3 3" xfId="2345"/>
    <cellStyle name="SAPBEXfilterDrill" xfId="1305"/>
    <cellStyle name="SAPBEXfilterItem" xfId="1306"/>
    <cellStyle name="SAPBEXfilterText" xfId="1307"/>
    <cellStyle name="SAPBEXformats" xfId="1308"/>
    <cellStyle name="SAPBEXformats 2" xfId="2014"/>
    <cellStyle name="SAPBEXformats 2 2" xfId="2346"/>
    <cellStyle name="SAPBEXformats 3" xfId="2347"/>
    <cellStyle name="SAPBEXheaderItem" xfId="1309"/>
    <cellStyle name="SAPBEXheaderText" xfId="1310"/>
    <cellStyle name="SAPBEXresData" xfId="1311"/>
    <cellStyle name="SAPBEXresData 2" xfId="2015"/>
    <cellStyle name="SAPBEXresData 2 2" xfId="2348"/>
    <cellStyle name="SAPBEXresData 3" xfId="2349"/>
    <cellStyle name="SAPBEXresDataEmph" xfId="1312"/>
    <cellStyle name="SAPBEXresDataEmph 2" xfId="2016"/>
    <cellStyle name="SAPBEXresDataEmph 2 2" xfId="2350"/>
    <cellStyle name="SAPBEXresDataEmph 3" xfId="2351"/>
    <cellStyle name="SAPBEXresItem" xfId="1313"/>
    <cellStyle name="SAPBEXresItem 2" xfId="2017"/>
    <cellStyle name="SAPBEXresItem 2 2" xfId="2352"/>
    <cellStyle name="SAPBEXresItem 3" xfId="2353"/>
    <cellStyle name="SAPBEXstdData" xfId="1314"/>
    <cellStyle name="SAPBEXstdData 2" xfId="2018"/>
    <cellStyle name="SAPBEXstdData 2 2" xfId="2354"/>
    <cellStyle name="SAPBEXstdData 3" xfId="2355"/>
    <cellStyle name="SAPBEXstdDataEmph" xfId="1315"/>
    <cellStyle name="SAPBEXstdDataEmph 2" xfId="2019"/>
    <cellStyle name="SAPBEXstdDataEmph 2 2" xfId="2356"/>
    <cellStyle name="SAPBEXstdDataEmph 3" xfId="2357"/>
    <cellStyle name="SAPBEXstdItem" xfId="1316"/>
    <cellStyle name="SAPBEXstdItem 2" xfId="2020"/>
    <cellStyle name="SAPBEXstdItem 2 2" xfId="2358"/>
    <cellStyle name="SAPBEXstdItem 3" xfId="2359"/>
    <cellStyle name="SAPBEXtitle" xfId="1317"/>
    <cellStyle name="SAPBEXtitle 2" xfId="2021"/>
    <cellStyle name="SAPBEXtitle 2 2" xfId="2360"/>
    <cellStyle name="SAPBEXtitle 3" xfId="2361"/>
    <cellStyle name="SAPBEXundefined" xfId="1318"/>
    <cellStyle name="SAPBEXundefined 2" xfId="2022"/>
    <cellStyle name="SAPBEXundefined 2 2" xfId="2362"/>
    <cellStyle name="SAPBEXundefined 3" xfId="2363"/>
    <cellStyle name="serJet 1200 Series PCL 6" xfId="1319"/>
    <cellStyle name="SHADEDSTORES" xfId="1320"/>
    <cellStyle name="SHADEDSTORES 2" xfId="2023"/>
    <cellStyle name="SHADEDSTORES 2 2" xfId="2364"/>
    <cellStyle name="SHADEDSTORES 3" xfId="2365"/>
    <cellStyle name="so" xfId="1321"/>
    <cellStyle name="SO%" xfId="1322"/>
    <cellStyle name="so_Book1" xfId="1323"/>
    <cellStyle name="songuyen" xfId="1324"/>
    <cellStyle name="specstores" xfId="1325"/>
    <cellStyle name="Standard" xfId="2024"/>
    <cellStyle name="Standard 2" xfId="2231"/>
    <cellStyle name="Standard_AAbgleich" xfId="2848"/>
    <cellStyle name="STT" xfId="1326"/>
    <cellStyle name="STTDG" xfId="1327"/>
    <cellStyle name="style" xfId="2025"/>
    <cellStyle name="Style 1" xfId="1328"/>
    <cellStyle name="Style 10" xfId="1329"/>
    <cellStyle name="Style 100" xfId="1330"/>
    <cellStyle name="Style 101" xfId="1331"/>
    <cellStyle name="Style 102" xfId="1332"/>
    <cellStyle name="Style 103" xfId="1333"/>
    <cellStyle name="Style 104" xfId="1334"/>
    <cellStyle name="Style 105" xfId="1335"/>
    <cellStyle name="Style 106" xfId="1336"/>
    <cellStyle name="Style 107" xfId="1337"/>
    <cellStyle name="Style 108" xfId="1338"/>
    <cellStyle name="Style 109" xfId="1339"/>
    <cellStyle name="Style 11" xfId="1340"/>
    <cellStyle name="Style 110" xfId="1341"/>
    <cellStyle name="Style 111" xfId="1342"/>
    <cellStyle name="Style 112" xfId="1343"/>
    <cellStyle name="Style 113" xfId="1344"/>
    <cellStyle name="Style 114" xfId="1345"/>
    <cellStyle name="Style 115" xfId="1346"/>
    <cellStyle name="Style 116" xfId="1347"/>
    <cellStyle name="Style 117" xfId="1348"/>
    <cellStyle name="Style 118" xfId="1349"/>
    <cellStyle name="Style 119" xfId="1350"/>
    <cellStyle name="Style 12" xfId="1351"/>
    <cellStyle name="Style 120" xfId="1352"/>
    <cellStyle name="Style 121" xfId="1353"/>
    <cellStyle name="Style 122" xfId="1354"/>
    <cellStyle name="Style 123" xfId="1355"/>
    <cellStyle name="Style 124" xfId="1356"/>
    <cellStyle name="Style 125" xfId="1357"/>
    <cellStyle name="Style 126" xfId="1358"/>
    <cellStyle name="Style 127" xfId="1359"/>
    <cellStyle name="Style 128" xfId="1360"/>
    <cellStyle name="Style 129" xfId="1361"/>
    <cellStyle name="Style 13" xfId="1362"/>
    <cellStyle name="Style 130" xfId="1363"/>
    <cellStyle name="Style 131" xfId="1364"/>
    <cellStyle name="Style 132" xfId="1365"/>
    <cellStyle name="Style 133" xfId="1366"/>
    <cellStyle name="Style 134" xfId="1367"/>
    <cellStyle name="Style 135" xfId="1368"/>
    <cellStyle name="Style 135 2" xfId="2026"/>
    <cellStyle name="Style 135 2 2" xfId="2366"/>
    <cellStyle name="Style 136" xfId="1369"/>
    <cellStyle name="Style 137" xfId="1370"/>
    <cellStyle name="Style 138" xfId="1371"/>
    <cellStyle name="Style 139" xfId="1372"/>
    <cellStyle name="Style 14" xfId="1373"/>
    <cellStyle name="Style 140" xfId="1374"/>
    <cellStyle name="Style 140 2" xfId="2027"/>
    <cellStyle name="Style 140 2 2" xfId="2367"/>
    <cellStyle name="Style 141" xfId="1375"/>
    <cellStyle name="Style 142" xfId="1376"/>
    <cellStyle name="Style 143" xfId="1377"/>
    <cellStyle name="Style 144" xfId="1378"/>
    <cellStyle name="Style 145" xfId="1379"/>
    <cellStyle name="Style 146" xfId="1380"/>
    <cellStyle name="Style 147" xfId="1381"/>
    <cellStyle name="Style 148" xfId="1382"/>
    <cellStyle name="Style 149" xfId="1383"/>
    <cellStyle name="Style 15" xfId="1384"/>
    <cellStyle name="Style 150" xfId="1385"/>
    <cellStyle name="Style 151" xfId="1386"/>
    <cellStyle name="Style 152" xfId="1387"/>
    <cellStyle name="Style 153" xfId="1388"/>
    <cellStyle name="Style 154" xfId="1389"/>
    <cellStyle name="Style 155" xfId="1390"/>
    <cellStyle name="Style 156" xfId="1391"/>
    <cellStyle name="Style 157" xfId="1392"/>
    <cellStyle name="Style 158" xfId="1393"/>
    <cellStyle name="Style 159" xfId="1394"/>
    <cellStyle name="Style 16" xfId="1395"/>
    <cellStyle name="Style 160" xfId="1396"/>
    <cellStyle name="Style 161" xfId="1397"/>
    <cellStyle name="Style 162" xfId="1398"/>
    <cellStyle name="Style 163" xfId="1399"/>
    <cellStyle name="Style 17" xfId="1400"/>
    <cellStyle name="Style 18" xfId="1401"/>
    <cellStyle name="Style 19" xfId="1402"/>
    <cellStyle name="Style 2" xfId="1403"/>
    <cellStyle name="Style 20" xfId="1404"/>
    <cellStyle name="Style 21" xfId="1405"/>
    <cellStyle name="Style 22" xfId="1406"/>
    <cellStyle name="Style 23" xfId="1407"/>
    <cellStyle name="Style 24" xfId="1408"/>
    <cellStyle name="Style 25" xfId="1409"/>
    <cellStyle name="Style 26" xfId="1410"/>
    <cellStyle name="Style 27" xfId="1411"/>
    <cellStyle name="Style 28" xfId="1412"/>
    <cellStyle name="Style 29" xfId="1413"/>
    <cellStyle name="Style 3" xfId="1414"/>
    <cellStyle name="Style 30" xfId="1415"/>
    <cellStyle name="Style 31" xfId="1416"/>
    <cellStyle name="Style 32" xfId="1417"/>
    <cellStyle name="Style 33" xfId="1418"/>
    <cellStyle name="Style 34" xfId="1419"/>
    <cellStyle name="Style 35" xfId="1420"/>
    <cellStyle name="Style 36" xfId="1421"/>
    <cellStyle name="Style 37" xfId="1422"/>
    <cellStyle name="Style 38" xfId="1423"/>
    <cellStyle name="Style 39" xfId="1424"/>
    <cellStyle name="Style 4" xfId="1425"/>
    <cellStyle name="Style 40" xfId="1426"/>
    <cellStyle name="Style 41" xfId="1427"/>
    <cellStyle name="Style 42" xfId="1428"/>
    <cellStyle name="Style 43" xfId="1429"/>
    <cellStyle name="Style 44" xfId="1430"/>
    <cellStyle name="Style 45" xfId="1431"/>
    <cellStyle name="Style 46" xfId="1432"/>
    <cellStyle name="Style 47" xfId="1433"/>
    <cellStyle name="Style 48" xfId="1434"/>
    <cellStyle name="Style 49" xfId="1435"/>
    <cellStyle name="Style 5" xfId="1436"/>
    <cellStyle name="Style 50" xfId="1437"/>
    <cellStyle name="Style 51" xfId="1438"/>
    <cellStyle name="Style 52" xfId="1439"/>
    <cellStyle name="Style 53" xfId="1440"/>
    <cellStyle name="Style 54" xfId="1441"/>
    <cellStyle name="Style 55" xfId="1442"/>
    <cellStyle name="Style 56" xfId="1443"/>
    <cellStyle name="Style 57" xfId="1444"/>
    <cellStyle name="Style 58" xfId="1445"/>
    <cellStyle name="Style 59" xfId="1446"/>
    <cellStyle name="Style 6" xfId="1447"/>
    <cellStyle name="Style 60" xfId="1448"/>
    <cellStyle name="Style 61" xfId="1449"/>
    <cellStyle name="Style 62" xfId="1450"/>
    <cellStyle name="Style 63" xfId="1451"/>
    <cellStyle name="Style 64" xfId="1452"/>
    <cellStyle name="Style 65" xfId="1453"/>
    <cellStyle name="Style 66" xfId="1454"/>
    <cellStyle name="Style 67" xfId="1455"/>
    <cellStyle name="Style 68" xfId="1456"/>
    <cellStyle name="Style 69" xfId="1457"/>
    <cellStyle name="Style 7" xfId="1458"/>
    <cellStyle name="Style 70" xfId="1459"/>
    <cellStyle name="Style 71" xfId="1460"/>
    <cellStyle name="Style 72" xfId="1461"/>
    <cellStyle name="Style 73" xfId="1462"/>
    <cellStyle name="Style 74" xfId="1463"/>
    <cellStyle name="Style 75" xfId="1464"/>
    <cellStyle name="Style 76" xfId="1465"/>
    <cellStyle name="Style 77" xfId="1466"/>
    <cellStyle name="Style 78" xfId="1467"/>
    <cellStyle name="Style 79" xfId="1468"/>
    <cellStyle name="Style 8" xfId="1469"/>
    <cellStyle name="Style 80" xfId="1470"/>
    <cellStyle name="Style 81" xfId="1471"/>
    <cellStyle name="Style 82" xfId="1472"/>
    <cellStyle name="Style 83" xfId="1473"/>
    <cellStyle name="Style 84" xfId="1474"/>
    <cellStyle name="Style 85" xfId="1475"/>
    <cellStyle name="Style 86" xfId="1476"/>
    <cellStyle name="Style 87" xfId="1477"/>
    <cellStyle name="Style 88" xfId="1478"/>
    <cellStyle name="Style 89" xfId="1479"/>
    <cellStyle name="Style 9" xfId="1480"/>
    <cellStyle name="Style 90" xfId="1481"/>
    <cellStyle name="Style 91" xfId="1482"/>
    <cellStyle name="Style 92" xfId="1483"/>
    <cellStyle name="Style 93" xfId="1484"/>
    <cellStyle name="Style 94" xfId="1485"/>
    <cellStyle name="Style 95" xfId="1486"/>
    <cellStyle name="Style 96" xfId="1487"/>
    <cellStyle name="Style 97" xfId="1488"/>
    <cellStyle name="Style 98" xfId="1489"/>
    <cellStyle name="Style 99" xfId="1490"/>
    <cellStyle name="Style Date" xfId="1491"/>
    <cellStyle name="Style Date 2" xfId="2028"/>
    <cellStyle name="Style Date 2 2" xfId="2368"/>
    <cellStyle name="style_1" xfId="1492"/>
    <cellStyle name="subhead" xfId="1493"/>
    <cellStyle name="Subtotal" xfId="1494"/>
    <cellStyle name="symbol" xfId="1495"/>
    <cellStyle name="T" xfId="1496"/>
    <cellStyle name="T 2" xfId="2029"/>
    <cellStyle name="T 2 2" xfId="2369"/>
    <cellStyle name="T 3" xfId="2370"/>
    <cellStyle name="T_50-BB Vung tau 2011" xfId="2030"/>
    <cellStyle name="T_50-BB Vung tau 2011 2" xfId="2371"/>
    <cellStyle name="T_50-BB Vung tau 2011_27-8Tong hop PA uoc 2012-DT 2013 -PA 420.000 ty-490.000 ty chuyen doi" xfId="2031"/>
    <cellStyle name="T_50-BB Vung tau 2011_27-8Tong hop PA uoc 2012-DT 2013 -PA 420.000 ty-490.000 ty chuyen doi 2" xfId="2372"/>
    <cellStyle name="T_BANG LUONG MOI KSDH va KSDC (co phu cap khu vuc)" xfId="1497"/>
    <cellStyle name="T_BANG LUONG MOI KSDH va KSDC (co phu cap khu vuc) 2" xfId="2032"/>
    <cellStyle name="T_BANG LUONG MOI KSDH va KSDC (co phu cap khu vuc) 2 2" xfId="2373"/>
    <cellStyle name="T_BANG LUONG MOI KSDH va KSDC (co phu cap khu vuc) 3" xfId="2374"/>
    <cellStyle name="T_bao cao" xfId="1498"/>
    <cellStyle name="T_bao cao 2" xfId="2033"/>
    <cellStyle name="T_bao cao 2 2" xfId="2375"/>
    <cellStyle name="T_bao cao 3" xfId="2376"/>
    <cellStyle name="T_Bao cao so lieu kiem toan nam 2007 sua" xfId="1499"/>
    <cellStyle name="T_Bao cao so lieu kiem toan nam 2007 sua 2" xfId="2034"/>
    <cellStyle name="T_Bao cao so lieu kiem toan nam 2007 sua 2 2" xfId="2377"/>
    <cellStyle name="T_Bao cao so lieu kiem toan nam 2007 sua 3" xfId="2378"/>
    <cellStyle name="T_BBTNG-06" xfId="1500"/>
    <cellStyle name="T_BBTNG-06 2" xfId="2035"/>
    <cellStyle name="T_BBTNG-06 2 2" xfId="2379"/>
    <cellStyle name="T_BBTNG-06 3" xfId="2380"/>
    <cellStyle name="T_BC CTMT-2008 Ttinh" xfId="1501"/>
    <cellStyle name="T_BC CTMT-2008 Ttinh 2" xfId="2036"/>
    <cellStyle name="T_BC CTMT-2008 Ttinh 2 2" xfId="2381"/>
    <cellStyle name="T_BC CTMT-2008 Ttinh 3" xfId="2382"/>
    <cellStyle name="T_BC CTMT-2008 Ttinh_bieu tong hop" xfId="1502"/>
    <cellStyle name="T_BC CTMT-2008 Ttinh_bieu tong hop 2" xfId="2037"/>
    <cellStyle name="T_BC CTMT-2008 Ttinh_bieu tong hop 2 2" xfId="2383"/>
    <cellStyle name="T_BC CTMT-2008 Ttinh_bieu tong hop 3" xfId="2384"/>
    <cellStyle name="T_BC CTMT-2008 Ttinh_Tong hop ra soat von ung 2011 -Chau" xfId="1503"/>
    <cellStyle name="T_BC CTMT-2008 Ttinh_Tong hop ra soat von ung 2011 -Chau 2" xfId="2038"/>
    <cellStyle name="T_BC CTMT-2008 Ttinh_Tong hop ra soat von ung 2011 -Chau 2 2" xfId="2385"/>
    <cellStyle name="T_BC CTMT-2008 Ttinh_Tong hop ra soat von ung 2011 -Chau 3" xfId="2386"/>
    <cellStyle name="T_BC CTMT-2008 Ttinh_Tong hop -Yte-Giao thong-Thuy loi-24-6" xfId="1504"/>
    <cellStyle name="T_BC CTMT-2008 Ttinh_Tong hop -Yte-Giao thong-Thuy loi-24-6 2" xfId="2039"/>
    <cellStyle name="T_BC CTMT-2008 Ttinh_Tong hop -Yte-Giao thong-Thuy loi-24-6 2 2" xfId="2387"/>
    <cellStyle name="T_BC CTMT-2008 Ttinh_Tong hop -Yte-Giao thong-Thuy loi-24-6 3" xfId="2388"/>
    <cellStyle name="T_Bc_tuan_1_CKy_6_KONTUM" xfId="1505"/>
    <cellStyle name="T_Bc_tuan_1_CKy_6_KONTUM 2" xfId="2040"/>
    <cellStyle name="T_Bc_tuan_1_CKy_6_KONTUM 2 2" xfId="2389"/>
    <cellStyle name="T_Bc_tuan_1_CKy_6_KONTUM 3" xfId="2390"/>
    <cellStyle name="T_Bc_tuan_1_CKy_6_KONTUM_Book1" xfId="1506"/>
    <cellStyle name="T_Bc_tuan_1_CKy_6_KONTUM_Book1 2" xfId="2041"/>
    <cellStyle name="T_Bc_tuan_1_CKy_6_KONTUM_Book1 2 2" xfId="2391"/>
    <cellStyle name="T_Bc_tuan_1_CKy_6_KONTUM_Book1 3" xfId="2392"/>
    <cellStyle name="T_bieu 1" xfId="2042"/>
    <cellStyle name="T_bieu 1 2" xfId="2393"/>
    <cellStyle name="T_bieu 2" xfId="2043"/>
    <cellStyle name="T_bieu 2 2" xfId="2394"/>
    <cellStyle name="T_bieu 4" xfId="2044"/>
    <cellStyle name="T_bieu 4 2" xfId="2395"/>
    <cellStyle name="T_Bieu mau danh muc du an thuoc CTMTQG nam 2008" xfId="1507"/>
    <cellStyle name="T_Bieu mau danh muc du an thuoc CTMTQG nam 2008 2" xfId="2045"/>
    <cellStyle name="T_Bieu mau danh muc du an thuoc CTMTQG nam 2008 2 2" xfId="2396"/>
    <cellStyle name="T_Bieu mau danh muc du an thuoc CTMTQG nam 2008 3" xfId="2397"/>
    <cellStyle name="T_Bieu mau danh muc du an thuoc CTMTQG nam 2008_bieu tong hop" xfId="1508"/>
    <cellStyle name="T_Bieu mau danh muc du an thuoc CTMTQG nam 2008_bieu tong hop 2" xfId="2046"/>
    <cellStyle name="T_Bieu mau danh muc du an thuoc CTMTQG nam 2008_bieu tong hop 2 2" xfId="2398"/>
    <cellStyle name="T_Bieu mau danh muc du an thuoc CTMTQG nam 2008_bieu tong hop 3" xfId="2399"/>
    <cellStyle name="T_Bieu mau danh muc du an thuoc CTMTQG nam 2008_Tong hop ra soat von ung 2011 -Chau" xfId="1509"/>
    <cellStyle name="T_Bieu mau danh muc du an thuoc CTMTQG nam 2008_Tong hop ra soat von ung 2011 -Chau 2" xfId="2047"/>
    <cellStyle name="T_Bieu mau danh muc du an thuoc CTMTQG nam 2008_Tong hop ra soat von ung 2011 -Chau 2 2" xfId="2400"/>
    <cellStyle name="T_Bieu mau danh muc du an thuoc CTMTQG nam 2008_Tong hop ra soat von ung 2011 -Chau 3" xfId="2401"/>
    <cellStyle name="T_Bieu mau danh muc du an thuoc CTMTQG nam 2008_Tong hop -Yte-Giao thong-Thuy loi-24-6" xfId="1510"/>
    <cellStyle name="T_Bieu mau danh muc du an thuoc CTMTQG nam 2008_Tong hop -Yte-Giao thong-Thuy loi-24-6 2" xfId="2048"/>
    <cellStyle name="T_Bieu mau danh muc du an thuoc CTMTQG nam 2008_Tong hop -Yte-Giao thong-Thuy loi-24-6 2 2" xfId="2402"/>
    <cellStyle name="T_Bieu mau danh muc du an thuoc CTMTQG nam 2008_Tong hop -Yte-Giao thong-Thuy loi-24-6 3" xfId="2403"/>
    <cellStyle name="T_Bieu tong hop nhu cau ung 2011 da chon loc -Mien nui" xfId="1511"/>
    <cellStyle name="T_Bieu tong hop nhu cau ung 2011 da chon loc -Mien nui 2" xfId="2049"/>
    <cellStyle name="T_Bieu tong hop nhu cau ung 2011 da chon loc -Mien nui 2 2" xfId="2404"/>
    <cellStyle name="T_Bieu tong hop nhu cau ung 2011 da chon loc -Mien nui 3" xfId="2405"/>
    <cellStyle name="T_Book1" xfId="1512"/>
    <cellStyle name="T_Book1 2" xfId="2050"/>
    <cellStyle name="T_Book1 2 2" xfId="2406"/>
    <cellStyle name="T_Book1 3" xfId="2407"/>
    <cellStyle name="T_Book1_1" xfId="1513"/>
    <cellStyle name="T_Book1_1 2" xfId="2051"/>
    <cellStyle name="T_Book1_1 2 2" xfId="2408"/>
    <cellStyle name="T_Book1_1 3" xfId="2409"/>
    <cellStyle name="T_Book1_1_Bieu mau ung 2011-Mien Trung-TPCP-11-6" xfId="1514"/>
    <cellStyle name="T_Book1_1_Bieu mau ung 2011-Mien Trung-TPCP-11-6 2" xfId="2052"/>
    <cellStyle name="T_Book1_1_Bieu mau ung 2011-Mien Trung-TPCP-11-6 2 2" xfId="2410"/>
    <cellStyle name="T_Book1_1_Bieu mau ung 2011-Mien Trung-TPCP-11-6 3" xfId="2411"/>
    <cellStyle name="T_Book1_1_bieu tong hop" xfId="1515"/>
    <cellStyle name="T_Book1_1_bieu tong hop 2" xfId="2053"/>
    <cellStyle name="T_Book1_1_bieu tong hop 2 2" xfId="2412"/>
    <cellStyle name="T_Book1_1_bieu tong hop 3" xfId="2413"/>
    <cellStyle name="T_Book1_1_Bieu tong hop nhu cau ung 2011 da chon loc -Mien nui" xfId="1516"/>
    <cellStyle name="T_Book1_1_Bieu tong hop nhu cau ung 2011 da chon loc -Mien nui 2" xfId="2054"/>
    <cellStyle name="T_Book1_1_Bieu tong hop nhu cau ung 2011 da chon loc -Mien nui 2 2" xfId="2414"/>
    <cellStyle name="T_Book1_1_Bieu tong hop nhu cau ung 2011 da chon loc -Mien nui 3" xfId="2415"/>
    <cellStyle name="T_Book1_1_Book1" xfId="1517"/>
    <cellStyle name="T_Book1_1_Book1 2" xfId="2055"/>
    <cellStyle name="T_Book1_1_Book1 2 2" xfId="2416"/>
    <cellStyle name="T_Book1_1_Book1 3" xfId="2417"/>
    <cellStyle name="T_Book1_1_CPK" xfId="1518"/>
    <cellStyle name="T_Book1_1_CPK 2" xfId="2056"/>
    <cellStyle name="T_Book1_1_CPK 2 2" xfId="2418"/>
    <cellStyle name="T_Book1_1_CPK 3" xfId="2419"/>
    <cellStyle name="T_Book1_1_Khoi luong cac hang muc chi tiet-702" xfId="1519"/>
    <cellStyle name="T_Book1_1_Khoi luong cac hang muc chi tiet-702 2" xfId="2059"/>
    <cellStyle name="T_Book1_1_Khoi luong cac hang muc chi tiet-702 2 2" xfId="2424"/>
    <cellStyle name="T_Book1_1_Khoi luong cac hang muc chi tiet-702 3" xfId="2425"/>
    <cellStyle name="T_Book1_1_khoiluongbdacdoa" xfId="1520"/>
    <cellStyle name="T_Book1_1_khoiluongbdacdoa 2" xfId="2060"/>
    <cellStyle name="T_Book1_1_khoiluongbdacdoa 2 2" xfId="2426"/>
    <cellStyle name="T_Book1_1_khoiluongbdacdoa 3" xfId="2427"/>
    <cellStyle name="T_Book1_1_KL NT dap nen Dot 3" xfId="1521"/>
    <cellStyle name="T_Book1_1_KL NT dap nen Dot 3 2" xfId="2057"/>
    <cellStyle name="T_Book1_1_KL NT dap nen Dot 3 2 2" xfId="2420"/>
    <cellStyle name="T_Book1_1_KL NT dap nen Dot 3 3" xfId="2421"/>
    <cellStyle name="T_Book1_1_KL NT Dot 3" xfId="1522"/>
    <cellStyle name="T_Book1_1_KL NT Dot 3 2" xfId="2058"/>
    <cellStyle name="T_Book1_1_KL NT Dot 3 2 2" xfId="2422"/>
    <cellStyle name="T_Book1_1_KL NT Dot 3 3" xfId="2423"/>
    <cellStyle name="T_Book1_1_mau KL vach son" xfId="1523"/>
    <cellStyle name="T_Book1_1_mau KL vach son 2" xfId="2061"/>
    <cellStyle name="T_Book1_1_mau KL vach son 2 2" xfId="2428"/>
    <cellStyle name="T_Book1_1_mau KL vach son 3" xfId="2429"/>
    <cellStyle name="T_Book1_1_Nhu cau tam ung NSNN&amp;TPCP&amp;ODA theo tieu chi cua Bo (CV410_BKH-TH)_vung Tay Nguyen (11.6.2010)" xfId="1524"/>
    <cellStyle name="T_Book1_1_Nhu cau tam ung NSNN&amp;TPCP&amp;ODA theo tieu chi cua Bo (CV410_BKH-TH)_vung Tay Nguyen (11.6.2010) 2" xfId="2062"/>
    <cellStyle name="T_Book1_1_Nhu cau tam ung NSNN&amp;TPCP&amp;ODA theo tieu chi cua Bo (CV410_BKH-TH)_vung Tay Nguyen (11.6.2010) 2 2" xfId="2430"/>
    <cellStyle name="T_Book1_1_Nhu cau tam ung NSNN&amp;TPCP&amp;ODA theo tieu chi cua Bo (CV410_BKH-TH)_vung Tay Nguyen (11.6.2010) 3" xfId="2431"/>
    <cellStyle name="T_Book1_1_Thiet bi" xfId="1525"/>
    <cellStyle name="T_Book1_1_Thiet bi 2" xfId="2065"/>
    <cellStyle name="T_Book1_1_Thiet bi 2 2" xfId="2436"/>
    <cellStyle name="T_Book1_1_Thiet bi 3" xfId="2437"/>
    <cellStyle name="T_Book1_1_Thong ke cong" xfId="1526"/>
    <cellStyle name="T_Book1_1_Thong ke cong 2" xfId="2066"/>
    <cellStyle name="T_Book1_1_Thong ke cong 2 2" xfId="2438"/>
    <cellStyle name="T_Book1_1_Thong ke cong 3" xfId="2439"/>
    <cellStyle name="T_Book1_1_Tong hop ra soat von ung 2011 -Chau" xfId="1527"/>
    <cellStyle name="T_Book1_1_Tong hop ra soat von ung 2011 -Chau 2" xfId="2063"/>
    <cellStyle name="T_Book1_1_Tong hop ra soat von ung 2011 -Chau 2 2" xfId="2432"/>
    <cellStyle name="T_Book1_1_Tong hop ra soat von ung 2011 -Chau 3" xfId="2433"/>
    <cellStyle name="T_Book1_1_Tong hop -Yte-Giao thong-Thuy loi-24-6" xfId="1528"/>
    <cellStyle name="T_Book1_1_Tong hop -Yte-Giao thong-Thuy loi-24-6 2" xfId="2064"/>
    <cellStyle name="T_Book1_1_Tong hop -Yte-Giao thong-Thuy loi-24-6 2 2" xfId="2434"/>
    <cellStyle name="T_Book1_1_Tong hop -Yte-Giao thong-Thuy loi-24-6 3" xfId="2435"/>
    <cellStyle name="T_Book1_2" xfId="1529"/>
    <cellStyle name="T_Book1_2 2" xfId="2067"/>
    <cellStyle name="T_Book1_2 2 2" xfId="2440"/>
    <cellStyle name="T_Book1_2 3" xfId="2441"/>
    <cellStyle name="T_Book1_2_DTDuong dong tien -sua tham tra 2009 - luong 650" xfId="1530"/>
    <cellStyle name="T_Book1_2_DTDuong dong tien -sua tham tra 2009 - luong 650 2" xfId="2068"/>
    <cellStyle name="T_Book1_2_DTDuong dong tien -sua tham tra 2009 - luong 650 2 2" xfId="2442"/>
    <cellStyle name="T_Book1_2_DTDuong dong tien -sua tham tra 2009 - luong 650 3" xfId="2443"/>
    <cellStyle name="T_Book1_Bao cao kiem toan kh 2010" xfId="1531"/>
    <cellStyle name="T_Book1_Bao cao kiem toan kh 2010 2" xfId="2069"/>
    <cellStyle name="T_Book1_Bao cao kiem toan kh 2010 2 2" xfId="2444"/>
    <cellStyle name="T_Book1_Bao cao kiem toan kh 2010 3" xfId="2445"/>
    <cellStyle name="T_Book1_Bieu mau danh muc du an thuoc CTMTQG nam 2008" xfId="1532"/>
    <cellStyle name="T_Book1_Bieu mau danh muc du an thuoc CTMTQG nam 2008 2" xfId="2070"/>
    <cellStyle name="T_Book1_Bieu mau danh muc du an thuoc CTMTQG nam 2008 2 2" xfId="2446"/>
    <cellStyle name="T_Book1_Bieu mau danh muc du an thuoc CTMTQG nam 2008 3" xfId="2447"/>
    <cellStyle name="T_Book1_Bieu mau danh muc du an thuoc CTMTQG nam 2008_bieu tong hop" xfId="1533"/>
    <cellStyle name="T_Book1_Bieu mau danh muc du an thuoc CTMTQG nam 2008_bieu tong hop 2" xfId="2071"/>
    <cellStyle name="T_Book1_Bieu mau danh muc du an thuoc CTMTQG nam 2008_bieu tong hop 2 2" xfId="2448"/>
    <cellStyle name="T_Book1_Bieu mau danh muc du an thuoc CTMTQG nam 2008_bieu tong hop 3" xfId="2449"/>
    <cellStyle name="T_Book1_Bieu mau danh muc du an thuoc CTMTQG nam 2008_Tong hop ra soat von ung 2011 -Chau" xfId="1534"/>
    <cellStyle name="T_Book1_Bieu mau danh muc du an thuoc CTMTQG nam 2008_Tong hop ra soat von ung 2011 -Chau 2" xfId="2072"/>
    <cellStyle name="T_Book1_Bieu mau danh muc du an thuoc CTMTQG nam 2008_Tong hop ra soat von ung 2011 -Chau 2 2" xfId="2450"/>
    <cellStyle name="T_Book1_Bieu mau danh muc du an thuoc CTMTQG nam 2008_Tong hop ra soat von ung 2011 -Chau 3" xfId="2451"/>
    <cellStyle name="T_Book1_Bieu mau danh muc du an thuoc CTMTQG nam 2008_Tong hop -Yte-Giao thong-Thuy loi-24-6" xfId="1535"/>
    <cellStyle name="T_Book1_Bieu mau danh muc du an thuoc CTMTQG nam 2008_Tong hop -Yte-Giao thong-Thuy loi-24-6 2" xfId="2073"/>
    <cellStyle name="T_Book1_Bieu mau danh muc du an thuoc CTMTQG nam 2008_Tong hop -Yte-Giao thong-Thuy loi-24-6 2 2" xfId="2452"/>
    <cellStyle name="T_Book1_Bieu mau danh muc du an thuoc CTMTQG nam 2008_Tong hop -Yte-Giao thong-Thuy loi-24-6 3" xfId="2453"/>
    <cellStyle name="T_Book1_Bieu tong hop nhu cau ung 2011 da chon loc -Mien nui" xfId="1536"/>
    <cellStyle name="T_Book1_Bieu tong hop nhu cau ung 2011 da chon loc -Mien nui 2" xfId="2074"/>
    <cellStyle name="T_Book1_Bieu tong hop nhu cau ung 2011 da chon loc -Mien nui 2 2" xfId="2454"/>
    <cellStyle name="T_Book1_Bieu tong hop nhu cau ung 2011 da chon loc -Mien nui 3" xfId="2455"/>
    <cellStyle name="T_Book1_Book1" xfId="1537"/>
    <cellStyle name="T_Book1_Book1 2" xfId="2075"/>
    <cellStyle name="T_Book1_Book1 2 2" xfId="2456"/>
    <cellStyle name="T_Book1_Book1 3" xfId="2457"/>
    <cellStyle name="T_Book1_Book1_1" xfId="1538"/>
    <cellStyle name="T_Book1_Book1_1 2" xfId="2076"/>
    <cellStyle name="T_Book1_Book1_1 2 2" xfId="2458"/>
    <cellStyle name="T_Book1_Book1_1 3" xfId="2459"/>
    <cellStyle name="T_Book1_CPK" xfId="1539"/>
    <cellStyle name="T_Book1_CPK 2" xfId="2077"/>
    <cellStyle name="T_Book1_CPK 2 2" xfId="2460"/>
    <cellStyle name="T_Book1_CPK 3" xfId="2461"/>
    <cellStyle name="T_Book1_DT492" xfId="1540"/>
    <cellStyle name="T_Book1_DT492 2" xfId="2078"/>
    <cellStyle name="T_Book1_DT492 2 2" xfId="2462"/>
    <cellStyle name="T_Book1_DT492 3" xfId="2463"/>
    <cellStyle name="T_Book1_DT972000" xfId="1541"/>
    <cellStyle name="T_Book1_DT972000 2" xfId="2079"/>
    <cellStyle name="T_Book1_DT972000 2 2" xfId="2464"/>
    <cellStyle name="T_Book1_DT972000 3" xfId="2465"/>
    <cellStyle name="T_Book1_DTDuong dong tien -sua tham tra 2009 - luong 650" xfId="1542"/>
    <cellStyle name="T_Book1_DTDuong dong tien -sua tham tra 2009 - luong 650 2" xfId="2080"/>
    <cellStyle name="T_Book1_DTDuong dong tien -sua tham tra 2009 - luong 650 2 2" xfId="2466"/>
    <cellStyle name="T_Book1_DTDuong dong tien -sua tham tra 2009 - luong 650 3" xfId="2467"/>
    <cellStyle name="T_Book1_Du an khoi cong moi nam 2010" xfId="1543"/>
    <cellStyle name="T_Book1_Du an khoi cong moi nam 2010 2" xfId="2081"/>
    <cellStyle name="T_Book1_Du an khoi cong moi nam 2010 2 2" xfId="2468"/>
    <cellStyle name="T_Book1_Du an khoi cong moi nam 2010 3" xfId="2469"/>
    <cellStyle name="T_Book1_Du an khoi cong moi nam 2010_bieu tong hop" xfId="1544"/>
    <cellStyle name="T_Book1_Du an khoi cong moi nam 2010_bieu tong hop 2" xfId="2082"/>
    <cellStyle name="T_Book1_Du an khoi cong moi nam 2010_bieu tong hop 2 2" xfId="2470"/>
    <cellStyle name="T_Book1_Du an khoi cong moi nam 2010_bieu tong hop 3" xfId="2471"/>
    <cellStyle name="T_Book1_Du an khoi cong moi nam 2010_Tong hop ra soat von ung 2011 -Chau" xfId="1545"/>
    <cellStyle name="T_Book1_Du an khoi cong moi nam 2010_Tong hop ra soat von ung 2011 -Chau 2" xfId="2083"/>
    <cellStyle name="T_Book1_Du an khoi cong moi nam 2010_Tong hop ra soat von ung 2011 -Chau 2 2" xfId="2472"/>
    <cellStyle name="T_Book1_Du an khoi cong moi nam 2010_Tong hop ra soat von ung 2011 -Chau 3" xfId="2473"/>
    <cellStyle name="T_Book1_Du an khoi cong moi nam 2010_Tong hop -Yte-Giao thong-Thuy loi-24-6" xfId="1546"/>
    <cellStyle name="T_Book1_Du an khoi cong moi nam 2010_Tong hop -Yte-Giao thong-Thuy loi-24-6 2" xfId="2084"/>
    <cellStyle name="T_Book1_Du an khoi cong moi nam 2010_Tong hop -Yte-Giao thong-Thuy loi-24-6 2 2" xfId="2474"/>
    <cellStyle name="T_Book1_Du an khoi cong moi nam 2010_Tong hop -Yte-Giao thong-Thuy loi-24-6 3" xfId="2475"/>
    <cellStyle name="T_Book1_Du toan khao sat (bo sung 2009)" xfId="1547"/>
    <cellStyle name="T_Book1_Du toan khao sat (bo sung 2009) 2" xfId="2085"/>
    <cellStyle name="T_Book1_Du toan khao sat (bo sung 2009) 2 2" xfId="2476"/>
    <cellStyle name="T_Book1_Du toan khao sat (bo sung 2009) 3" xfId="2477"/>
    <cellStyle name="T_Book1_Hang Tom goi9 9-07(Cau 12 sua)" xfId="1548"/>
    <cellStyle name="T_Book1_HECO-NR78-Gui a-Vinh(15-5-07)" xfId="1549"/>
    <cellStyle name="T_Book1_HECO-NR78-Gui a-Vinh(15-5-07) 2" xfId="2086"/>
    <cellStyle name="T_Book1_HECO-NR78-Gui a-Vinh(15-5-07) 2 2" xfId="2478"/>
    <cellStyle name="T_Book1_HECO-NR78-Gui a-Vinh(15-5-07) 3" xfId="2479"/>
    <cellStyle name="T_Book1_Ke hoach 2010 (theo doi)2" xfId="1550"/>
    <cellStyle name="T_Book1_Ke hoach 2010 (theo doi)2 2" xfId="2087"/>
    <cellStyle name="T_Book1_Ke hoach 2010 (theo doi)2 2 2" xfId="2480"/>
    <cellStyle name="T_Book1_Ke hoach 2010 (theo doi)2 3" xfId="2481"/>
    <cellStyle name="T_Book1_Ket qua phan bo von nam 2008" xfId="1551"/>
    <cellStyle name="T_Book1_Ket qua phan bo von nam 2008 2" xfId="2088"/>
    <cellStyle name="T_Book1_Ket qua phan bo von nam 2008 2 2" xfId="2482"/>
    <cellStyle name="T_Book1_Ket qua phan bo von nam 2008 3" xfId="2483"/>
    <cellStyle name="T_Book1_KH XDCB_2008 lan 2 sua ngay 10-11" xfId="1552"/>
    <cellStyle name="T_Book1_KH XDCB_2008 lan 2 sua ngay 10-11 2" xfId="2091"/>
    <cellStyle name="T_Book1_KH XDCB_2008 lan 2 sua ngay 10-11 2 2" xfId="2488"/>
    <cellStyle name="T_Book1_KH XDCB_2008 lan 2 sua ngay 10-11 3" xfId="2489"/>
    <cellStyle name="T_Book1_Khoi luong cac hang muc chi tiet-702" xfId="1553"/>
    <cellStyle name="T_Book1_Khoi luong cac hang muc chi tiet-702 2" xfId="2092"/>
    <cellStyle name="T_Book1_Khoi luong cac hang muc chi tiet-702 2 2" xfId="2490"/>
    <cellStyle name="T_Book1_Khoi luong cac hang muc chi tiet-702 3" xfId="2491"/>
    <cellStyle name="T_Book1_Khoi luong chinh Hang Tom" xfId="1554"/>
    <cellStyle name="T_Book1_khoiluongbdacdoa" xfId="1555"/>
    <cellStyle name="T_Book1_khoiluongbdacdoa 2" xfId="2093"/>
    <cellStyle name="T_Book1_khoiluongbdacdoa 2 2" xfId="2492"/>
    <cellStyle name="T_Book1_khoiluongbdacdoa 3" xfId="2493"/>
    <cellStyle name="T_Book1_KL NT dap nen Dot 3" xfId="1556"/>
    <cellStyle name="T_Book1_KL NT dap nen Dot 3 2" xfId="2089"/>
    <cellStyle name="T_Book1_KL NT dap nen Dot 3 2 2" xfId="2484"/>
    <cellStyle name="T_Book1_KL NT dap nen Dot 3 3" xfId="2485"/>
    <cellStyle name="T_Book1_KL NT Dot 3" xfId="1557"/>
    <cellStyle name="T_Book1_KL NT Dot 3 2" xfId="2090"/>
    <cellStyle name="T_Book1_KL NT Dot 3 2 2" xfId="2486"/>
    <cellStyle name="T_Book1_KL NT Dot 3 3" xfId="2487"/>
    <cellStyle name="T_Book1_mau bieu doan giam sat 2010 (version 2)" xfId="1558"/>
    <cellStyle name="T_Book1_mau bieu doan giam sat 2010 (version 2) 2" xfId="2094"/>
    <cellStyle name="T_Book1_mau bieu doan giam sat 2010 (version 2) 2 2" xfId="2494"/>
    <cellStyle name="T_Book1_mau bieu doan giam sat 2010 (version 2) 3" xfId="2495"/>
    <cellStyle name="T_Book1_mau KL vach son" xfId="1559"/>
    <cellStyle name="T_Book1_mau KL vach son 2" xfId="2095"/>
    <cellStyle name="T_Book1_mau KL vach son 2 2" xfId="2496"/>
    <cellStyle name="T_Book1_mau KL vach son 3" xfId="2497"/>
    <cellStyle name="T_Book1_Nhu cau von ung truoc 2011 Tha h Hoa + Nge An gui TW" xfId="1560"/>
    <cellStyle name="T_Book1_Nhu cau von ung truoc 2011 Tha h Hoa + Nge An gui TW 2" xfId="2096"/>
    <cellStyle name="T_Book1_Nhu cau von ung truoc 2011 Tha h Hoa + Nge An gui TW 2 2" xfId="2498"/>
    <cellStyle name="T_Book1_Nhu cau von ung truoc 2011 Tha h Hoa + Nge An gui TW 3" xfId="2499"/>
    <cellStyle name="T_Book1_QD UBND tinh" xfId="1561"/>
    <cellStyle name="T_Book1_QD UBND tinh 2" xfId="2097"/>
    <cellStyle name="T_Book1_QD UBND tinh 2 2" xfId="2500"/>
    <cellStyle name="T_Book1_QD UBND tinh 3" xfId="2501"/>
    <cellStyle name="T_Book1_San sat hach moi" xfId="1562"/>
    <cellStyle name="T_Book1_San sat hach moi 2" xfId="2098"/>
    <cellStyle name="T_Book1_San sat hach moi 2 2" xfId="2502"/>
    <cellStyle name="T_Book1_San sat hach moi 3" xfId="2503"/>
    <cellStyle name="T_Book1_Thiet bi" xfId="1563"/>
    <cellStyle name="T_Book1_Thiet bi 2" xfId="2100"/>
    <cellStyle name="T_Book1_Thiet bi 2 2" xfId="2506"/>
    <cellStyle name="T_Book1_Thiet bi 3" xfId="2507"/>
    <cellStyle name="T_Book1_Thong ke cong" xfId="1564"/>
    <cellStyle name="T_Book1_Thong ke cong 2" xfId="2101"/>
    <cellStyle name="T_Book1_Thong ke cong 2 2" xfId="2508"/>
    <cellStyle name="T_Book1_Thong ke cong 3" xfId="2509"/>
    <cellStyle name="T_Book1_Tong hop 3 tinh (11_5)-TTH-QN-QT" xfId="1565"/>
    <cellStyle name="T_Book1_Tong hop 3 tinh (11_5)-TTH-QN-QT 2" xfId="2099"/>
    <cellStyle name="T_Book1_Tong hop 3 tinh (11_5)-TTH-QN-QT 2 2" xfId="2504"/>
    <cellStyle name="T_Book1_Tong hop 3 tinh (11_5)-TTH-QN-QT 3" xfId="2505"/>
    <cellStyle name="T_Book1_ung 2011 - 11-6-Thanh hoa-Nghe an" xfId="1566"/>
    <cellStyle name="T_Book1_ung 2011 - 11-6-Thanh hoa-Nghe an 2" xfId="2102"/>
    <cellStyle name="T_Book1_ung 2011 - 11-6-Thanh hoa-Nghe an 2 2" xfId="2510"/>
    <cellStyle name="T_Book1_ung 2011 - 11-6-Thanh hoa-Nghe an 3" xfId="2511"/>
    <cellStyle name="T_Book1_ung truoc 2011 NSTW Thanh Hoa + Nge An gui Thu 12-5" xfId="1567"/>
    <cellStyle name="T_Book1_ung truoc 2011 NSTW Thanh Hoa + Nge An gui Thu 12-5 2" xfId="2103"/>
    <cellStyle name="T_Book1_ung truoc 2011 NSTW Thanh Hoa + Nge An gui Thu 12-5 2 2" xfId="2512"/>
    <cellStyle name="T_Book1_ung truoc 2011 NSTW Thanh Hoa + Nge An gui Thu 12-5 3" xfId="2513"/>
    <cellStyle name="T_Book1_VBPL kiểm toán Đầu tư XDCB 2010" xfId="1568"/>
    <cellStyle name="T_Book1_VBPL kiểm toán Đầu tư XDCB 2010 2" xfId="2104"/>
    <cellStyle name="T_Book1_VBPL kiểm toán Đầu tư XDCB 2010 2 2" xfId="2514"/>
    <cellStyle name="T_Book1_VBPL kiểm toán Đầu tư XDCB 2010 3" xfId="2515"/>
    <cellStyle name="T_Book1_Worksheet in D: My Documents Luc Van ban xu ly Nam 2011 Bao cao ra soat tam ung TPCP" xfId="1569"/>
    <cellStyle name="T_Book1_Worksheet in D: My Documents Luc Van ban xu ly Nam 2011 Bao cao ra soat tam ung TPCP 2" xfId="2105"/>
    <cellStyle name="T_Book1_Worksheet in D: My Documents Luc Van ban xu ly Nam 2011 Bao cao ra soat tam ung TPCP 2 2" xfId="2516"/>
    <cellStyle name="T_Book1_Worksheet in D: My Documents Luc Van ban xu ly Nam 2011 Bao cao ra soat tam ung TPCP 3" xfId="2517"/>
    <cellStyle name="T_CDKT" xfId="1570"/>
    <cellStyle name="T_CDKT 2" xfId="2106"/>
    <cellStyle name="T_CDKT 2 2" xfId="2518"/>
    <cellStyle name="T_CDKT 3" xfId="2519"/>
    <cellStyle name="T_Chuan bi dau tu nam 2008" xfId="1571"/>
    <cellStyle name="T_Chuan bi dau tu nam 2008 2" xfId="2121"/>
    <cellStyle name="T_Chuan bi dau tu nam 2008 2 2" xfId="2548"/>
    <cellStyle name="T_Chuan bi dau tu nam 2008 3" xfId="2549"/>
    <cellStyle name="T_Chuan bi dau tu nam 2008_bieu tong hop" xfId="1572"/>
    <cellStyle name="T_Chuan bi dau tu nam 2008_bieu tong hop 2" xfId="2122"/>
    <cellStyle name="T_Chuan bi dau tu nam 2008_bieu tong hop 2 2" xfId="2550"/>
    <cellStyle name="T_Chuan bi dau tu nam 2008_bieu tong hop 3" xfId="2551"/>
    <cellStyle name="T_Chuan bi dau tu nam 2008_Tong hop ra soat von ung 2011 -Chau" xfId="1573"/>
    <cellStyle name="T_Chuan bi dau tu nam 2008_Tong hop ra soat von ung 2011 -Chau 2" xfId="2123"/>
    <cellStyle name="T_Chuan bi dau tu nam 2008_Tong hop ra soat von ung 2011 -Chau 2 2" xfId="2552"/>
    <cellStyle name="T_Chuan bi dau tu nam 2008_Tong hop ra soat von ung 2011 -Chau 3" xfId="2553"/>
    <cellStyle name="T_Chuan bi dau tu nam 2008_Tong hop -Yte-Giao thong-Thuy loi-24-6" xfId="1574"/>
    <cellStyle name="T_Chuan bi dau tu nam 2008_Tong hop -Yte-Giao thong-Thuy loi-24-6 2" xfId="2124"/>
    <cellStyle name="T_Chuan bi dau tu nam 2008_Tong hop -Yte-Giao thong-Thuy loi-24-6 2 2" xfId="2554"/>
    <cellStyle name="T_Chuan bi dau tu nam 2008_Tong hop -Yte-Giao thong-Thuy loi-24-6 3" xfId="2555"/>
    <cellStyle name="T_Copy of Bao cao  XDCB 7 thang nam 2008_So KH&amp;DT SUA" xfId="1575"/>
    <cellStyle name="T_Copy of Bao cao  XDCB 7 thang nam 2008_So KH&amp;DT SUA 2" xfId="2107"/>
    <cellStyle name="T_Copy of Bao cao  XDCB 7 thang nam 2008_So KH&amp;DT SUA 2 2" xfId="2520"/>
    <cellStyle name="T_Copy of Bao cao  XDCB 7 thang nam 2008_So KH&amp;DT SUA 3" xfId="2521"/>
    <cellStyle name="T_Copy of Bao cao  XDCB 7 thang nam 2008_So KH&amp;DT SUA_bieu tong hop" xfId="1576"/>
    <cellStyle name="T_Copy of Bao cao  XDCB 7 thang nam 2008_So KH&amp;DT SUA_bieu tong hop 2" xfId="2108"/>
    <cellStyle name="T_Copy of Bao cao  XDCB 7 thang nam 2008_So KH&amp;DT SUA_bieu tong hop 2 2" xfId="2522"/>
    <cellStyle name="T_Copy of Bao cao  XDCB 7 thang nam 2008_So KH&amp;DT SUA_bieu tong hop 3" xfId="2523"/>
    <cellStyle name="T_Copy of Bao cao  XDCB 7 thang nam 2008_So KH&amp;DT SUA_Tong hop ra soat von ung 2011 -Chau" xfId="1577"/>
    <cellStyle name="T_Copy of Bao cao  XDCB 7 thang nam 2008_So KH&amp;DT SUA_Tong hop ra soat von ung 2011 -Chau 2" xfId="2109"/>
    <cellStyle name="T_Copy of Bao cao  XDCB 7 thang nam 2008_So KH&amp;DT SUA_Tong hop ra soat von ung 2011 -Chau 2 2" xfId="2524"/>
    <cellStyle name="T_Copy of Bao cao  XDCB 7 thang nam 2008_So KH&amp;DT SUA_Tong hop ra soat von ung 2011 -Chau 3" xfId="2525"/>
    <cellStyle name="T_Copy of Bao cao  XDCB 7 thang nam 2008_So KH&amp;DT SUA_Tong hop -Yte-Giao thong-Thuy loi-24-6" xfId="1578"/>
    <cellStyle name="T_Copy of Bao cao  XDCB 7 thang nam 2008_So KH&amp;DT SUA_Tong hop -Yte-Giao thong-Thuy loi-24-6 2" xfId="2110"/>
    <cellStyle name="T_Copy of Bao cao  XDCB 7 thang nam 2008_So KH&amp;DT SUA_Tong hop -Yte-Giao thong-Thuy loi-24-6 2 2" xfId="2526"/>
    <cellStyle name="T_Copy of Bao cao  XDCB 7 thang nam 2008_So KH&amp;DT SUA_Tong hop -Yte-Giao thong-Thuy loi-24-6 3" xfId="2527"/>
    <cellStyle name="T_Copy of KS Du an dau tu" xfId="1579"/>
    <cellStyle name="T_Copy of KS Du an dau tu 2" xfId="2111"/>
    <cellStyle name="T_Copy of KS Du an dau tu 2 2" xfId="2528"/>
    <cellStyle name="T_Copy of KS Du an dau tu 3" xfId="2529"/>
    <cellStyle name="T_Cost for DD (summary)" xfId="1580"/>
    <cellStyle name="T_Cost for DD (summary) 2" xfId="2112"/>
    <cellStyle name="T_Cost for DD (summary) 2 2" xfId="2530"/>
    <cellStyle name="T_Cost for DD (summary) 3" xfId="2531"/>
    <cellStyle name="T_CPK" xfId="1581"/>
    <cellStyle name="T_CPK 2" xfId="2113"/>
    <cellStyle name="T_CPK 2 2" xfId="2532"/>
    <cellStyle name="T_CPK 3" xfId="2533"/>
    <cellStyle name="T_CTMTQG 2008" xfId="1582"/>
    <cellStyle name="T_CTMTQG 2008 2" xfId="2114"/>
    <cellStyle name="T_CTMTQG 2008 2 2" xfId="2534"/>
    <cellStyle name="T_CTMTQG 2008 3" xfId="2535"/>
    <cellStyle name="T_CTMTQG 2008_Bieu mau danh muc du an thuoc CTMTQG nam 2008" xfId="1583"/>
    <cellStyle name="T_CTMTQG 2008_Bieu mau danh muc du an thuoc CTMTQG nam 2008 2" xfId="2115"/>
    <cellStyle name="T_CTMTQG 2008_Bieu mau danh muc du an thuoc CTMTQG nam 2008 2 2" xfId="2536"/>
    <cellStyle name="T_CTMTQG 2008_Bieu mau danh muc du an thuoc CTMTQG nam 2008 3" xfId="2537"/>
    <cellStyle name="T_CTMTQG 2008_Hi-Tong hop KQ phan bo KH nam 08- LD fong giao 15-11-08" xfId="1584"/>
    <cellStyle name="T_CTMTQG 2008_Hi-Tong hop KQ phan bo KH nam 08- LD fong giao 15-11-08 2" xfId="2116"/>
    <cellStyle name="T_CTMTQG 2008_Hi-Tong hop KQ phan bo KH nam 08- LD fong giao 15-11-08 2 2" xfId="2538"/>
    <cellStyle name="T_CTMTQG 2008_Hi-Tong hop KQ phan bo KH nam 08- LD fong giao 15-11-08 3" xfId="2539"/>
    <cellStyle name="T_CTMTQG 2008_Ket qua thuc hien nam 2008" xfId="1585"/>
    <cellStyle name="T_CTMTQG 2008_Ket qua thuc hien nam 2008 2" xfId="2117"/>
    <cellStyle name="T_CTMTQG 2008_Ket qua thuc hien nam 2008 2 2" xfId="2540"/>
    <cellStyle name="T_CTMTQG 2008_Ket qua thuc hien nam 2008 3" xfId="2541"/>
    <cellStyle name="T_CTMTQG 2008_KH XDCB_2008 lan 1" xfId="1586"/>
    <cellStyle name="T_CTMTQG 2008_KH XDCB_2008 lan 1 2" xfId="2118"/>
    <cellStyle name="T_CTMTQG 2008_KH XDCB_2008 lan 1 2 2" xfId="2542"/>
    <cellStyle name="T_CTMTQG 2008_KH XDCB_2008 lan 1 3" xfId="2543"/>
    <cellStyle name="T_CTMTQG 2008_KH XDCB_2008 lan 1 sua ngay 27-10" xfId="1587"/>
    <cellStyle name="T_CTMTQG 2008_KH XDCB_2008 lan 1 sua ngay 27-10 2" xfId="2119"/>
    <cellStyle name="T_CTMTQG 2008_KH XDCB_2008 lan 1 sua ngay 27-10 2 2" xfId="2544"/>
    <cellStyle name="T_CTMTQG 2008_KH XDCB_2008 lan 1 sua ngay 27-10 3" xfId="2545"/>
    <cellStyle name="T_CTMTQG 2008_KH XDCB_2008 lan 2 sua ngay 10-11" xfId="1588"/>
    <cellStyle name="T_CTMTQG 2008_KH XDCB_2008 lan 2 sua ngay 10-11 2" xfId="2120"/>
    <cellStyle name="T_CTMTQG 2008_KH XDCB_2008 lan 2 sua ngay 10-11 2 2" xfId="2546"/>
    <cellStyle name="T_CTMTQG 2008_KH XDCB_2008 lan 2 sua ngay 10-11 3" xfId="2547"/>
    <cellStyle name="T_DT972000" xfId="1589"/>
    <cellStyle name="T_DTDuong dong tien -sua tham tra 2009 - luong 650" xfId="1590"/>
    <cellStyle name="T_DTDuong dong tien -sua tham tra 2009 - luong 650 2" xfId="2125"/>
    <cellStyle name="T_DTDuong dong tien -sua tham tra 2009 - luong 650 2 2" xfId="2556"/>
    <cellStyle name="T_DTDuong dong tien -sua tham tra 2009 - luong 650 3" xfId="2557"/>
    <cellStyle name="T_dtTL598G1." xfId="1591"/>
    <cellStyle name="T_dtTL598G1. 2" xfId="2126"/>
    <cellStyle name="T_dtTL598G1. 2 2" xfId="2558"/>
    <cellStyle name="T_dtTL598G1. 3" xfId="2559"/>
    <cellStyle name="T_Du an khoi cong moi nam 2010" xfId="1592"/>
    <cellStyle name="T_Du an khoi cong moi nam 2010 2" xfId="2127"/>
    <cellStyle name="T_Du an khoi cong moi nam 2010 2 2" xfId="2560"/>
    <cellStyle name="T_Du an khoi cong moi nam 2010 3" xfId="2561"/>
    <cellStyle name="T_Du an khoi cong moi nam 2010_bieu tong hop" xfId="1593"/>
    <cellStyle name="T_Du an khoi cong moi nam 2010_bieu tong hop 2" xfId="2128"/>
    <cellStyle name="T_Du an khoi cong moi nam 2010_bieu tong hop 2 2" xfId="2562"/>
    <cellStyle name="T_Du an khoi cong moi nam 2010_bieu tong hop 3" xfId="2563"/>
    <cellStyle name="T_Du an khoi cong moi nam 2010_Tong hop ra soat von ung 2011 -Chau" xfId="1594"/>
    <cellStyle name="T_Du an khoi cong moi nam 2010_Tong hop ra soat von ung 2011 -Chau 2" xfId="2129"/>
    <cellStyle name="T_Du an khoi cong moi nam 2010_Tong hop ra soat von ung 2011 -Chau 2 2" xfId="2564"/>
    <cellStyle name="T_Du an khoi cong moi nam 2010_Tong hop ra soat von ung 2011 -Chau 3" xfId="2565"/>
    <cellStyle name="T_Du an khoi cong moi nam 2010_Tong hop -Yte-Giao thong-Thuy loi-24-6" xfId="1595"/>
    <cellStyle name="T_Du an khoi cong moi nam 2010_Tong hop -Yte-Giao thong-Thuy loi-24-6 2" xfId="2130"/>
    <cellStyle name="T_Du an khoi cong moi nam 2010_Tong hop -Yte-Giao thong-Thuy loi-24-6 2 2" xfId="2566"/>
    <cellStyle name="T_Du an khoi cong moi nam 2010_Tong hop -Yte-Giao thong-Thuy loi-24-6 3" xfId="2567"/>
    <cellStyle name="T_DU AN TKQH VA CHUAN BI DAU TU NAM 2007 sua ngay 9-11" xfId="1596"/>
    <cellStyle name="T_DU AN TKQH VA CHUAN BI DAU TU NAM 2007 sua ngay 9-11 2" xfId="2131"/>
    <cellStyle name="T_DU AN TKQH VA CHUAN BI DAU TU NAM 2007 sua ngay 9-11 2 2" xfId="2568"/>
    <cellStyle name="T_DU AN TKQH VA CHUAN BI DAU TU NAM 2007 sua ngay 9-11 3" xfId="2569"/>
    <cellStyle name="T_DU AN TKQH VA CHUAN BI DAU TU NAM 2007 sua ngay 9-11_Bieu mau danh muc du an thuoc CTMTQG nam 2008" xfId="1597"/>
    <cellStyle name="T_DU AN TKQH VA CHUAN BI DAU TU NAM 2007 sua ngay 9-11_Bieu mau danh muc du an thuoc CTMTQG nam 2008 2" xfId="2132"/>
    <cellStyle name="T_DU AN TKQH VA CHUAN BI DAU TU NAM 2007 sua ngay 9-11_Bieu mau danh muc du an thuoc CTMTQG nam 2008 2 2" xfId="2570"/>
    <cellStyle name="T_DU AN TKQH VA CHUAN BI DAU TU NAM 2007 sua ngay 9-11_Bieu mau danh muc du an thuoc CTMTQG nam 2008 3" xfId="2571"/>
    <cellStyle name="T_DU AN TKQH VA CHUAN BI DAU TU NAM 2007 sua ngay 9-11_Bieu mau danh muc du an thuoc CTMTQG nam 2008_bieu tong hop" xfId="1598"/>
    <cellStyle name="T_DU AN TKQH VA CHUAN BI DAU TU NAM 2007 sua ngay 9-11_Bieu mau danh muc du an thuoc CTMTQG nam 2008_bieu tong hop 2" xfId="2133"/>
    <cellStyle name="T_DU AN TKQH VA CHUAN BI DAU TU NAM 2007 sua ngay 9-11_Bieu mau danh muc du an thuoc CTMTQG nam 2008_bieu tong hop 2 2" xfId="2572"/>
    <cellStyle name="T_DU AN TKQH VA CHUAN BI DAU TU NAM 2007 sua ngay 9-11_Bieu mau danh muc du an thuoc CTMTQG nam 2008_bieu tong hop 3" xfId="2573"/>
    <cellStyle name="T_DU AN TKQH VA CHUAN BI DAU TU NAM 2007 sua ngay 9-11_Bieu mau danh muc du an thuoc CTMTQG nam 2008_Tong hop ra soat von ung 2011 -Chau" xfId="1599"/>
    <cellStyle name="T_DU AN TKQH VA CHUAN BI DAU TU NAM 2007 sua ngay 9-11_Bieu mau danh muc du an thuoc CTMTQG nam 2008_Tong hop ra soat von ung 2011 -Chau 2" xfId="2134"/>
    <cellStyle name="T_DU AN TKQH VA CHUAN BI DAU TU NAM 2007 sua ngay 9-11_Bieu mau danh muc du an thuoc CTMTQG nam 2008_Tong hop ra soat von ung 2011 -Chau 2 2" xfId="2574"/>
    <cellStyle name="T_DU AN TKQH VA CHUAN BI DAU TU NAM 2007 sua ngay 9-11_Bieu mau danh muc du an thuoc CTMTQG nam 2008_Tong hop ra soat von ung 2011 -Chau 3" xfId="2575"/>
    <cellStyle name="T_DU AN TKQH VA CHUAN BI DAU TU NAM 2007 sua ngay 9-11_Bieu mau danh muc du an thuoc CTMTQG nam 2008_Tong hop -Yte-Giao thong-Thuy loi-24-6" xfId="1600"/>
    <cellStyle name="T_DU AN TKQH VA CHUAN BI DAU TU NAM 2007 sua ngay 9-11_Bieu mau danh muc du an thuoc CTMTQG nam 2008_Tong hop -Yte-Giao thong-Thuy loi-24-6 2" xfId="2135"/>
    <cellStyle name="T_DU AN TKQH VA CHUAN BI DAU TU NAM 2007 sua ngay 9-11_Bieu mau danh muc du an thuoc CTMTQG nam 2008_Tong hop -Yte-Giao thong-Thuy loi-24-6 2 2" xfId="2576"/>
    <cellStyle name="T_DU AN TKQH VA CHUAN BI DAU TU NAM 2007 sua ngay 9-11_Bieu mau danh muc du an thuoc CTMTQG nam 2008_Tong hop -Yte-Giao thong-Thuy loi-24-6 3" xfId="2577"/>
    <cellStyle name="T_DU AN TKQH VA CHUAN BI DAU TU NAM 2007 sua ngay 9-11_Du an khoi cong moi nam 2010" xfId="1601"/>
    <cellStyle name="T_DU AN TKQH VA CHUAN BI DAU TU NAM 2007 sua ngay 9-11_Du an khoi cong moi nam 2010 2" xfId="2136"/>
    <cellStyle name="T_DU AN TKQH VA CHUAN BI DAU TU NAM 2007 sua ngay 9-11_Du an khoi cong moi nam 2010 2 2" xfId="2578"/>
    <cellStyle name="T_DU AN TKQH VA CHUAN BI DAU TU NAM 2007 sua ngay 9-11_Du an khoi cong moi nam 2010 3" xfId="2579"/>
    <cellStyle name="T_DU AN TKQH VA CHUAN BI DAU TU NAM 2007 sua ngay 9-11_Du an khoi cong moi nam 2010_bieu tong hop" xfId="1602"/>
    <cellStyle name="T_DU AN TKQH VA CHUAN BI DAU TU NAM 2007 sua ngay 9-11_Du an khoi cong moi nam 2010_bieu tong hop 2" xfId="2137"/>
    <cellStyle name="T_DU AN TKQH VA CHUAN BI DAU TU NAM 2007 sua ngay 9-11_Du an khoi cong moi nam 2010_bieu tong hop 2 2" xfId="2580"/>
    <cellStyle name="T_DU AN TKQH VA CHUAN BI DAU TU NAM 2007 sua ngay 9-11_Du an khoi cong moi nam 2010_bieu tong hop 3" xfId="2581"/>
    <cellStyle name="T_DU AN TKQH VA CHUAN BI DAU TU NAM 2007 sua ngay 9-11_Du an khoi cong moi nam 2010_Tong hop ra soat von ung 2011 -Chau" xfId="1603"/>
    <cellStyle name="T_DU AN TKQH VA CHUAN BI DAU TU NAM 2007 sua ngay 9-11_Du an khoi cong moi nam 2010_Tong hop ra soat von ung 2011 -Chau 2" xfId="2138"/>
    <cellStyle name="T_DU AN TKQH VA CHUAN BI DAU TU NAM 2007 sua ngay 9-11_Du an khoi cong moi nam 2010_Tong hop ra soat von ung 2011 -Chau 2 2" xfId="2582"/>
    <cellStyle name="T_DU AN TKQH VA CHUAN BI DAU TU NAM 2007 sua ngay 9-11_Du an khoi cong moi nam 2010_Tong hop ra soat von ung 2011 -Chau 3" xfId="2583"/>
    <cellStyle name="T_DU AN TKQH VA CHUAN BI DAU TU NAM 2007 sua ngay 9-11_Du an khoi cong moi nam 2010_Tong hop -Yte-Giao thong-Thuy loi-24-6" xfId="1604"/>
    <cellStyle name="T_DU AN TKQH VA CHUAN BI DAU TU NAM 2007 sua ngay 9-11_Du an khoi cong moi nam 2010_Tong hop -Yte-Giao thong-Thuy loi-24-6 2" xfId="2139"/>
    <cellStyle name="T_DU AN TKQH VA CHUAN BI DAU TU NAM 2007 sua ngay 9-11_Du an khoi cong moi nam 2010_Tong hop -Yte-Giao thong-Thuy loi-24-6 2 2" xfId="2584"/>
    <cellStyle name="T_DU AN TKQH VA CHUAN BI DAU TU NAM 2007 sua ngay 9-11_Du an khoi cong moi nam 2010_Tong hop -Yte-Giao thong-Thuy loi-24-6 3" xfId="2585"/>
    <cellStyle name="T_DU AN TKQH VA CHUAN BI DAU TU NAM 2007 sua ngay 9-11_Ket qua phan bo von nam 2008" xfId="1605"/>
    <cellStyle name="T_DU AN TKQH VA CHUAN BI DAU TU NAM 2007 sua ngay 9-11_Ket qua phan bo von nam 2008 2" xfId="2140"/>
    <cellStyle name="T_DU AN TKQH VA CHUAN BI DAU TU NAM 2007 sua ngay 9-11_Ket qua phan bo von nam 2008 2 2" xfId="2586"/>
    <cellStyle name="T_DU AN TKQH VA CHUAN BI DAU TU NAM 2007 sua ngay 9-11_Ket qua phan bo von nam 2008 3" xfId="2587"/>
    <cellStyle name="T_DU AN TKQH VA CHUAN BI DAU TU NAM 2007 sua ngay 9-11_KH XDCB_2008 lan 2 sua ngay 10-11" xfId="1606"/>
    <cellStyle name="T_DU AN TKQH VA CHUAN BI DAU TU NAM 2007 sua ngay 9-11_KH XDCB_2008 lan 2 sua ngay 10-11 2" xfId="2141"/>
    <cellStyle name="T_DU AN TKQH VA CHUAN BI DAU TU NAM 2007 sua ngay 9-11_KH XDCB_2008 lan 2 sua ngay 10-11 2 2" xfId="2588"/>
    <cellStyle name="T_DU AN TKQH VA CHUAN BI DAU TU NAM 2007 sua ngay 9-11_KH XDCB_2008 lan 2 sua ngay 10-11 3" xfId="2589"/>
    <cellStyle name="T_du toan dieu chinh  20-8-2006" xfId="1607"/>
    <cellStyle name="T_du toan dieu chinh  20-8-2006 2" xfId="2142"/>
    <cellStyle name="T_du toan dieu chinh  20-8-2006 2 2" xfId="2590"/>
    <cellStyle name="T_du toan dieu chinh  20-8-2006 3" xfId="2591"/>
    <cellStyle name="T_Du toan khao sat (bo sung 2009)" xfId="1608"/>
    <cellStyle name="T_Du toan khao sat (bo sung 2009) 2" xfId="2143"/>
    <cellStyle name="T_Du toan khao sat (bo sung 2009) 2 2" xfId="2592"/>
    <cellStyle name="T_Du toan khao sat (bo sung 2009) 3" xfId="2593"/>
    <cellStyle name="T_du toan lan 3" xfId="1609"/>
    <cellStyle name="T_du toan lan 3 2" xfId="2144"/>
    <cellStyle name="T_du toan lan 3 2 2" xfId="2594"/>
    <cellStyle name="T_du toan lan 3 3" xfId="2595"/>
    <cellStyle name="T_Ke hoach KTXH  nam 2009_PKT thang 11 nam 2008" xfId="1610"/>
    <cellStyle name="T_Ke hoach KTXH  nam 2009_PKT thang 11 nam 2008 2" xfId="2145"/>
    <cellStyle name="T_Ke hoach KTXH  nam 2009_PKT thang 11 nam 2008 2 2" xfId="2596"/>
    <cellStyle name="T_Ke hoach KTXH  nam 2009_PKT thang 11 nam 2008 3" xfId="2597"/>
    <cellStyle name="T_Ke hoach KTXH  nam 2009_PKT thang 11 nam 2008_bieu tong hop" xfId="1611"/>
    <cellStyle name="T_Ke hoach KTXH  nam 2009_PKT thang 11 nam 2008_bieu tong hop 2" xfId="2146"/>
    <cellStyle name="T_Ke hoach KTXH  nam 2009_PKT thang 11 nam 2008_bieu tong hop 2 2" xfId="2598"/>
    <cellStyle name="T_Ke hoach KTXH  nam 2009_PKT thang 11 nam 2008_bieu tong hop 3" xfId="2599"/>
    <cellStyle name="T_Ke hoach KTXH  nam 2009_PKT thang 11 nam 2008_Tong hop ra soat von ung 2011 -Chau" xfId="1612"/>
    <cellStyle name="T_Ke hoach KTXH  nam 2009_PKT thang 11 nam 2008_Tong hop ra soat von ung 2011 -Chau 2" xfId="2147"/>
    <cellStyle name="T_Ke hoach KTXH  nam 2009_PKT thang 11 nam 2008_Tong hop ra soat von ung 2011 -Chau 2 2" xfId="2600"/>
    <cellStyle name="T_Ke hoach KTXH  nam 2009_PKT thang 11 nam 2008_Tong hop ra soat von ung 2011 -Chau 3" xfId="2601"/>
    <cellStyle name="T_Ke hoach KTXH  nam 2009_PKT thang 11 nam 2008_Tong hop -Yte-Giao thong-Thuy loi-24-6" xfId="1613"/>
    <cellStyle name="T_Ke hoach KTXH  nam 2009_PKT thang 11 nam 2008_Tong hop -Yte-Giao thong-Thuy loi-24-6 2" xfId="2148"/>
    <cellStyle name="T_Ke hoach KTXH  nam 2009_PKT thang 11 nam 2008_Tong hop -Yte-Giao thong-Thuy loi-24-6 2 2" xfId="2602"/>
    <cellStyle name="T_Ke hoach KTXH  nam 2009_PKT thang 11 nam 2008_Tong hop -Yte-Giao thong-Thuy loi-24-6 3" xfId="2603"/>
    <cellStyle name="T_Ket qua dau thau" xfId="1614"/>
    <cellStyle name="T_Ket qua dau thau 2" xfId="2149"/>
    <cellStyle name="T_Ket qua dau thau 2 2" xfId="2604"/>
    <cellStyle name="T_Ket qua dau thau 3" xfId="2605"/>
    <cellStyle name="T_Ket qua dau thau_bieu tong hop" xfId="1615"/>
    <cellStyle name="T_Ket qua dau thau_bieu tong hop 2" xfId="2150"/>
    <cellStyle name="T_Ket qua dau thau_bieu tong hop 2 2" xfId="2606"/>
    <cellStyle name="T_Ket qua dau thau_bieu tong hop 3" xfId="2607"/>
    <cellStyle name="T_Ket qua dau thau_Tong hop ra soat von ung 2011 -Chau" xfId="1616"/>
    <cellStyle name="T_Ket qua dau thau_Tong hop ra soat von ung 2011 -Chau 2" xfId="2151"/>
    <cellStyle name="T_Ket qua dau thau_Tong hop ra soat von ung 2011 -Chau 2 2" xfId="2608"/>
    <cellStyle name="T_Ket qua dau thau_Tong hop ra soat von ung 2011 -Chau 3" xfId="2609"/>
    <cellStyle name="T_Ket qua dau thau_Tong hop -Yte-Giao thong-Thuy loi-24-6" xfId="1617"/>
    <cellStyle name="T_Ket qua dau thau_Tong hop -Yte-Giao thong-Thuy loi-24-6 2" xfId="2152"/>
    <cellStyle name="T_Ket qua dau thau_Tong hop -Yte-Giao thong-Thuy loi-24-6 2 2" xfId="2610"/>
    <cellStyle name="T_Ket qua dau thau_Tong hop -Yte-Giao thong-Thuy loi-24-6 3" xfId="2611"/>
    <cellStyle name="T_Ket qua phan bo von nam 2008" xfId="1618"/>
    <cellStyle name="T_Ket qua phan bo von nam 2008 2" xfId="2153"/>
    <cellStyle name="T_Ket qua phan bo von nam 2008 2 2" xfId="2612"/>
    <cellStyle name="T_Ket qua phan bo von nam 2008 3" xfId="2613"/>
    <cellStyle name="T_KH XDCB_2008 lan 2 sua ngay 10-11" xfId="1619"/>
    <cellStyle name="T_KH XDCB_2008 lan 2 sua ngay 10-11 2" xfId="2156"/>
    <cellStyle name="T_KH XDCB_2008 lan 2 sua ngay 10-11 2 2" xfId="2618"/>
    <cellStyle name="T_KH XDCB_2008 lan 2 sua ngay 10-11 3" xfId="2619"/>
    <cellStyle name="T_Khao satD1" xfId="1620"/>
    <cellStyle name="T_Khao satD1 2" xfId="2157"/>
    <cellStyle name="T_Khao satD1 2 2" xfId="2620"/>
    <cellStyle name="T_Khao satD1 3" xfId="2621"/>
    <cellStyle name="T_Khoi luong cac hang muc chi tiet-702" xfId="1621"/>
    <cellStyle name="T_Khoi luong cac hang muc chi tiet-702 2" xfId="2158"/>
    <cellStyle name="T_Khoi luong cac hang muc chi tiet-702 2 2" xfId="2622"/>
    <cellStyle name="T_Khoi luong cac hang muc chi tiet-702 3" xfId="2623"/>
    <cellStyle name="T_KL NT dap nen Dot 3" xfId="1622"/>
    <cellStyle name="T_KL NT Dot 3" xfId="1623"/>
    <cellStyle name="T_Kl VL ranh" xfId="1624"/>
    <cellStyle name="T_Kl VL ranh 2" xfId="2154"/>
    <cellStyle name="T_Kl VL ranh 2 2" xfId="2614"/>
    <cellStyle name="T_Kl VL ranh 3" xfId="2615"/>
    <cellStyle name="T_KLNMD1" xfId="1625"/>
    <cellStyle name="T_KLNMD1 2" xfId="2155"/>
    <cellStyle name="T_KLNMD1 2 2" xfId="2616"/>
    <cellStyle name="T_KLNMD1 3" xfId="2617"/>
    <cellStyle name="T_mau bieu doan giam sat 2010 (version 2)" xfId="1626"/>
    <cellStyle name="T_mau bieu doan giam sat 2010 (version 2) 2" xfId="2159"/>
    <cellStyle name="T_mau bieu doan giam sat 2010 (version 2) 2 2" xfId="2624"/>
    <cellStyle name="T_mau bieu doan giam sat 2010 (version 2) 3" xfId="2625"/>
    <cellStyle name="T_mau KL vach son" xfId="1627"/>
    <cellStyle name="T_mau KL vach son 2" xfId="2160"/>
    <cellStyle name="T_mau KL vach son 2 2" xfId="2626"/>
    <cellStyle name="T_mau KL vach son 3" xfId="2627"/>
    <cellStyle name="T_Me_Tri_6_07" xfId="1628"/>
    <cellStyle name="T_Me_Tri_6_07 2" xfId="2161"/>
    <cellStyle name="T_Me_Tri_6_07 2 2" xfId="2628"/>
    <cellStyle name="T_Me_Tri_6_07 3" xfId="2629"/>
    <cellStyle name="T_N2 thay dat (N1-1)" xfId="1629"/>
    <cellStyle name="T_N2 thay dat (N1-1) 2" xfId="2162"/>
    <cellStyle name="T_N2 thay dat (N1-1) 2 2" xfId="2630"/>
    <cellStyle name="T_N2 thay dat (N1-1) 3" xfId="2631"/>
    <cellStyle name="T_Phuong an can doi nam 2008" xfId="1630"/>
    <cellStyle name="T_Phuong an can doi nam 2008 2" xfId="2163"/>
    <cellStyle name="T_Phuong an can doi nam 2008 2 2" xfId="2632"/>
    <cellStyle name="T_Phuong an can doi nam 2008 3" xfId="2633"/>
    <cellStyle name="T_Phuong an can doi nam 2008_bieu tong hop" xfId="1631"/>
    <cellStyle name="T_Phuong an can doi nam 2008_bieu tong hop 2" xfId="2164"/>
    <cellStyle name="T_Phuong an can doi nam 2008_bieu tong hop 2 2" xfId="2634"/>
    <cellStyle name="T_Phuong an can doi nam 2008_bieu tong hop 3" xfId="2635"/>
    <cellStyle name="T_Phuong an can doi nam 2008_Tong hop ra soat von ung 2011 -Chau" xfId="1632"/>
    <cellStyle name="T_Phuong an can doi nam 2008_Tong hop ra soat von ung 2011 -Chau 2" xfId="2165"/>
    <cellStyle name="T_Phuong an can doi nam 2008_Tong hop ra soat von ung 2011 -Chau 2 2" xfId="2636"/>
    <cellStyle name="T_Phuong an can doi nam 2008_Tong hop ra soat von ung 2011 -Chau 3" xfId="2637"/>
    <cellStyle name="T_Phuong an can doi nam 2008_Tong hop -Yte-Giao thong-Thuy loi-24-6" xfId="1633"/>
    <cellStyle name="T_Phuong an can doi nam 2008_Tong hop -Yte-Giao thong-Thuy loi-24-6 2" xfId="2166"/>
    <cellStyle name="T_Phuong an can doi nam 2008_Tong hop -Yte-Giao thong-Thuy loi-24-6 2 2" xfId="2638"/>
    <cellStyle name="T_Phuong an can doi nam 2008_Tong hop -Yte-Giao thong-Thuy loi-24-6 3" xfId="2639"/>
    <cellStyle name="T_San sat hach moi" xfId="1634"/>
    <cellStyle name="T_San sat hach moi 2" xfId="2167"/>
    <cellStyle name="T_San sat hach moi 2 2" xfId="2640"/>
    <cellStyle name="T_San sat hach moi 3" xfId="2641"/>
    <cellStyle name="T_Seagame(BTL)" xfId="1635"/>
    <cellStyle name="T_So GTVT" xfId="1636"/>
    <cellStyle name="T_So GTVT 2" xfId="2168"/>
    <cellStyle name="T_So GTVT 2 2" xfId="2642"/>
    <cellStyle name="T_So GTVT 3" xfId="2643"/>
    <cellStyle name="T_So GTVT_bieu tong hop" xfId="1637"/>
    <cellStyle name="T_So GTVT_bieu tong hop 2" xfId="2169"/>
    <cellStyle name="T_So GTVT_bieu tong hop 2 2" xfId="2644"/>
    <cellStyle name="T_So GTVT_bieu tong hop 3" xfId="2645"/>
    <cellStyle name="T_So GTVT_Tong hop ra soat von ung 2011 -Chau" xfId="1638"/>
    <cellStyle name="T_So GTVT_Tong hop ra soat von ung 2011 -Chau 2" xfId="2170"/>
    <cellStyle name="T_So GTVT_Tong hop ra soat von ung 2011 -Chau 2 2" xfId="2646"/>
    <cellStyle name="T_So GTVT_Tong hop ra soat von ung 2011 -Chau 3" xfId="2647"/>
    <cellStyle name="T_So GTVT_Tong hop -Yte-Giao thong-Thuy loi-24-6" xfId="1639"/>
    <cellStyle name="T_So GTVT_Tong hop -Yte-Giao thong-Thuy loi-24-6 2" xfId="2171"/>
    <cellStyle name="T_So GTVT_Tong hop -Yte-Giao thong-Thuy loi-24-6 2 2" xfId="2648"/>
    <cellStyle name="T_So GTVT_Tong hop -Yte-Giao thong-Thuy loi-24-6 3" xfId="2649"/>
    <cellStyle name="T_SS BVTC cau va cong tuyen Le Chan" xfId="1640"/>
    <cellStyle name="T_SS BVTC cau va cong tuyen Le Chan 2" xfId="2172"/>
    <cellStyle name="T_SS BVTC cau va cong tuyen Le Chan 2 2" xfId="2650"/>
    <cellStyle name="T_SS BVTC cau va cong tuyen Le Chan 3" xfId="2651"/>
    <cellStyle name="T_Tay Bac 1" xfId="1641"/>
    <cellStyle name="T_Tay Bac 1 2" xfId="2173"/>
    <cellStyle name="T_Tay Bac 1 2 2" xfId="2652"/>
    <cellStyle name="T_Tay Bac 1 3" xfId="2653"/>
    <cellStyle name="T_Tay Bac 1_Bao cao kiem toan kh 2010" xfId="1642"/>
    <cellStyle name="T_Tay Bac 1_Bao cao kiem toan kh 2010 2" xfId="2174"/>
    <cellStyle name="T_Tay Bac 1_Bao cao kiem toan kh 2010 2 2" xfId="2654"/>
    <cellStyle name="T_Tay Bac 1_Bao cao kiem toan kh 2010 3" xfId="2655"/>
    <cellStyle name="T_Tay Bac 1_Book1" xfId="1643"/>
    <cellStyle name="T_Tay Bac 1_Book1 2" xfId="2175"/>
    <cellStyle name="T_Tay Bac 1_Book1 2 2" xfId="2656"/>
    <cellStyle name="T_Tay Bac 1_Book1 3" xfId="2657"/>
    <cellStyle name="T_Tay Bac 1_Ke hoach 2010 (theo doi)2" xfId="1644"/>
    <cellStyle name="T_Tay Bac 1_Ke hoach 2010 (theo doi)2 2" xfId="2176"/>
    <cellStyle name="T_Tay Bac 1_Ke hoach 2010 (theo doi)2 2 2" xfId="2658"/>
    <cellStyle name="T_Tay Bac 1_Ke hoach 2010 (theo doi)2 3" xfId="2659"/>
    <cellStyle name="T_Tay Bac 1_QD UBND tinh" xfId="1645"/>
    <cellStyle name="T_Tay Bac 1_QD UBND tinh 2" xfId="2177"/>
    <cellStyle name="T_Tay Bac 1_QD UBND tinh 2 2" xfId="2660"/>
    <cellStyle name="T_Tay Bac 1_QD UBND tinh 3" xfId="2661"/>
    <cellStyle name="T_Tay Bac 1_Worksheet in D: My Documents Luc Van ban xu ly Nam 2011 Bao cao ra soat tam ung TPCP" xfId="1646"/>
    <cellStyle name="T_Tay Bac 1_Worksheet in D: My Documents Luc Van ban xu ly Nam 2011 Bao cao ra soat tam ung TPCP 2" xfId="2178"/>
    <cellStyle name="T_Tay Bac 1_Worksheet in D: My Documents Luc Van ban xu ly Nam 2011 Bao cao ra soat tam ung TPCP 2 2" xfId="2662"/>
    <cellStyle name="T_Tay Bac 1_Worksheet in D: My Documents Luc Van ban xu ly Nam 2011 Bao cao ra soat tam ung TPCP 3" xfId="2663"/>
    <cellStyle name="T_TDT + duong(8-5-07)" xfId="1647"/>
    <cellStyle name="T_TDT + duong(8-5-07) 2" xfId="2179"/>
    <cellStyle name="T_TDT + duong(8-5-07) 2 2" xfId="2664"/>
    <cellStyle name="T_TDT + duong(8-5-07) 3" xfId="2665"/>
    <cellStyle name="T_tham_tra_du_toan" xfId="1648"/>
    <cellStyle name="T_tham_tra_du_toan 2" xfId="2189"/>
    <cellStyle name="T_tham_tra_du_toan 2 2" xfId="2684"/>
    <cellStyle name="T_tham_tra_du_toan 3" xfId="2685"/>
    <cellStyle name="T_Thiet bi" xfId="1649"/>
    <cellStyle name="T_Thiet bi 2" xfId="2190"/>
    <cellStyle name="T_Thiet bi 2 2" xfId="2686"/>
    <cellStyle name="T_Thiet bi 3" xfId="2687"/>
    <cellStyle name="T_THKL 1303" xfId="1650"/>
    <cellStyle name="T_THKL 1303 2" xfId="2191"/>
    <cellStyle name="T_THKL 1303 2 2" xfId="2688"/>
    <cellStyle name="T_THKL 1303 3" xfId="2689"/>
    <cellStyle name="T_Thong ke" xfId="1651"/>
    <cellStyle name="T_Thong ke 2" xfId="2192"/>
    <cellStyle name="T_Thong ke 2 2" xfId="2690"/>
    <cellStyle name="T_Thong ke 3" xfId="2691"/>
    <cellStyle name="T_Thong ke cong" xfId="1652"/>
    <cellStyle name="T_Thong ke cong 2" xfId="2193"/>
    <cellStyle name="T_Thong ke cong 2 2" xfId="2692"/>
    <cellStyle name="T_Thong ke cong 3" xfId="2693"/>
    <cellStyle name="T_thong ke giao dan sinh" xfId="1653"/>
    <cellStyle name="T_thong ke giao dan sinh 2" xfId="2194"/>
    <cellStyle name="T_thong ke giao dan sinh 2 2" xfId="2694"/>
    <cellStyle name="T_thong ke giao dan sinh 3" xfId="2695"/>
    <cellStyle name="T_tien2004" xfId="1654"/>
    <cellStyle name="T_tien2004 2" xfId="2180"/>
    <cellStyle name="T_tien2004 2 2" xfId="2666"/>
    <cellStyle name="T_tien2004 3" xfId="2667"/>
    <cellStyle name="T_TKE-ChoDon-sua" xfId="1655"/>
    <cellStyle name="T_TKE-ChoDon-sua 2" xfId="2181"/>
    <cellStyle name="T_TKE-ChoDon-sua 2 2" xfId="2668"/>
    <cellStyle name="T_TKE-ChoDon-sua 3" xfId="2669"/>
    <cellStyle name="T_Tong hop 3 tinh (11_5)-TTH-QN-QT" xfId="1656"/>
    <cellStyle name="T_Tong hop 3 tinh (11_5)-TTH-QN-QT 2" xfId="2182"/>
    <cellStyle name="T_Tong hop 3 tinh (11_5)-TTH-QN-QT 2 2" xfId="2670"/>
    <cellStyle name="T_Tong hop 3 tinh (11_5)-TTH-QN-QT 3" xfId="2671"/>
    <cellStyle name="T_Tong hop khoi luong Dot 3" xfId="1657"/>
    <cellStyle name="T_Tong hop khoi luong Dot 3 2" xfId="2183"/>
    <cellStyle name="T_Tong hop khoi luong Dot 3 2 2" xfId="2672"/>
    <cellStyle name="T_Tong hop khoi luong Dot 3 3" xfId="2673"/>
    <cellStyle name="T_Tong hop theo doi von TPCP" xfId="1658"/>
    <cellStyle name="T_Tong hop theo doi von TPCP 2" xfId="2184"/>
    <cellStyle name="T_Tong hop theo doi von TPCP 2 2" xfId="2674"/>
    <cellStyle name="T_Tong hop theo doi von TPCP 3" xfId="2675"/>
    <cellStyle name="T_Tong hop theo doi von TPCP_Bao cao kiem toan kh 2010" xfId="1659"/>
    <cellStyle name="T_Tong hop theo doi von TPCP_Bao cao kiem toan kh 2010 2" xfId="2185"/>
    <cellStyle name="T_Tong hop theo doi von TPCP_Bao cao kiem toan kh 2010 2 2" xfId="2676"/>
    <cellStyle name="T_Tong hop theo doi von TPCP_Bao cao kiem toan kh 2010 3" xfId="2677"/>
    <cellStyle name="T_Tong hop theo doi von TPCP_Ke hoach 2010 (theo doi)2" xfId="1660"/>
    <cellStyle name="T_Tong hop theo doi von TPCP_Ke hoach 2010 (theo doi)2 2" xfId="2186"/>
    <cellStyle name="T_Tong hop theo doi von TPCP_Ke hoach 2010 (theo doi)2 2 2" xfId="2678"/>
    <cellStyle name="T_Tong hop theo doi von TPCP_Ke hoach 2010 (theo doi)2 3" xfId="2679"/>
    <cellStyle name="T_Tong hop theo doi von TPCP_QD UBND tinh" xfId="1661"/>
    <cellStyle name="T_Tong hop theo doi von TPCP_QD UBND tinh 2" xfId="2187"/>
    <cellStyle name="T_Tong hop theo doi von TPCP_QD UBND tinh 2 2" xfId="2680"/>
    <cellStyle name="T_Tong hop theo doi von TPCP_QD UBND tinh 3" xfId="2681"/>
    <cellStyle name="T_Tong hop theo doi von TPCP_Worksheet in D: My Documents Luc Van ban xu ly Nam 2011 Bao cao ra soat tam ung TPCP" xfId="1662"/>
    <cellStyle name="T_Tong hop theo doi von TPCP_Worksheet in D: My Documents Luc Van ban xu ly Nam 2011 Bao cao ra soat tam ung TPCP 2" xfId="2188"/>
    <cellStyle name="T_Tong hop theo doi von TPCP_Worksheet in D: My Documents Luc Van ban xu ly Nam 2011 Bao cao ra soat tam ung TPCP 2 2" xfId="2682"/>
    <cellStyle name="T_Tong hop theo doi von TPCP_Worksheet in D: My Documents Luc Van ban xu ly Nam 2011 Bao cao ra soat tam ung TPCP 3" xfId="2683"/>
    <cellStyle name="T_VBPL kiểm toán Đầu tư XDCB 2010" xfId="1663"/>
    <cellStyle name="T_VBPL kiểm toán Đầu tư XDCB 2010 2" xfId="2195"/>
    <cellStyle name="T_VBPL kiểm toán Đầu tư XDCB 2010 2 2" xfId="2696"/>
    <cellStyle name="T_VBPL kiểm toán Đầu tư XDCB 2010 3" xfId="2697"/>
    <cellStyle name="T_Worksheet in D: ... Hoan thien 5goi theo KL cu 28-06 4.Cong 5goi Coc 33-Km1+490.13 Cong coc 33-km1+490.13" xfId="1664"/>
    <cellStyle name="T_Worksheet in D: ... Hoan thien 5goi theo KL cu 28-06 4.Cong 5goi Coc 33-Km1+490.13 Cong coc 33-km1+490.13 2" xfId="2196"/>
    <cellStyle name="T_Worksheet in D: ... Hoan thien 5goi theo KL cu 28-06 4.Cong 5goi Coc 33-Km1+490.13 Cong coc 33-km1+490.13 2 2" xfId="2698"/>
    <cellStyle name="T_Worksheet in D: ... Hoan thien 5goi theo KL cu 28-06 4.Cong 5goi Coc 33-Km1+490.13 Cong coc 33-km1+490.13 3" xfId="2699"/>
    <cellStyle name="T_ÿÿÿÿÿ" xfId="1665"/>
    <cellStyle name="T_ÿÿÿÿÿ 2" xfId="2197"/>
    <cellStyle name="T_ÿÿÿÿÿ 2 2" xfId="2700"/>
    <cellStyle name="T_ÿÿÿÿÿ 3" xfId="2701"/>
    <cellStyle name="Text" xfId="1666"/>
    <cellStyle name="Text Indent A" xfId="1667"/>
    <cellStyle name="Text Indent B" xfId="1668"/>
    <cellStyle name="Text Indent C" xfId="1669"/>
    <cellStyle name="Text_Bao cao doan cong tac cua Bo thang 4-2010" xfId="1670"/>
    <cellStyle name="th" xfId="1671"/>
    <cellStyle name="th 2" xfId="2205"/>
    <cellStyle name="th 2 2" xfId="2710"/>
    <cellStyle name="th 3" xfId="2711"/>
    <cellStyle name="than" xfId="1672"/>
    <cellStyle name="thanh" xfId="1673"/>
    <cellStyle name="þ_x001d_ð¤_x000c_¯þ_x0014__x000d_¨þU_x0001_À_x0004_ _x0015__x000f__x0001__x0001_" xfId="1674"/>
    <cellStyle name="þ_x001d_ð·_x000c_æþ'_x000d_ßþU_x0001_Ø_x0005_ü_x0014__x0007__x0001__x0001_" xfId="1675"/>
    <cellStyle name="þ_x001d_ðÇ%Uý—&amp;Hý9_x0008_Ÿ s_x000a__x0007__x0001__x0001_" xfId="1676"/>
    <cellStyle name="þ_x001d_ðÇ%Uý—&amp;Hý9_x0008_Ÿ_x0009_s_x000a__x0007__x0001__x0001_" xfId="2206"/>
    <cellStyle name="þ_x001d_ðK_x000c_Fý_x001b__x000d_9ýU_x0001_Ð_x0008_¦)_x0007__x0001__x0001_" xfId="1677"/>
    <cellStyle name="thuong-10" xfId="1678"/>
    <cellStyle name="thuong-11" xfId="1679"/>
    <cellStyle name="Thuyet minh" xfId="1680"/>
    <cellStyle name="Tien1" xfId="1681"/>
    <cellStyle name="Tiêu đề" xfId="1682"/>
    <cellStyle name="Times New Roman" xfId="1683"/>
    <cellStyle name="Tính toán" xfId="1684"/>
    <cellStyle name="Tính toán 2" xfId="2198"/>
    <cellStyle name="Tính toán 2 2" xfId="2702"/>
    <cellStyle name="Tính toán 3" xfId="2703"/>
    <cellStyle name="tit1" xfId="1685"/>
    <cellStyle name="tit2" xfId="1686"/>
    <cellStyle name="tit2 2" xfId="2199"/>
    <cellStyle name="tit2 2 2" xfId="2704"/>
    <cellStyle name="tit2 3" xfId="2705"/>
    <cellStyle name="tit3" xfId="1687"/>
    <cellStyle name="tit4" xfId="1688"/>
    <cellStyle name="Title 2" xfId="1689"/>
    <cellStyle name="Title 3" xfId="2200"/>
    <cellStyle name="Tổng" xfId="1690"/>
    <cellStyle name="Tổng 2" xfId="2204"/>
    <cellStyle name="Tổng 2 2" xfId="2708"/>
    <cellStyle name="Tổng 3" xfId="2709"/>
    <cellStyle name="Tongcong" xfId="1691"/>
    <cellStyle name="Tongcong 2" xfId="2201"/>
    <cellStyle name="Tốt" xfId="1692"/>
    <cellStyle name="Total 2" xfId="1693"/>
    <cellStyle name="Total 3" xfId="1694"/>
    <cellStyle name="Total 3 2" xfId="2202"/>
    <cellStyle name="Total 3 2 2" xfId="2706"/>
    <cellStyle name="Total 3 3" xfId="2707"/>
    <cellStyle name="Total 4" xfId="2203"/>
    <cellStyle name="trang" xfId="1695"/>
    <cellStyle name="Trung tính" xfId="1696"/>
    <cellStyle name="tt1" xfId="1697"/>
    <cellStyle name="Tuan" xfId="1698"/>
    <cellStyle name="Tusental (0)_pldt" xfId="1699"/>
    <cellStyle name="Tusental_pldt" xfId="1700"/>
    <cellStyle name="u" xfId="1701"/>
    <cellStyle name="ux_3_¼­¿ï-¾È»ê" xfId="1702"/>
    <cellStyle name="Valuta (0)_CALPREZZ" xfId="1703"/>
    <cellStyle name="Valuta_ PESO ELETTR." xfId="1704"/>
    <cellStyle name="Văn bản Cảnh báo" xfId="1705"/>
    <cellStyle name="Văn bản Giải thích" xfId="1706"/>
    <cellStyle name="VANG1" xfId="1707"/>
    <cellStyle name="viet" xfId="1708"/>
    <cellStyle name="viet2" xfId="1709"/>
    <cellStyle name="viet2 2" xfId="2207"/>
    <cellStyle name="viet2 2 2" xfId="2849"/>
    <cellStyle name="viet2 2 3" xfId="2850"/>
    <cellStyle name="viet2 3" xfId="2851"/>
    <cellStyle name="viet2 4" xfId="2852"/>
    <cellStyle name="Vietnam 1" xfId="1710"/>
    <cellStyle name="VN new romanNormal" xfId="1711"/>
    <cellStyle name="VN new romanNormal 2" xfId="2208"/>
    <cellStyle name="VN new romanNormal 2 2" xfId="2712"/>
    <cellStyle name="vn time 10" xfId="1712"/>
    <cellStyle name="Vn Time 13" xfId="1713"/>
    <cellStyle name="Vn Time 14" xfId="1714"/>
    <cellStyle name="VN time new roman" xfId="1715"/>
    <cellStyle name="VN time new roman 2" xfId="2209"/>
    <cellStyle name="VN time new roman 2 2" xfId="2713"/>
    <cellStyle name="vn_time" xfId="1716"/>
    <cellStyle name="vnbo" xfId="1717"/>
    <cellStyle name="vnbo 2" xfId="2210"/>
    <cellStyle name="vnbo 2 2" xfId="2714"/>
    <cellStyle name="vnbo 3" xfId="2715"/>
    <cellStyle name="vnhead1" xfId="1718"/>
    <cellStyle name="vnhead1 2" xfId="2211"/>
    <cellStyle name="vnhead1 2 2" xfId="2853"/>
    <cellStyle name="vnhead1 2 3" xfId="2854"/>
    <cellStyle name="vnhead1 3" xfId="2855"/>
    <cellStyle name="vnhead1 4" xfId="2856"/>
    <cellStyle name="vnhead2" xfId="1719"/>
    <cellStyle name="vnhead2 2" xfId="2212"/>
    <cellStyle name="vnhead2 2 2" xfId="2716"/>
    <cellStyle name="vnhead2 3" xfId="2717"/>
    <cellStyle name="vnhead3" xfId="1720"/>
    <cellStyle name="vnhead3 2" xfId="2213"/>
    <cellStyle name="vnhead3 2 2" xfId="2718"/>
    <cellStyle name="vnhead3 3" xfId="2719"/>
    <cellStyle name="vnhead4" xfId="1721"/>
    <cellStyle name="vntxt1" xfId="1722"/>
    <cellStyle name="vntxt2" xfId="1723"/>
    <cellStyle name="W?hrung [0]_35ERI8T2gbIEMixb4v26icuOo" xfId="1724"/>
    <cellStyle name="W?hrung_35ERI8T2gbIEMixb4v26icuOo" xfId="1725"/>
    <cellStyle name="Währung [0]_68574_Materialbedarfsliste" xfId="1726"/>
    <cellStyle name="Währung_68574_Materialbedarfsliste" xfId="1727"/>
    <cellStyle name="Walutowy [0]_Invoices2001Slovakia" xfId="1728"/>
    <cellStyle name="Walutowy_Invoices2001Slovakia" xfId="1729"/>
    <cellStyle name="Warning Text 2" xfId="1730"/>
    <cellStyle name="Warning Text 3" xfId="2214"/>
    <cellStyle name="wrap" xfId="1731"/>
    <cellStyle name="Wไhrung [0]_35ERI8T2gbIEMixb4v26icuOo" xfId="1732"/>
    <cellStyle name="Wไhrung_35ERI8T2gbIEMixb4v26icuOo" xfId="1733"/>
    <cellStyle name="Xấu" xfId="1734"/>
    <cellStyle name="xuan" xfId="1735"/>
    <cellStyle name="y" xfId="1736"/>
    <cellStyle name="Ý kh¸c_B¶ng 1 (2)" xfId="1737"/>
    <cellStyle name="เครื่องหมายสกุลเงิน [0]_FTC_OFFER" xfId="1738"/>
    <cellStyle name="เครื่องหมายสกุลเงิน_FTC_OFFER" xfId="1739"/>
    <cellStyle name="ปกติ_FTC_OFFER" xfId="1740"/>
    <cellStyle name=" [0.00]_ Att. 1- Cover" xfId="1741"/>
    <cellStyle name="_ Att. 1- Cover" xfId="1742"/>
    <cellStyle name="?_ Att. 1- Cover" xfId="1743"/>
    <cellStyle name="똿뗦먛귟 [0.00]_PRODUCT DETAIL Q1" xfId="1744"/>
    <cellStyle name="똿뗦먛귟_PRODUCT DETAIL Q1" xfId="1745"/>
    <cellStyle name="믅됞 [0.00]_PRODUCT DETAIL Q1" xfId="1746"/>
    <cellStyle name="믅됞_PRODUCT DETAIL Q1" xfId="1747"/>
    <cellStyle name="백분율_††††† " xfId="1748"/>
    <cellStyle name="뷭?_BOOKSHIP" xfId="1749"/>
    <cellStyle name="안건회계법인" xfId="1750"/>
    <cellStyle name="콤마 [ - 유형1" xfId="1751"/>
    <cellStyle name="콤마 [ - 유형2" xfId="1752"/>
    <cellStyle name="콤마 [ - 유형3" xfId="1753"/>
    <cellStyle name="콤마 [ - 유형4" xfId="1754"/>
    <cellStyle name="콤마 [ - 유형5" xfId="1755"/>
    <cellStyle name="콤마 [ - 유형6" xfId="1756"/>
    <cellStyle name="콤마 [ - 유형7" xfId="1757"/>
    <cellStyle name="콤마 [ - 유형8" xfId="1758"/>
    <cellStyle name="콤마 [0]_ 비목별 월별기술 " xfId="1759"/>
    <cellStyle name="콤마_ 비목별 월별기술 " xfId="1760"/>
    <cellStyle name="통화 [0]_††††† " xfId="1761"/>
    <cellStyle name="통화_††††† " xfId="1762"/>
    <cellStyle name="표준_ 97년 경영분석(안)" xfId="1763"/>
    <cellStyle name="표줠_Sheet1_1_총괄표 (수출입) (2)" xfId="1764"/>
    <cellStyle name="一般_00Q3902REV.1" xfId="1765"/>
    <cellStyle name="千分位[0]_00Q3902REV.1" xfId="1766"/>
    <cellStyle name="千分位_00Q3902REV.1" xfId="1767"/>
    <cellStyle name="桁区切り [0.00]_BE-BQ" xfId="1768"/>
    <cellStyle name="桁区切り_BE-BQ" xfId="1769"/>
    <cellStyle name="標準_(A1)BOQ " xfId="1770"/>
    <cellStyle name="貨幣 [0]_00Q3902REV.1" xfId="1771"/>
    <cellStyle name="貨幣[0]_BRE" xfId="1772"/>
    <cellStyle name="貨幣_00Q3902REV.1" xfId="1773"/>
    <cellStyle name="通貨 [0.00]_BE-BQ" xfId="1774"/>
    <cellStyle name="通貨_BE-BQ" xfId="177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N124"/>
  <sheetViews>
    <sheetView tabSelected="1" workbookViewId="0">
      <pane xSplit="4" ySplit="7" topLeftCell="E8" activePane="bottomRight" state="frozen"/>
      <selection pane="topRight" activeCell="E1" sqref="E1"/>
      <selection pane="bottomLeft" activeCell="A8" sqref="A8"/>
      <selection pane="bottomRight" activeCell="J9" sqref="J9"/>
    </sheetView>
  </sheetViews>
  <sheetFormatPr defaultColWidth="9.140625" defaultRowHeight="15.75" customHeight="1" outlineLevelRow="2" outlineLevelCol="1"/>
  <cols>
    <col min="1" max="1" width="5.42578125" style="111" customWidth="1"/>
    <col min="2" max="2" width="50.28515625" style="90" customWidth="1"/>
    <col min="3" max="3" width="11.5703125" style="90" hidden="1" customWidth="1"/>
    <col min="4" max="4" width="11.42578125" style="90" hidden="1" customWidth="1" outlineLevel="1"/>
    <col min="5" max="5" width="15.140625" style="90" customWidth="1" collapsed="1"/>
    <col min="6" max="6" width="13.28515625" style="112" customWidth="1"/>
    <col min="7" max="7" width="8.140625" style="360" hidden="1" customWidth="1" outlineLevel="1"/>
    <col min="8" max="8" width="9.42578125" style="194" hidden="1" customWidth="1" outlineLevel="1"/>
    <col min="9" max="9" width="9.140625" style="89" collapsed="1"/>
    <col min="10" max="10" width="10.42578125" style="89" bestFit="1" customWidth="1"/>
    <col min="11" max="16384" width="9.140625" style="89"/>
  </cols>
  <sheetData>
    <row r="1" spans="1:9" ht="15.75" customHeight="1">
      <c r="A1" s="353"/>
      <c r="B1" s="88"/>
      <c r="C1" s="88"/>
      <c r="D1" s="88"/>
      <c r="E1" s="473" t="s">
        <v>0</v>
      </c>
      <c r="F1" s="473"/>
      <c r="G1" s="193"/>
    </row>
    <row r="2" spans="1:9" ht="18.75" customHeight="1">
      <c r="A2" s="476" t="s">
        <v>452</v>
      </c>
      <c r="B2" s="477"/>
      <c r="C2" s="477"/>
      <c r="D2" s="477"/>
      <c r="E2" s="477"/>
      <c r="F2" s="477"/>
      <c r="G2" s="477"/>
      <c r="H2" s="477"/>
    </row>
    <row r="3" spans="1:9" ht="18.75" customHeight="1">
      <c r="A3" s="475" t="s">
        <v>451</v>
      </c>
      <c r="B3" s="475"/>
      <c r="C3" s="475"/>
      <c r="D3" s="475"/>
      <c r="E3" s="475"/>
      <c r="F3" s="475"/>
      <c r="G3" s="332"/>
      <c r="H3" s="332"/>
    </row>
    <row r="4" spans="1:9" ht="14.25" customHeight="1">
      <c r="A4" s="164"/>
      <c r="B4" s="165"/>
      <c r="C4" s="165"/>
      <c r="D4" s="165"/>
      <c r="E4" s="474" t="s">
        <v>467</v>
      </c>
      <c r="F4" s="474"/>
      <c r="G4" s="193"/>
    </row>
    <row r="5" spans="1:9" ht="27" customHeight="1">
      <c r="A5" s="478" t="s">
        <v>1</v>
      </c>
      <c r="B5" s="479" t="s">
        <v>2</v>
      </c>
      <c r="C5" s="479" t="s">
        <v>362</v>
      </c>
      <c r="D5" s="479" t="s">
        <v>277</v>
      </c>
      <c r="E5" s="480" t="s">
        <v>453</v>
      </c>
      <c r="F5" s="480"/>
      <c r="G5" s="481" t="s">
        <v>278</v>
      </c>
      <c r="H5" s="481"/>
    </row>
    <row r="6" spans="1:9" ht="20.25" customHeight="1">
      <c r="A6" s="478"/>
      <c r="B6" s="479"/>
      <c r="C6" s="479"/>
      <c r="D6" s="479"/>
      <c r="E6" s="482" t="s">
        <v>279</v>
      </c>
      <c r="F6" s="483" t="s">
        <v>280</v>
      </c>
      <c r="G6" s="484" t="s">
        <v>3</v>
      </c>
      <c r="H6" s="471" t="s">
        <v>4</v>
      </c>
    </row>
    <row r="7" spans="1:9" s="166" customFormat="1" ht="20.25" customHeight="1">
      <c r="A7" s="478"/>
      <c r="B7" s="479"/>
      <c r="C7" s="479"/>
      <c r="D7" s="479"/>
      <c r="E7" s="482"/>
      <c r="F7" s="483"/>
      <c r="G7" s="484"/>
      <c r="H7" s="471"/>
    </row>
    <row r="8" spans="1:9" s="92" customFormat="1" ht="22.5" customHeight="1">
      <c r="A8" s="334" t="s">
        <v>5</v>
      </c>
      <c r="B8" s="335" t="s">
        <v>6</v>
      </c>
      <c r="C8" s="91">
        <v>2466700</v>
      </c>
      <c r="D8" s="91" t="e">
        <f>D9+D89</f>
        <v>#REF!</v>
      </c>
      <c r="E8" s="91">
        <f>E9+E89</f>
        <v>2607000</v>
      </c>
      <c r="F8" s="91">
        <f>F9+F89</f>
        <v>3505000</v>
      </c>
      <c r="G8" s="179">
        <f>IF(E8=0,0,F8/E8*100)</f>
        <v>134.44572305331798</v>
      </c>
      <c r="H8" s="91">
        <f t="shared" ref="H8:H70" si="0">IF(E8=0,0,F8-E8)</f>
        <v>898000</v>
      </c>
    </row>
    <row r="9" spans="1:9" s="92" customFormat="1" ht="24.75" customHeight="1">
      <c r="A9" s="334" t="s">
        <v>7</v>
      </c>
      <c r="B9" s="335" t="s">
        <v>8</v>
      </c>
      <c r="C9" s="91">
        <v>2232700</v>
      </c>
      <c r="D9" s="91">
        <f t="shared" ref="D9:E9" si="1">D11+D21+D29+D37+D50+D51+D52+D53+D54+D57+D65+D68+D69+D70+D82+D85+D86+D87</f>
        <v>1913674.1638139999</v>
      </c>
      <c r="E9" s="91">
        <f t="shared" si="1"/>
        <v>2337000</v>
      </c>
      <c r="F9" s="91">
        <f>F11+F21+F29+F37+F50+F51+F52+F53+F54+F57+F65+F68+F69+F70+F82+F85+F86+F87+F88</f>
        <v>3235000</v>
      </c>
      <c r="G9" s="180">
        <f t="shared" ref="G9:G67" si="2">IF(E9=0,0,F9/E9*100)</f>
        <v>138.42533162173726</v>
      </c>
      <c r="H9" s="91">
        <f t="shared" si="0"/>
        <v>898000</v>
      </c>
      <c r="I9" s="354"/>
    </row>
    <row r="10" spans="1:9" s="94" customFormat="1" ht="18" customHeight="1">
      <c r="A10" s="336"/>
      <c r="B10" s="337" t="s">
        <v>9</v>
      </c>
      <c r="C10" s="93">
        <v>1947700</v>
      </c>
      <c r="D10" s="93">
        <f>D9-D65-D87</f>
        <v>1729847.1638139999</v>
      </c>
      <c r="E10" s="338">
        <f>E9-E65-E87</f>
        <v>2052000</v>
      </c>
      <c r="F10" s="338">
        <f>F9-F65-F87-F88</f>
        <v>2052000</v>
      </c>
      <c r="G10" s="181">
        <f t="shared" si="2"/>
        <v>100</v>
      </c>
      <c r="H10" s="93">
        <f t="shared" si="0"/>
        <v>0</v>
      </c>
    </row>
    <row r="11" spans="1:9" s="92" customFormat="1" ht="24.75" customHeight="1">
      <c r="A11" s="339" t="s">
        <v>10</v>
      </c>
      <c r="B11" s="95" t="s">
        <v>11</v>
      </c>
      <c r="C11" s="96">
        <v>675000</v>
      </c>
      <c r="D11" s="96">
        <f>D12+D14+D15+D20</f>
        <v>717030</v>
      </c>
      <c r="E11" s="96">
        <f>E12+E14+E15+E20</f>
        <v>717200</v>
      </c>
      <c r="F11" s="96">
        <f>F12+F14+F15+F20</f>
        <v>717200</v>
      </c>
      <c r="G11" s="180">
        <f t="shared" si="2"/>
        <v>100</v>
      </c>
      <c r="H11" s="96">
        <f t="shared" si="0"/>
        <v>0</v>
      </c>
    </row>
    <row r="12" spans="1:9" s="94" customFormat="1" ht="12.75">
      <c r="A12" s="340" t="s">
        <v>12</v>
      </c>
      <c r="B12" s="97" t="s">
        <v>13</v>
      </c>
      <c r="C12" s="97">
        <v>324700</v>
      </c>
      <c r="D12" s="97">
        <v>371273</v>
      </c>
      <c r="E12" s="97">
        <v>310200</v>
      </c>
      <c r="F12" s="97">
        <v>310200</v>
      </c>
      <c r="G12" s="181">
        <f t="shared" si="2"/>
        <v>100</v>
      </c>
      <c r="H12" s="97"/>
    </row>
    <row r="13" spans="1:9" s="94" customFormat="1" ht="12.75" hidden="1" customHeight="1" outlineLevel="1">
      <c r="A13" s="340"/>
      <c r="B13" s="97" t="s">
        <v>14</v>
      </c>
      <c r="C13" s="97"/>
      <c r="D13" s="97"/>
      <c r="E13" s="97"/>
      <c r="F13" s="97"/>
      <c r="G13" s="181">
        <f t="shared" si="2"/>
        <v>0</v>
      </c>
      <c r="H13" s="97"/>
    </row>
    <row r="14" spans="1:9" s="94" customFormat="1" ht="12.75" collapsed="1">
      <c r="A14" s="340" t="s">
        <v>15</v>
      </c>
      <c r="B14" s="97" t="s">
        <v>16</v>
      </c>
      <c r="C14" s="97">
        <v>8800</v>
      </c>
      <c r="D14" s="97">
        <v>10923</v>
      </c>
      <c r="E14" s="97">
        <v>5000</v>
      </c>
      <c r="F14" s="97">
        <v>5000</v>
      </c>
      <c r="G14" s="181">
        <f t="shared" si="2"/>
        <v>100</v>
      </c>
      <c r="H14" s="97"/>
    </row>
    <row r="15" spans="1:9" s="94" customFormat="1" ht="12.75">
      <c r="A15" s="340" t="s">
        <v>17</v>
      </c>
      <c r="B15" s="97" t="s">
        <v>18</v>
      </c>
      <c r="C15" s="98">
        <v>341500</v>
      </c>
      <c r="D15" s="97">
        <v>334435</v>
      </c>
      <c r="E15" s="97">
        <v>402000</v>
      </c>
      <c r="F15" s="97">
        <v>402000</v>
      </c>
      <c r="G15" s="181">
        <f t="shared" si="2"/>
        <v>100</v>
      </c>
      <c r="H15" s="98"/>
    </row>
    <row r="16" spans="1:9" s="100" customFormat="1" ht="12.75">
      <c r="A16" s="341" t="s">
        <v>19</v>
      </c>
      <c r="B16" s="99" t="s">
        <v>20</v>
      </c>
      <c r="C16" s="99">
        <v>341100</v>
      </c>
      <c r="D16" s="97">
        <v>334285</v>
      </c>
      <c r="E16" s="97">
        <v>0</v>
      </c>
      <c r="F16" s="97">
        <v>401000</v>
      </c>
      <c r="G16" s="182">
        <f t="shared" si="2"/>
        <v>0</v>
      </c>
      <c r="H16" s="99">
        <f t="shared" si="0"/>
        <v>0</v>
      </c>
    </row>
    <row r="17" spans="1:8" s="100" customFormat="1" ht="12.75" hidden="1" customHeight="1" outlineLevel="1">
      <c r="A17" s="341" t="s">
        <v>19</v>
      </c>
      <c r="B17" s="99" t="s">
        <v>21</v>
      </c>
      <c r="C17" s="99">
        <v>0</v>
      </c>
      <c r="D17" s="97">
        <v>0</v>
      </c>
      <c r="E17" s="97">
        <v>0</v>
      </c>
      <c r="F17" s="97">
        <v>0</v>
      </c>
      <c r="G17" s="182">
        <f t="shared" si="2"/>
        <v>0</v>
      </c>
      <c r="H17" s="99">
        <f t="shared" si="0"/>
        <v>0</v>
      </c>
    </row>
    <row r="18" spans="1:8" s="100" customFormat="1" ht="12.75" hidden="1" outlineLevel="1" collapsed="1">
      <c r="A18" s="341" t="s">
        <v>19</v>
      </c>
      <c r="B18" s="99" t="s">
        <v>22</v>
      </c>
      <c r="C18" s="99">
        <v>0</v>
      </c>
      <c r="D18" s="97">
        <v>0</v>
      </c>
      <c r="E18" s="97">
        <v>0</v>
      </c>
      <c r="F18" s="97">
        <v>0</v>
      </c>
      <c r="G18" s="182">
        <f t="shared" si="2"/>
        <v>0</v>
      </c>
      <c r="H18" s="99">
        <f t="shared" si="0"/>
        <v>0</v>
      </c>
    </row>
    <row r="19" spans="1:8" s="100" customFormat="1" ht="12.75" collapsed="1">
      <c r="A19" s="341" t="s">
        <v>19</v>
      </c>
      <c r="B19" s="99" t="s">
        <v>23</v>
      </c>
      <c r="C19" s="99">
        <v>400</v>
      </c>
      <c r="D19" s="97">
        <v>150</v>
      </c>
      <c r="E19" s="97">
        <v>0</v>
      </c>
      <c r="F19" s="97">
        <v>1000</v>
      </c>
      <c r="G19" s="182">
        <f t="shared" si="2"/>
        <v>0</v>
      </c>
      <c r="H19" s="99">
        <f t="shared" si="0"/>
        <v>0</v>
      </c>
    </row>
    <row r="20" spans="1:8" s="94" customFormat="1" ht="12.75" hidden="1" outlineLevel="1" collapsed="1">
      <c r="A20" s="340" t="s">
        <v>24</v>
      </c>
      <c r="B20" s="97" t="s">
        <v>25</v>
      </c>
      <c r="C20" s="97">
        <v>0</v>
      </c>
      <c r="D20" s="97">
        <v>399</v>
      </c>
      <c r="E20" s="97"/>
      <c r="F20" s="97"/>
      <c r="G20" s="181">
        <f t="shared" si="2"/>
        <v>0</v>
      </c>
      <c r="H20" s="97">
        <f t="shared" si="0"/>
        <v>0</v>
      </c>
    </row>
    <row r="21" spans="1:8" s="92" customFormat="1" ht="24.75" customHeight="1" collapsed="1">
      <c r="A21" s="339" t="s">
        <v>26</v>
      </c>
      <c r="B21" s="95" t="s">
        <v>27</v>
      </c>
      <c r="C21" s="96">
        <v>30000</v>
      </c>
      <c r="D21" s="96">
        <f>D22+D23+D24+D28</f>
        <v>40185.599999999999</v>
      </c>
      <c r="E21" s="96">
        <f>E22+E23+E24+E28</f>
        <v>26000</v>
      </c>
      <c r="F21" s="96">
        <f>F22+F23+F24+F28</f>
        <v>26000</v>
      </c>
      <c r="G21" s="180">
        <f t="shared" si="2"/>
        <v>100</v>
      </c>
      <c r="H21" s="96">
        <f t="shared" si="0"/>
        <v>0</v>
      </c>
    </row>
    <row r="22" spans="1:8" s="94" customFormat="1" ht="12.75">
      <c r="A22" s="340" t="s">
        <v>28</v>
      </c>
      <c r="B22" s="97" t="s">
        <v>13</v>
      </c>
      <c r="C22" s="97">
        <v>21200</v>
      </c>
      <c r="D22" s="97">
        <v>17823.7</v>
      </c>
      <c r="E22" s="97">
        <v>18000</v>
      </c>
      <c r="F22" s="97">
        <v>18000</v>
      </c>
      <c r="G22" s="181">
        <f t="shared" si="2"/>
        <v>100</v>
      </c>
      <c r="H22" s="97"/>
    </row>
    <row r="23" spans="1:8" s="94" customFormat="1" ht="12.75">
      <c r="A23" s="340" t="s">
        <v>29</v>
      </c>
      <c r="B23" s="97" t="s">
        <v>16</v>
      </c>
      <c r="C23" s="97">
        <v>7800</v>
      </c>
      <c r="D23" s="97">
        <v>7494.9</v>
      </c>
      <c r="E23" s="97">
        <v>7000</v>
      </c>
      <c r="F23" s="97">
        <v>7000</v>
      </c>
      <c r="G23" s="181">
        <f t="shared" si="2"/>
        <v>100</v>
      </c>
      <c r="H23" s="97"/>
    </row>
    <row r="24" spans="1:8" s="94" customFormat="1" ht="12.75">
      <c r="A24" s="340" t="s">
        <v>30</v>
      </c>
      <c r="B24" s="97" t="s">
        <v>18</v>
      </c>
      <c r="C24" s="97">
        <v>1000</v>
      </c>
      <c r="D24" s="97">
        <v>14697</v>
      </c>
      <c r="E24" s="97">
        <v>1000</v>
      </c>
      <c r="F24" s="97">
        <v>1000</v>
      </c>
      <c r="G24" s="181">
        <f t="shared" si="2"/>
        <v>100</v>
      </c>
      <c r="H24" s="97"/>
    </row>
    <row r="25" spans="1:8" s="100" customFormat="1" ht="19.5" customHeight="1">
      <c r="A25" s="341" t="s">
        <v>19</v>
      </c>
      <c r="B25" s="99" t="s">
        <v>21</v>
      </c>
      <c r="C25" s="99">
        <v>590</v>
      </c>
      <c r="D25" s="99"/>
      <c r="E25" s="99"/>
      <c r="F25" s="99">
        <v>610</v>
      </c>
      <c r="G25" s="181">
        <f t="shared" si="2"/>
        <v>0</v>
      </c>
      <c r="H25" s="99">
        <f t="shared" si="0"/>
        <v>0</v>
      </c>
    </row>
    <row r="26" spans="1:8" s="100" customFormat="1" ht="12.75" hidden="1" outlineLevel="1">
      <c r="A26" s="341" t="s">
        <v>19</v>
      </c>
      <c r="B26" s="99" t="s">
        <v>22</v>
      </c>
      <c r="C26" s="99"/>
      <c r="D26" s="99"/>
      <c r="E26" s="99"/>
      <c r="F26" s="99"/>
      <c r="G26" s="182">
        <f t="shared" si="2"/>
        <v>0</v>
      </c>
      <c r="H26" s="99">
        <f t="shared" si="0"/>
        <v>0</v>
      </c>
    </row>
    <row r="27" spans="1:8" s="100" customFormat="1" ht="19.5" customHeight="1" collapsed="1">
      <c r="A27" s="341" t="s">
        <v>19</v>
      </c>
      <c r="B27" s="99" t="s">
        <v>23</v>
      </c>
      <c r="C27" s="99">
        <v>410</v>
      </c>
      <c r="D27" s="99"/>
      <c r="E27" s="99"/>
      <c r="F27" s="99">
        <v>390</v>
      </c>
      <c r="G27" s="182">
        <f t="shared" si="2"/>
        <v>0</v>
      </c>
      <c r="H27" s="99">
        <f t="shared" si="0"/>
        <v>0</v>
      </c>
    </row>
    <row r="28" spans="1:8" s="94" customFormat="1" ht="12.75" hidden="1" outlineLevel="1">
      <c r="A28" s="340" t="s">
        <v>31</v>
      </c>
      <c r="B28" s="97" t="s">
        <v>25</v>
      </c>
      <c r="C28" s="97">
        <v>0</v>
      </c>
      <c r="D28" s="97">
        <v>170</v>
      </c>
      <c r="E28" s="97"/>
      <c r="F28" s="97"/>
      <c r="G28" s="181">
        <f t="shared" si="2"/>
        <v>0</v>
      </c>
      <c r="H28" s="97">
        <f t="shared" si="0"/>
        <v>0</v>
      </c>
    </row>
    <row r="29" spans="1:8" s="92" customFormat="1" ht="21" customHeight="1" collapsed="1">
      <c r="A29" s="339" t="s">
        <v>32</v>
      </c>
      <c r="B29" s="95" t="s">
        <v>33</v>
      </c>
      <c r="C29" s="96">
        <v>22800</v>
      </c>
      <c r="D29" s="96">
        <f>D30+D31+D32+D36</f>
        <v>9777.563814000001</v>
      </c>
      <c r="E29" s="96">
        <f>F29</f>
        <v>4000</v>
      </c>
      <c r="F29" s="96">
        <f>F30+F31+F32+F36</f>
        <v>4000</v>
      </c>
      <c r="G29" s="180">
        <f t="shared" si="2"/>
        <v>100</v>
      </c>
      <c r="H29" s="96">
        <f t="shared" si="0"/>
        <v>0</v>
      </c>
    </row>
    <row r="30" spans="1:8" s="94" customFormat="1" ht="12.75">
      <c r="A30" s="340" t="s">
        <v>34</v>
      </c>
      <c r="B30" s="97" t="s">
        <v>13</v>
      </c>
      <c r="C30" s="97">
        <v>10000</v>
      </c>
      <c r="D30" s="97">
        <v>5188.6505540000007</v>
      </c>
      <c r="E30" s="97">
        <v>2000</v>
      </c>
      <c r="F30" s="97">
        <v>2000</v>
      </c>
      <c r="G30" s="181">
        <f t="shared" si="2"/>
        <v>100</v>
      </c>
      <c r="H30" s="97"/>
    </row>
    <row r="31" spans="1:8" s="94" customFormat="1" ht="12.75">
      <c r="A31" s="340" t="s">
        <v>35</v>
      </c>
      <c r="B31" s="97" t="s">
        <v>36</v>
      </c>
      <c r="C31" s="97">
        <v>12800</v>
      </c>
      <c r="D31" s="97">
        <v>4585.5583390000002</v>
      </c>
      <c r="E31" s="97">
        <v>2000</v>
      </c>
      <c r="F31" s="97">
        <v>2000</v>
      </c>
      <c r="G31" s="181">
        <f t="shared" si="2"/>
        <v>100</v>
      </c>
      <c r="H31" s="97"/>
    </row>
    <row r="32" spans="1:8" s="94" customFormat="1" ht="12.75" hidden="1" customHeight="1" outlineLevel="1">
      <c r="A32" s="340" t="s">
        <v>37</v>
      </c>
      <c r="B32" s="97" t="s">
        <v>18</v>
      </c>
      <c r="C32" s="97">
        <v>0</v>
      </c>
      <c r="D32" s="97">
        <v>3.0209039999999998</v>
      </c>
      <c r="E32" s="97">
        <v>0</v>
      </c>
      <c r="F32" s="97">
        <v>0</v>
      </c>
      <c r="G32" s="181">
        <f t="shared" si="2"/>
        <v>0</v>
      </c>
      <c r="H32" s="97">
        <f t="shared" si="0"/>
        <v>0</v>
      </c>
    </row>
    <row r="33" spans="1:8" s="94" customFormat="1" ht="12.75" hidden="1" customHeight="1" outlineLevel="1">
      <c r="A33" s="340" t="s">
        <v>19</v>
      </c>
      <c r="B33" s="97" t="s">
        <v>21</v>
      </c>
      <c r="C33" s="97"/>
      <c r="D33" s="97"/>
      <c r="E33" s="97"/>
      <c r="F33" s="97"/>
      <c r="G33" s="181">
        <f t="shared" si="2"/>
        <v>0</v>
      </c>
      <c r="H33" s="97">
        <f t="shared" si="0"/>
        <v>0</v>
      </c>
    </row>
    <row r="34" spans="1:8" s="94" customFormat="1" ht="12.75" hidden="1" customHeight="1" outlineLevel="1">
      <c r="A34" s="340" t="s">
        <v>19</v>
      </c>
      <c r="B34" s="97" t="s">
        <v>23</v>
      </c>
      <c r="C34" s="97"/>
      <c r="D34" s="97"/>
      <c r="E34" s="97"/>
      <c r="F34" s="97"/>
      <c r="G34" s="181">
        <f t="shared" si="2"/>
        <v>0</v>
      </c>
      <c r="H34" s="97">
        <f t="shared" si="0"/>
        <v>0</v>
      </c>
    </row>
    <row r="35" spans="1:8" s="94" customFormat="1" ht="12.75" hidden="1" outlineLevel="2" collapsed="1">
      <c r="A35" s="340" t="s">
        <v>37</v>
      </c>
      <c r="B35" s="97" t="s">
        <v>38</v>
      </c>
      <c r="C35" s="97"/>
      <c r="D35" s="97"/>
      <c r="E35" s="97"/>
      <c r="F35" s="97"/>
      <c r="G35" s="181">
        <f t="shared" si="2"/>
        <v>0</v>
      </c>
      <c r="H35" s="97">
        <f t="shared" si="0"/>
        <v>0</v>
      </c>
    </row>
    <row r="36" spans="1:8" s="94" customFormat="1" ht="12.75" hidden="1" outlineLevel="1">
      <c r="A36" s="340" t="s">
        <v>39</v>
      </c>
      <c r="B36" s="97" t="s">
        <v>40</v>
      </c>
      <c r="C36" s="97">
        <v>0</v>
      </c>
      <c r="D36" s="97">
        <v>0.33401700000000001</v>
      </c>
      <c r="E36" s="97">
        <v>0</v>
      </c>
      <c r="F36" s="97">
        <v>0</v>
      </c>
      <c r="G36" s="181">
        <f t="shared" si="2"/>
        <v>0</v>
      </c>
      <c r="H36" s="97">
        <f t="shared" si="0"/>
        <v>0</v>
      </c>
    </row>
    <row r="37" spans="1:8" s="92" customFormat="1" ht="21.75" customHeight="1" collapsed="1">
      <c r="A37" s="339" t="s">
        <v>41</v>
      </c>
      <c r="B37" s="95" t="s">
        <v>281</v>
      </c>
      <c r="C37" s="96">
        <v>575000</v>
      </c>
      <c r="D37" s="96">
        <f>D38+D42+D43+D44+D49</f>
        <v>530705</v>
      </c>
      <c r="E37" s="96">
        <f>F37</f>
        <v>625000</v>
      </c>
      <c r="F37" s="96">
        <f>F38+F42+F43+F44+F49</f>
        <v>625000</v>
      </c>
      <c r="G37" s="180">
        <f t="shared" si="2"/>
        <v>100</v>
      </c>
      <c r="H37" s="96">
        <f t="shared" si="0"/>
        <v>0</v>
      </c>
    </row>
    <row r="38" spans="1:8" s="94" customFormat="1" ht="12.75">
      <c r="A38" s="340" t="s">
        <v>42</v>
      </c>
      <c r="B38" s="97" t="s">
        <v>13</v>
      </c>
      <c r="C38" s="97">
        <v>444700</v>
      </c>
      <c r="D38" s="97">
        <v>406402</v>
      </c>
      <c r="E38" s="17">
        <v>478000</v>
      </c>
      <c r="F38" s="17">
        <v>450000</v>
      </c>
      <c r="G38" s="181">
        <f t="shared" si="2"/>
        <v>94.142259414225933</v>
      </c>
      <c r="H38" s="97"/>
    </row>
    <row r="39" spans="1:8" s="100" customFormat="1" ht="12.75" hidden="1" customHeight="1" outlineLevel="1">
      <c r="A39" s="341"/>
      <c r="B39" s="99" t="s">
        <v>43</v>
      </c>
      <c r="C39" s="99"/>
      <c r="D39" s="99"/>
      <c r="E39" s="18"/>
      <c r="F39" s="18"/>
      <c r="G39" s="182">
        <f t="shared" si="2"/>
        <v>0</v>
      </c>
      <c r="H39" s="99"/>
    </row>
    <row r="40" spans="1:8" s="100" customFormat="1" ht="12.75" hidden="1" customHeight="1" outlineLevel="1">
      <c r="A40" s="341"/>
      <c r="B40" s="99" t="s">
        <v>44</v>
      </c>
      <c r="C40" s="99"/>
      <c r="D40" s="99"/>
      <c r="E40" s="18"/>
      <c r="F40" s="18"/>
      <c r="G40" s="182">
        <f t="shared" si="2"/>
        <v>0</v>
      </c>
      <c r="H40" s="99"/>
    </row>
    <row r="41" spans="1:8" s="100" customFormat="1" ht="12.75" hidden="1" customHeight="1" outlineLevel="1">
      <c r="A41" s="341"/>
      <c r="B41" s="99" t="s">
        <v>45</v>
      </c>
      <c r="C41" s="99"/>
      <c r="D41" s="99"/>
      <c r="E41" s="18"/>
      <c r="F41" s="18"/>
      <c r="G41" s="182">
        <f t="shared" si="2"/>
        <v>0</v>
      </c>
      <c r="H41" s="99"/>
    </row>
    <row r="42" spans="1:8" s="94" customFormat="1" ht="12.75" collapsed="1">
      <c r="A42" s="340" t="s">
        <v>46</v>
      </c>
      <c r="B42" s="97" t="s">
        <v>36</v>
      </c>
      <c r="C42" s="97">
        <v>30000</v>
      </c>
      <c r="D42" s="97">
        <v>25778</v>
      </c>
      <c r="E42" s="17">
        <v>29000</v>
      </c>
      <c r="F42" s="17">
        <v>29000</v>
      </c>
      <c r="G42" s="181">
        <f t="shared" si="2"/>
        <v>100</v>
      </c>
      <c r="H42" s="97"/>
    </row>
    <row r="43" spans="1:8" s="94" customFormat="1" ht="12.75">
      <c r="A43" s="340" t="s">
        <v>47</v>
      </c>
      <c r="B43" s="97" t="s">
        <v>525</v>
      </c>
      <c r="C43" s="97">
        <v>3000</v>
      </c>
      <c r="D43" s="97">
        <v>2100</v>
      </c>
      <c r="E43" s="97">
        <v>2600</v>
      </c>
      <c r="F43" s="97">
        <v>2600</v>
      </c>
      <c r="G43" s="181">
        <f t="shared" si="2"/>
        <v>100</v>
      </c>
      <c r="H43" s="97"/>
    </row>
    <row r="44" spans="1:8" s="94" customFormat="1" ht="12.75">
      <c r="A44" s="340" t="s">
        <v>48</v>
      </c>
      <c r="B44" s="97" t="s">
        <v>18</v>
      </c>
      <c r="C44" s="97">
        <v>97300</v>
      </c>
      <c r="D44" s="97">
        <v>88545</v>
      </c>
      <c r="E44" s="17">
        <v>115400</v>
      </c>
      <c r="F44" s="17">
        <v>143400</v>
      </c>
      <c r="G44" s="181">
        <f t="shared" si="2"/>
        <v>124.26343154246101</v>
      </c>
      <c r="H44" s="97"/>
    </row>
    <row r="45" spans="1:8" s="100" customFormat="1" ht="12.75">
      <c r="A45" s="341" t="s">
        <v>19</v>
      </c>
      <c r="B45" s="99" t="s">
        <v>20</v>
      </c>
      <c r="C45" s="99">
        <v>86670</v>
      </c>
      <c r="D45" s="99"/>
      <c r="E45" s="18"/>
      <c r="F45" s="18">
        <v>130305</v>
      </c>
      <c r="G45" s="182">
        <f t="shared" si="2"/>
        <v>0</v>
      </c>
      <c r="H45" s="99">
        <f t="shared" si="0"/>
        <v>0</v>
      </c>
    </row>
    <row r="46" spans="1:8" s="100" customFormat="1" ht="12.75" hidden="1" outlineLevel="1">
      <c r="A46" s="341" t="s">
        <v>19</v>
      </c>
      <c r="B46" s="99" t="s">
        <v>22</v>
      </c>
      <c r="C46" s="99"/>
      <c r="D46" s="99"/>
      <c r="E46" s="18"/>
      <c r="F46" s="18"/>
      <c r="G46" s="182">
        <f t="shared" si="2"/>
        <v>0</v>
      </c>
      <c r="H46" s="99">
        <f t="shared" si="0"/>
        <v>0</v>
      </c>
    </row>
    <row r="47" spans="1:8" s="100" customFormat="1" ht="12.75" hidden="1" customHeight="1" outlineLevel="1">
      <c r="A47" s="341" t="s">
        <v>19</v>
      </c>
      <c r="B47" s="99" t="s">
        <v>21</v>
      </c>
      <c r="C47" s="99"/>
      <c r="D47" s="99"/>
      <c r="E47" s="18"/>
      <c r="F47" s="18"/>
      <c r="G47" s="182">
        <f t="shared" si="2"/>
        <v>0</v>
      </c>
      <c r="H47" s="99">
        <f t="shared" si="0"/>
        <v>0</v>
      </c>
    </row>
    <row r="48" spans="1:8" s="100" customFormat="1" ht="12.75" collapsed="1">
      <c r="A48" s="341" t="s">
        <v>19</v>
      </c>
      <c r="B48" s="99" t="s">
        <v>23</v>
      </c>
      <c r="C48" s="99">
        <v>10630</v>
      </c>
      <c r="D48" s="99"/>
      <c r="E48" s="18"/>
      <c r="F48" s="18">
        <v>13095</v>
      </c>
      <c r="G48" s="182">
        <f t="shared" si="2"/>
        <v>0</v>
      </c>
      <c r="H48" s="99">
        <f t="shared" si="0"/>
        <v>0</v>
      </c>
    </row>
    <row r="49" spans="1:8" s="94" customFormat="1" ht="12.75" hidden="1" outlineLevel="1">
      <c r="A49" s="340" t="s">
        <v>49</v>
      </c>
      <c r="B49" s="97" t="s">
        <v>50</v>
      </c>
      <c r="C49" s="97">
        <v>0</v>
      </c>
      <c r="D49" s="97">
        <v>7880</v>
      </c>
      <c r="E49" s="97"/>
      <c r="F49" s="97"/>
      <c r="G49" s="181">
        <f t="shared" si="2"/>
        <v>0</v>
      </c>
      <c r="H49" s="97">
        <f t="shared" si="0"/>
        <v>0</v>
      </c>
    </row>
    <row r="50" spans="1:8" s="92" customFormat="1" ht="15.75" customHeight="1" collapsed="1">
      <c r="A50" s="339" t="s">
        <v>52</v>
      </c>
      <c r="B50" s="95" t="s">
        <v>53</v>
      </c>
      <c r="C50" s="95">
        <v>70000</v>
      </c>
      <c r="D50" s="95">
        <v>59960</v>
      </c>
      <c r="E50" s="101">
        <v>86000</v>
      </c>
      <c r="F50" s="101">
        <v>86000</v>
      </c>
      <c r="G50" s="180">
        <f t="shared" si="2"/>
        <v>100</v>
      </c>
      <c r="H50" s="95">
        <f t="shared" si="0"/>
        <v>0</v>
      </c>
    </row>
    <row r="51" spans="1:8" s="92" customFormat="1" ht="15.75" customHeight="1">
      <c r="A51" s="339" t="s">
        <v>54</v>
      </c>
      <c r="B51" s="95" t="s">
        <v>55</v>
      </c>
      <c r="C51" s="95">
        <v>500</v>
      </c>
      <c r="D51" s="95">
        <v>459</v>
      </c>
      <c r="E51" s="101">
        <v>200</v>
      </c>
      <c r="F51" s="101">
        <v>200</v>
      </c>
      <c r="G51" s="180">
        <f t="shared" si="2"/>
        <v>100</v>
      </c>
      <c r="H51" s="95">
        <f t="shared" si="0"/>
        <v>0</v>
      </c>
    </row>
    <row r="52" spans="1:8" s="92" customFormat="1" ht="15.75" customHeight="1">
      <c r="A52" s="339" t="s">
        <v>56</v>
      </c>
      <c r="B52" s="95" t="s">
        <v>57</v>
      </c>
      <c r="C52" s="95">
        <v>3500</v>
      </c>
      <c r="D52" s="95">
        <v>3110</v>
      </c>
      <c r="E52" s="101">
        <v>3600</v>
      </c>
      <c r="F52" s="101">
        <v>3600</v>
      </c>
      <c r="G52" s="180">
        <f t="shared" si="2"/>
        <v>100</v>
      </c>
      <c r="H52" s="95">
        <f t="shared" si="0"/>
        <v>0</v>
      </c>
    </row>
    <row r="53" spans="1:8" s="92" customFormat="1" ht="15.75" customHeight="1">
      <c r="A53" s="339" t="s">
        <v>58</v>
      </c>
      <c r="B53" s="95" t="s">
        <v>59</v>
      </c>
      <c r="C53" s="95">
        <v>105000</v>
      </c>
      <c r="D53" s="95">
        <v>86805</v>
      </c>
      <c r="E53" s="101">
        <v>111000</v>
      </c>
      <c r="F53" s="101">
        <v>111000</v>
      </c>
      <c r="G53" s="180">
        <f t="shared" si="2"/>
        <v>100</v>
      </c>
      <c r="H53" s="95">
        <f t="shared" si="0"/>
        <v>0</v>
      </c>
    </row>
    <row r="54" spans="1:8" s="92" customFormat="1" ht="15.75" customHeight="1">
      <c r="A54" s="339" t="s">
        <v>60</v>
      </c>
      <c r="B54" s="95" t="s">
        <v>61</v>
      </c>
      <c r="C54" s="95">
        <v>260000</v>
      </c>
      <c r="D54" s="95">
        <f>D55+D56</f>
        <v>149500</v>
      </c>
      <c r="E54" s="95">
        <f>E55+E56</f>
        <v>260000</v>
      </c>
      <c r="F54" s="95">
        <f>F55+F56</f>
        <v>260000</v>
      </c>
      <c r="G54" s="180">
        <f t="shared" si="2"/>
        <v>100</v>
      </c>
      <c r="H54" s="95">
        <f t="shared" si="0"/>
        <v>0</v>
      </c>
    </row>
    <row r="55" spans="1:8" s="94" customFormat="1" ht="15.75" customHeight="1">
      <c r="A55" s="340" t="s">
        <v>62</v>
      </c>
      <c r="B55" s="97" t="s">
        <v>63</v>
      </c>
      <c r="C55" s="97">
        <v>163280</v>
      </c>
      <c r="D55" s="97">
        <v>93900</v>
      </c>
      <c r="E55" s="98">
        <v>163000</v>
      </c>
      <c r="F55" s="98">
        <v>163000</v>
      </c>
      <c r="G55" s="181">
        <f t="shared" si="2"/>
        <v>100</v>
      </c>
      <c r="H55" s="97"/>
    </row>
    <row r="56" spans="1:8" s="94" customFormat="1" ht="15.75" customHeight="1">
      <c r="A56" s="340" t="s">
        <v>62</v>
      </c>
      <c r="B56" s="97" t="s">
        <v>64</v>
      </c>
      <c r="C56" s="97">
        <v>96720</v>
      </c>
      <c r="D56" s="97">
        <v>55600</v>
      </c>
      <c r="E56" s="98">
        <v>97000</v>
      </c>
      <c r="F56" s="98">
        <v>97000</v>
      </c>
      <c r="G56" s="181">
        <f t="shared" si="2"/>
        <v>100</v>
      </c>
      <c r="H56" s="97"/>
    </row>
    <row r="57" spans="1:8" s="92" customFormat="1" ht="22.5" customHeight="1">
      <c r="A57" s="339" t="s">
        <v>65</v>
      </c>
      <c r="B57" s="95" t="s">
        <v>66</v>
      </c>
      <c r="C57" s="101">
        <v>53000</v>
      </c>
      <c r="D57" s="101">
        <f>D58+D59</f>
        <v>38625</v>
      </c>
      <c r="E57" s="101">
        <f>E58+E59</f>
        <v>50000</v>
      </c>
      <c r="F57" s="101">
        <f>F58+F59</f>
        <v>50000</v>
      </c>
      <c r="G57" s="180">
        <f t="shared" si="2"/>
        <v>100</v>
      </c>
      <c r="H57" s="101">
        <f t="shared" si="0"/>
        <v>0</v>
      </c>
    </row>
    <row r="58" spans="1:8" s="94" customFormat="1" ht="12.75">
      <c r="A58" s="340" t="s">
        <v>282</v>
      </c>
      <c r="B58" s="97" t="s">
        <v>454</v>
      </c>
      <c r="C58" s="97">
        <v>8000</v>
      </c>
      <c r="D58" s="97">
        <v>2495</v>
      </c>
      <c r="E58" s="98">
        <v>5000</v>
      </c>
      <c r="F58" s="98">
        <v>5000</v>
      </c>
      <c r="G58" s="181">
        <f t="shared" si="2"/>
        <v>100</v>
      </c>
      <c r="H58" s="97"/>
    </row>
    <row r="59" spans="1:8" s="94" customFormat="1" ht="12.75">
      <c r="A59" s="340" t="s">
        <v>283</v>
      </c>
      <c r="B59" s="97" t="s">
        <v>455</v>
      </c>
      <c r="C59" s="98">
        <v>45000</v>
      </c>
      <c r="D59" s="97">
        <v>36130</v>
      </c>
      <c r="E59" s="98">
        <v>45000</v>
      </c>
      <c r="F59" s="98">
        <v>45000</v>
      </c>
      <c r="G59" s="181">
        <f t="shared" si="2"/>
        <v>100</v>
      </c>
      <c r="H59" s="98"/>
    </row>
    <row r="60" spans="1:8" s="94" customFormat="1" ht="12.75">
      <c r="A60" s="467"/>
      <c r="B60" s="468" t="s">
        <v>43</v>
      </c>
      <c r="C60" s="470"/>
      <c r="D60" s="468"/>
      <c r="E60" s="470"/>
      <c r="F60" s="470"/>
      <c r="G60" s="469"/>
      <c r="H60" s="470"/>
    </row>
    <row r="61" spans="1:8" s="94" customFormat="1" ht="12.75">
      <c r="A61" s="340" t="s">
        <v>62</v>
      </c>
      <c r="B61" s="97" t="s">
        <v>69</v>
      </c>
      <c r="C61" s="97">
        <v>9000</v>
      </c>
      <c r="D61" s="97"/>
      <c r="E61" s="98">
        <v>9000</v>
      </c>
      <c r="F61" s="98">
        <v>10000</v>
      </c>
      <c r="G61" s="181">
        <f t="shared" si="2"/>
        <v>111.11111111111111</v>
      </c>
      <c r="H61" s="97"/>
    </row>
    <row r="62" spans="1:8" s="94" customFormat="1" ht="12.75">
      <c r="A62" s="340" t="s">
        <v>62</v>
      </c>
      <c r="B62" s="97" t="s">
        <v>284</v>
      </c>
      <c r="C62" s="97">
        <v>7600</v>
      </c>
      <c r="D62" s="97"/>
      <c r="E62" s="98">
        <v>0</v>
      </c>
      <c r="F62" s="98">
        <v>7600</v>
      </c>
      <c r="G62" s="181">
        <f t="shared" si="2"/>
        <v>0</v>
      </c>
      <c r="H62" s="97"/>
    </row>
    <row r="63" spans="1:8" s="94" customFormat="1" ht="12.75">
      <c r="A63" s="340" t="s">
        <v>62</v>
      </c>
      <c r="B63" s="97" t="s">
        <v>70</v>
      </c>
      <c r="C63" s="97">
        <v>28400</v>
      </c>
      <c r="D63" s="97"/>
      <c r="E63" s="98">
        <v>0</v>
      </c>
      <c r="F63" s="98">
        <v>27400</v>
      </c>
      <c r="G63" s="181">
        <f t="shared" si="2"/>
        <v>0</v>
      </c>
      <c r="H63" s="97"/>
    </row>
    <row r="64" spans="1:8" s="94" customFormat="1" ht="25.5">
      <c r="A64" s="340"/>
      <c r="B64" s="97" t="s">
        <v>363</v>
      </c>
      <c r="C64" s="97">
        <v>7000</v>
      </c>
      <c r="D64" s="97">
        <v>7000</v>
      </c>
      <c r="E64" s="98">
        <v>6000</v>
      </c>
      <c r="F64" s="98">
        <v>7000</v>
      </c>
      <c r="G64" s="181">
        <f t="shared" si="2"/>
        <v>116.66666666666667</v>
      </c>
      <c r="H64" s="97"/>
    </row>
    <row r="65" spans="1:8" s="92" customFormat="1" ht="18.75" customHeight="1">
      <c r="A65" s="339" t="s">
        <v>71</v>
      </c>
      <c r="B65" s="95" t="s">
        <v>72</v>
      </c>
      <c r="C65" s="95">
        <v>200000</v>
      </c>
      <c r="D65" s="95">
        <f>D66+D67</f>
        <v>121827</v>
      </c>
      <c r="E65" s="95">
        <v>200000</v>
      </c>
      <c r="F65" s="95">
        <f t="shared" ref="F65" si="3">F66+F67</f>
        <v>200000</v>
      </c>
      <c r="G65" s="180">
        <f t="shared" si="2"/>
        <v>100</v>
      </c>
      <c r="H65" s="95">
        <f t="shared" si="0"/>
        <v>0</v>
      </c>
    </row>
    <row r="66" spans="1:8" s="94" customFormat="1" ht="12.75">
      <c r="A66" s="340" t="s">
        <v>62</v>
      </c>
      <c r="B66" s="97" t="s">
        <v>456</v>
      </c>
      <c r="C66" s="97">
        <v>121100</v>
      </c>
      <c r="D66" s="97">
        <v>44300</v>
      </c>
      <c r="E66" s="97">
        <v>0</v>
      </c>
      <c r="F66" s="97">
        <v>57800</v>
      </c>
      <c r="G66" s="181">
        <f t="shared" si="2"/>
        <v>0</v>
      </c>
      <c r="H66" s="97"/>
    </row>
    <row r="67" spans="1:8" s="94" customFormat="1" ht="12.75">
      <c r="A67" s="340" t="s">
        <v>62</v>
      </c>
      <c r="B67" s="97" t="s">
        <v>73</v>
      </c>
      <c r="C67" s="97">
        <v>78900</v>
      </c>
      <c r="D67" s="97">
        <v>77527</v>
      </c>
      <c r="E67" s="97">
        <v>0</v>
      </c>
      <c r="F67" s="97">
        <v>142200</v>
      </c>
      <c r="G67" s="181">
        <f t="shared" si="2"/>
        <v>0</v>
      </c>
      <c r="H67" s="97"/>
    </row>
    <row r="68" spans="1:8" s="92" customFormat="1" ht="16.5" customHeight="1">
      <c r="A68" s="339" t="s">
        <v>74</v>
      </c>
      <c r="B68" s="95" t="s">
        <v>457</v>
      </c>
      <c r="C68" s="95">
        <v>14000</v>
      </c>
      <c r="D68" s="95">
        <v>13545</v>
      </c>
      <c r="E68" s="101">
        <v>20000</v>
      </c>
      <c r="F68" s="101">
        <v>20000</v>
      </c>
      <c r="G68" s="180">
        <f>IF(E68=0,0,F68/E68*100)</f>
        <v>100</v>
      </c>
      <c r="H68" s="95">
        <f t="shared" si="0"/>
        <v>0</v>
      </c>
    </row>
    <row r="69" spans="1:8" s="92" customFormat="1" ht="16.5" hidden="1" customHeight="1">
      <c r="A69" s="339" t="s">
        <v>75</v>
      </c>
      <c r="B69" s="95" t="s">
        <v>458</v>
      </c>
      <c r="C69" s="95">
        <v>200</v>
      </c>
      <c r="D69" s="95">
        <v>200</v>
      </c>
      <c r="E69" s="101">
        <v>0</v>
      </c>
      <c r="F69" s="101">
        <v>0</v>
      </c>
      <c r="G69" s="180">
        <f>IF(E69=0,0,F69/E69*100)</f>
        <v>0</v>
      </c>
      <c r="H69" s="95">
        <f t="shared" si="0"/>
        <v>0</v>
      </c>
    </row>
    <row r="70" spans="1:8" s="92" customFormat="1" ht="16.5" customHeight="1">
      <c r="A70" s="339" t="s">
        <v>75</v>
      </c>
      <c r="B70" s="95" t="s">
        <v>77</v>
      </c>
      <c r="C70" s="96">
        <v>52000</v>
      </c>
      <c r="D70" s="96">
        <f>D72+D81+D80</f>
        <v>66405</v>
      </c>
      <c r="E70" s="96">
        <v>60000</v>
      </c>
      <c r="F70" s="96">
        <f>F72+F81+F80+F79</f>
        <v>60000</v>
      </c>
      <c r="G70" s="180">
        <f>IF(E70=0,0,F70/E70*100)</f>
        <v>100</v>
      </c>
      <c r="H70" s="96">
        <f t="shared" si="0"/>
        <v>0</v>
      </c>
    </row>
    <row r="71" spans="1:8" s="100" customFormat="1" ht="16.5" customHeight="1">
      <c r="A71" s="341"/>
      <c r="B71" s="99" t="s">
        <v>78</v>
      </c>
      <c r="C71" s="102">
        <v>22100</v>
      </c>
      <c r="D71" s="102">
        <f>D74+D77</f>
        <v>21140</v>
      </c>
      <c r="E71" s="102">
        <f>E74+E77+E79</f>
        <v>21000</v>
      </c>
      <c r="F71" s="102">
        <f>F74+F77+F79</f>
        <v>21000</v>
      </c>
      <c r="G71" s="182"/>
      <c r="H71" s="102"/>
    </row>
    <row r="72" spans="1:8" s="94" customFormat="1" ht="18" customHeight="1">
      <c r="A72" s="340" t="s">
        <v>468</v>
      </c>
      <c r="B72" s="337" t="s">
        <v>79</v>
      </c>
      <c r="C72" s="98">
        <v>29250</v>
      </c>
      <c r="D72" s="98">
        <f>D73+D76</f>
        <v>26911</v>
      </c>
      <c r="E72" s="98">
        <f t="shared" ref="E72:F72" si="4">E73+E76</f>
        <v>0</v>
      </c>
      <c r="F72" s="98">
        <f t="shared" si="4"/>
        <v>27000</v>
      </c>
      <c r="G72" s="181">
        <f>IF(E72=0,0,F72/E72*100)</f>
        <v>0</v>
      </c>
      <c r="H72" s="98"/>
    </row>
    <row r="73" spans="1:8" s="94" customFormat="1" ht="17.25" customHeight="1">
      <c r="A73" s="340" t="s">
        <v>67</v>
      </c>
      <c r="B73" s="337" t="s">
        <v>80</v>
      </c>
      <c r="C73" s="97">
        <v>16250</v>
      </c>
      <c r="D73" s="97">
        <f>D74+D75</f>
        <v>15331</v>
      </c>
      <c r="E73" s="97"/>
      <c r="F73" s="97">
        <f t="shared" ref="F73" si="5">F74+F75</f>
        <v>15000</v>
      </c>
      <c r="G73" s="181">
        <f>IF(E73=0,0,F73/E73*100)</f>
        <v>0</v>
      </c>
      <c r="H73" s="97"/>
    </row>
    <row r="74" spans="1:8" s="94" customFormat="1" ht="17.25" customHeight="1">
      <c r="A74" s="340" t="s">
        <v>62</v>
      </c>
      <c r="B74" s="337" t="s">
        <v>81</v>
      </c>
      <c r="C74" s="97">
        <v>15000</v>
      </c>
      <c r="D74" s="97">
        <v>14260</v>
      </c>
      <c r="E74" s="98">
        <v>15000</v>
      </c>
      <c r="F74" s="98">
        <v>15000</v>
      </c>
      <c r="G74" s="181"/>
      <c r="H74" s="97"/>
    </row>
    <row r="75" spans="1:8" s="94" customFormat="1" ht="17.25" hidden="1" customHeight="1">
      <c r="A75" s="340" t="s">
        <v>62</v>
      </c>
      <c r="B75" s="337" t="s">
        <v>82</v>
      </c>
      <c r="C75" s="97">
        <v>1250</v>
      </c>
      <c r="D75" s="97">
        <v>1071</v>
      </c>
      <c r="E75" s="98">
        <v>0</v>
      </c>
      <c r="F75" s="98">
        <v>0</v>
      </c>
      <c r="G75" s="181"/>
      <c r="H75" s="97"/>
    </row>
    <row r="76" spans="1:8" s="94" customFormat="1" ht="17.25" customHeight="1">
      <c r="A76" s="340" t="s">
        <v>68</v>
      </c>
      <c r="B76" s="337" t="s">
        <v>83</v>
      </c>
      <c r="C76" s="97">
        <v>13000</v>
      </c>
      <c r="D76" s="97">
        <f>D77+D78</f>
        <v>11580</v>
      </c>
      <c r="E76" s="97"/>
      <c r="F76" s="97">
        <f t="shared" ref="F76" si="6">F77+F78</f>
        <v>12000</v>
      </c>
      <c r="G76" s="181">
        <f>IF(E76=0,0,F76/E76*100)</f>
        <v>0</v>
      </c>
      <c r="H76" s="97"/>
    </row>
    <row r="77" spans="1:8" s="94" customFormat="1" ht="17.25" customHeight="1">
      <c r="A77" s="340" t="s">
        <v>62</v>
      </c>
      <c r="B77" s="337" t="s">
        <v>81</v>
      </c>
      <c r="C77" s="97">
        <v>6000</v>
      </c>
      <c r="D77" s="97">
        <v>6880</v>
      </c>
      <c r="E77" s="98">
        <v>6000</v>
      </c>
      <c r="F77" s="98">
        <v>6000</v>
      </c>
      <c r="G77" s="181"/>
      <c r="H77" s="97"/>
    </row>
    <row r="78" spans="1:8" s="94" customFormat="1" ht="17.25" customHeight="1">
      <c r="A78" s="340" t="s">
        <v>62</v>
      </c>
      <c r="B78" s="337" t="s">
        <v>82</v>
      </c>
      <c r="C78" s="97">
        <v>7000</v>
      </c>
      <c r="D78" s="97">
        <v>4700</v>
      </c>
      <c r="E78" s="98">
        <v>0</v>
      </c>
      <c r="F78" s="98">
        <v>6000</v>
      </c>
      <c r="G78" s="181"/>
      <c r="H78" s="97"/>
    </row>
    <row r="79" spans="1:8" s="94" customFormat="1" ht="17.25" hidden="1" customHeight="1">
      <c r="A79" s="340" t="s">
        <v>84</v>
      </c>
      <c r="B79" s="97" t="s">
        <v>459</v>
      </c>
      <c r="C79" s="97">
        <v>1100</v>
      </c>
      <c r="D79" s="97"/>
      <c r="E79" s="98">
        <v>0</v>
      </c>
      <c r="F79" s="98">
        <v>0</v>
      </c>
      <c r="G79" s="181"/>
      <c r="H79" s="97"/>
    </row>
    <row r="80" spans="1:8" s="94" customFormat="1" ht="18.75" customHeight="1">
      <c r="A80" s="340" t="s">
        <v>469</v>
      </c>
      <c r="B80" s="97" t="s">
        <v>85</v>
      </c>
      <c r="C80" s="97">
        <v>21650</v>
      </c>
      <c r="D80" s="97">
        <v>39494</v>
      </c>
      <c r="E80" s="97">
        <v>0</v>
      </c>
      <c r="F80" s="97">
        <v>33000</v>
      </c>
      <c r="G80" s="181">
        <f t="shared" ref="G80:G97" si="7">IF(E80=0,0,F80/E80*100)</f>
        <v>0</v>
      </c>
      <c r="H80" s="97"/>
    </row>
    <row r="81" spans="1:14" s="94" customFormat="1" ht="12.75" hidden="1" outlineLevel="1" collapsed="1">
      <c r="A81" s="340" t="s">
        <v>364</v>
      </c>
      <c r="B81" s="97" t="s">
        <v>86</v>
      </c>
      <c r="C81" s="97"/>
      <c r="D81" s="97"/>
      <c r="E81" s="97"/>
      <c r="F81" s="97"/>
      <c r="G81" s="181">
        <f t="shared" si="7"/>
        <v>0</v>
      </c>
      <c r="H81" s="97">
        <f t="shared" ref="H81:H89" si="8">IF(E81=0,0,F81-E81)</f>
        <v>0</v>
      </c>
    </row>
    <row r="82" spans="1:14" s="92" customFormat="1" ht="17.25" customHeight="1" collapsed="1">
      <c r="A82" s="339" t="s">
        <v>76</v>
      </c>
      <c r="B82" s="335" t="s">
        <v>365</v>
      </c>
      <c r="C82" s="101">
        <v>85000</v>
      </c>
      <c r="D82" s="101">
        <f>D83+D84</f>
        <v>9560</v>
      </c>
      <c r="E82" s="101">
        <f>E83+E84</f>
        <v>85000</v>
      </c>
      <c r="F82" s="101">
        <f>F83+F84</f>
        <v>85000</v>
      </c>
      <c r="G82" s="180">
        <f t="shared" si="7"/>
        <v>100</v>
      </c>
      <c r="H82" s="101">
        <f t="shared" si="8"/>
        <v>0</v>
      </c>
    </row>
    <row r="83" spans="1:14" s="94" customFormat="1" ht="19.5" customHeight="1">
      <c r="A83" s="340" t="s">
        <v>62</v>
      </c>
      <c r="B83" s="337" t="s">
        <v>460</v>
      </c>
      <c r="C83" s="97">
        <v>75000</v>
      </c>
      <c r="D83" s="97">
        <v>0</v>
      </c>
      <c r="E83" s="98">
        <v>75500</v>
      </c>
      <c r="F83" s="98">
        <v>75500</v>
      </c>
      <c r="G83" s="181">
        <f t="shared" si="7"/>
        <v>100</v>
      </c>
      <c r="H83" s="97">
        <f t="shared" si="8"/>
        <v>0</v>
      </c>
    </row>
    <row r="84" spans="1:14" s="94" customFormat="1" ht="19.5" customHeight="1">
      <c r="A84" s="339" t="s">
        <v>62</v>
      </c>
      <c r="B84" s="337" t="s">
        <v>461</v>
      </c>
      <c r="C84" s="97">
        <v>10000</v>
      </c>
      <c r="D84" s="97">
        <v>9560</v>
      </c>
      <c r="E84" s="98">
        <v>9500</v>
      </c>
      <c r="F84" s="98">
        <v>9500</v>
      </c>
      <c r="G84" s="181">
        <f t="shared" si="7"/>
        <v>100</v>
      </c>
      <c r="H84" s="97">
        <f t="shared" si="8"/>
        <v>0</v>
      </c>
    </row>
    <row r="85" spans="1:14" s="92" customFormat="1" ht="19.5" customHeight="1">
      <c r="A85" s="339" t="s">
        <v>332</v>
      </c>
      <c r="B85" s="95" t="s">
        <v>526</v>
      </c>
      <c r="C85" s="95">
        <v>1000</v>
      </c>
      <c r="D85" s="95">
        <v>3280</v>
      </c>
      <c r="E85" s="101">
        <v>2000</v>
      </c>
      <c r="F85" s="101">
        <v>2000</v>
      </c>
      <c r="G85" s="181">
        <f t="shared" si="7"/>
        <v>100</v>
      </c>
      <c r="H85" s="95">
        <f t="shared" si="8"/>
        <v>0</v>
      </c>
    </row>
    <row r="86" spans="1:14" s="92" customFormat="1" ht="28.5" customHeight="1">
      <c r="A86" s="339" t="s">
        <v>333</v>
      </c>
      <c r="B86" s="95" t="s">
        <v>366</v>
      </c>
      <c r="C86" s="95">
        <v>700</v>
      </c>
      <c r="D86" s="95">
        <v>700</v>
      </c>
      <c r="E86" s="101">
        <v>2000</v>
      </c>
      <c r="F86" s="101">
        <v>2000</v>
      </c>
      <c r="G86" s="181"/>
      <c r="H86" s="95"/>
    </row>
    <row r="87" spans="1:14" s="92" customFormat="1" ht="16.5" customHeight="1">
      <c r="A87" s="339" t="s">
        <v>177</v>
      </c>
      <c r="B87" s="95" t="s">
        <v>87</v>
      </c>
      <c r="C87" s="95">
        <v>85000</v>
      </c>
      <c r="D87" s="95">
        <v>62000</v>
      </c>
      <c r="E87" s="101">
        <v>85000</v>
      </c>
      <c r="F87" s="101">
        <v>85000</v>
      </c>
      <c r="G87" s="181">
        <f t="shared" si="7"/>
        <v>100</v>
      </c>
      <c r="H87" s="95">
        <f t="shared" si="8"/>
        <v>0</v>
      </c>
    </row>
    <row r="88" spans="1:14" s="92" customFormat="1" ht="38.25">
      <c r="A88" s="339" t="s">
        <v>178</v>
      </c>
      <c r="B88" s="95" t="s">
        <v>462</v>
      </c>
      <c r="C88" s="95"/>
      <c r="D88" s="95"/>
      <c r="E88" s="101"/>
      <c r="F88" s="101">
        <v>898000</v>
      </c>
      <c r="G88" s="181"/>
      <c r="H88" s="101">
        <f>F88-E88</f>
        <v>898000</v>
      </c>
    </row>
    <row r="89" spans="1:14" s="94" customFormat="1" ht="21" customHeight="1">
      <c r="A89" s="334" t="s">
        <v>88</v>
      </c>
      <c r="B89" s="342" t="s">
        <v>89</v>
      </c>
      <c r="C89" s="95">
        <v>234000</v>
      </c>
      <c r="D89" s="95" t="e">
        <f>#REF!+D90</f>
        <v>#REF!</v>
      </c>
      <c r="E89" s="95">
        <f>E90+E91+E92</f>
        <v>270000</v>
      </c>
      <c r="F89" s="95">
        <f>F90+F91+F92</f>
        <v>270000</v>
      </c>
      <c r="G89" s="181">
        <f t="shared" si="7"/>
        <v>100</v>
      </c>
      <c r="H89" s="95">
        <f t="shared" si="8"/>
        <v>0</v>
      </c>
    </row>
    <row r="90" spans="1:14" s="94" customFormat="1" ht="17.25" customHeight="1">
      <c r="A90" s="340" t="s">
        <v>10</v>
      </c>
      <c r="B90" s="337" t="s">
        <v>92</v>
      </c>
      <c r="C90" s="97">
        <v>229000</v>
      </c>
      <c r="D90" s="97">
        <v>264953</v>
      </c>
      <c r="E90" s="97">
        <v>262500</v>
      </c>
      <c r="F90" s="97">
        <v>262500</v>
      </c>
      <c r="G90" s="181">
        <f>IF(E90=0,0,F90/E90*100)</f>
        <v>100</v>
      </c>
      <c r="H90" s="97">
        <f>IF(E90=0,0,F90-E90)</f>
        <v>0</v>
      </c>
    </row>
    <row r="91" spans="1:14" s="94" customFormat="1" ht="16.5" customHeight="1">
      <c r="A91" s="340" t="s">
        <v>26</v>
      </c>
      <c r="B91" s="337" t="s">
        <v>90</v>
      </c>
      <c r="C91" s="97">
        <v>2200</v>
      </c>
      <c r="D91" s="97"/>
      <c r="E91" s="97">
        <v>3500</v>
      </c>
      <c r="F91" s="97">
        <v>3500</v>
      </c>
      <c r="G91" s="181">
        <f t="shared" si="7"/>
        <v>100</v>
      </c>
      <c r="H91" s="97"/>
    </row>
    <row r="92" spans="1:14" s="94" customFormat="1" ht="16.5" customHeight="1">
      <c r="A92" s="340" t="s">
        <v>32</v>
      </c>
      <c r="B92" s="337" t="s">
        <v>91</v>
      </c>
      <c r="C92" s="97">
        <v>2800</v>
      </c>
      <c r="D92" s="97"/>
      <c r="E92" s="97">
        <v>4000</v>
      </c>
      <c r="F92" s="97">
        <v>4000</v>
      </c>
      <c r="G92" s="181">
        <f t="shared" si="7"/>
        <v>100</v>
      </c>
      <c r="H92" s="97"/>
    </row>
    <row r="93" spans="1:14" s="103" customFormat="1" ht="24" customHeight="1">
      <c r="A93" s="343" t="s">
        <v>93</v>
      </c>
      <c r="B93" s="342" t="s">
        <v>285</v>
      </c>
      <c r="C93" s="101">
        <f>C94+C104</f>
        <v>6963296</v>
      </c>
      <c r="D93" s="101">
        <f>D94+D104</f>
        <v>2129195.1638139999</v>
      </c>
      <c r="E93" s="101">
        <f>E94+E104</f>
        <v>7363747</v>
      </c>
      <c r="F93" s="101">
        <f>F94+F104</f>
        <v>8261747</v>
      </c>
      <c r="G93" s="179">
        <f t="shared" si="7"/>
        <v>112.19487850410938</v>
      </c>
      <c r="H93" s="101">
        <f t="shared" ref="H93:H116" si="9">IF(E93=0,0,F93-E93)</f>
        <v>898000</v>
      </c>
      <c r="I93" s="361"/>
      <c r="J93" s="361"/>
      <c r="K93" s="362"/>
      <c r="L93" s="362"/>
      <c r="M93" s="362"/>
      <c r="N93" s="362"/>
    </row>
    <row r="94" spans="1:14" s="103" customFormat="1" ht="15.75" customHeight="1">
      <c r="A94" s="343" t="s">
        <v>7</v>
      </c>
      <c r="B94" s="344" t="s">
        <v>95</v>
      </c>
      <c r="C94" s="101">
        <f>C97+C100+C103</f>
        <v>5103331</v>
      </c>
      <c r="D94" s="101">
        <f t="shared" ref="D94:F94" si="10">D97+D100+D103</f>
        <v>1796139.1638140001</v>
      </c>
      <c r="E94" s="101">
        <f t="shared" si="10"/>
        <v>5380973</v>
      </c>
      <c r="F94" s="101">
        <f t="shared" si="10"/>
        <v>6278973</v>
      </c>
      <c r="G94" s="183">
        <f t="shared" si="7"/>
        <v>116.68843162751421</v>
      </c>
      <c r="H94" s="101">
        <f t="shared" si="9"/>
        <v>898000</v>
      </c>
    </row>
    <row r="95" spans="1:14" ht="15.75" hidden="1" customHeight="1" outlineLevel="1">
      <c r="A95" s="345"/>
      <c r="B95" s="346" t="s">
        <v>286</v>
      </c>
      <c r="C95" s="98">
        <v>5103331</v>
      </c>
      <c r="D95" s="98"/>
      <c r="E95" s="98">
        <f>E94-E96</f>
        <v>5380973</v>
      </c>
      <c r="F95" s="98">
        <f>F94-F96</f>
        <v>6278973</v>
      </c>
      <c r="G95" s="184"/>
      <c r="H95" s="98"/>
    </row>
    <row r="96" spans="1:14" ht="15.75" hidden="1" customHeight="1" outlineLevel="1">
      <c r="A96" s="345"/>
      <c r="B96" s="346" t="s">
        <v>367</v>
      </c>
      <c r="C96" s="98"/>
      <c r="D96" s="98"/>
      <c r="E96" s="98"/>
      <c r="F96" s="98"/>
      <c r="G96" s="184"/>
      <c r="H96" s="98"/>
    </row>
    <row r="97" spans="1:11" ht="15.75" customHeight="1" collapsed="1">
      <c r="A97" s="345">
        <v>1</v>
      </c>
      <c r="B97" s="347" t="s">
        <v>96</v>
      </c>
      <c r="C97" s="98">
        <v>1986820</v>
      </c>
      <c r="D97" s="98">
        <f>D98+D99</f>
        <v>1796139.1638140001</v>
      </c>
      <c r="E97" s="348">
        <f>(E9-E20-E58-E55-E74-E77-E79-E83*0.7)</f>
        <v>2095150</v>
      </c>
      <c r="F97" s="348">
        <f>(F9-F20-F58-F55-F74-F77-F79-F83*0.7)</f>
        <v>2993150</v>
      </c>
      <c r="G97" s="184">
        <f t="shared" si="7"/>
        <v>142.86089301481994</v>
      </c>
      <c r="H97" s="98">
        <f t="shared" si="9"/>
        <v>898000</v>
      </c>
      <c r="I97" s="355"/>
      <c r="J97" s="355"/>
    </row>
    <row r="98" spans="1:11" ht="15.75" hidden="1" customHeight="1" outlineLevel="1">
      <c r="A98" s="345"/>
      <c r="B98" s="356" t="s">
        <v>287</v>
      </c>
      <c r="C98" s="98">
        <v>922100</v>
      </c>
      <c r="D98" s="98">
        <v>802165.16381400009</v>
      </c>
      <c r="E98" s="98">
        <f>E97-E99</f>
        <v>1033350</v>
      </c>
      <c r="F98" s="98">
        <f>F97-F99</f>
        <v>1959350</v>
      </c>
      <c r="G98" s="184">
        <f>IF(E98=0,0,F98/E98*100)</f>
        <v>189.61145787971162</v>
      </c>
      <c r="H98" s="98">
        <f>IF(E98=0,0,F98-E98)</f>
        <v>926000</v>
      </c>
    </row>
    <row r="99" spans="1:11" ht="15.75" hidden="1" customHeight="1" outlineLevel="1">
      <c r="A99" s="345"/>
      <c r="B99" s="356" t="s">
        <v>288</v>
      </c>
      <c r="C99" s="98">
        <v>1064720</v>
      </c>
      <c r="D99" s="98">
        <v>993974</v>
      </c>
      <c r="E99" s="98">
        <f>E12+E22+E30+E38+E14+E23+E31+E42+E53+E43+E56</f>
        <v>1061800</v>
      </c>
      <c r="F99" s="98">
        <f>F12+F22+F30+F38+F14+F23+F31+F42+F53+F43+F56</f>
        <v>1033800</v>
      </c>
      <c r="G99" s="184">
        <f>IF(E99=0,0,F99/E99*100)</f>
        <v>97.362968543981921</v>
      </c>
      <c r="H99" s="98">
        <f>IF(E99=0,0,F99-E99)</f>
        <v>-28000</v>
      </c>
    </row>
    <row r="100" spans="1:11" ht="15.75" customHeight="1" collapsed="1">
      <c r="A100" s="345" t="s">
        <v>26</v>
      </c>
      <c r="B100" s="356" t="s">
        <v>334</v>
      </c>
      <c r="C100" s="98">
        <v>3059986</v>
      </c>
      <c r="D100" s="98"/>
      <c r="E100" s="98">
        <f>E101+E102</f>
        <v>3120986</v>
      </c>
      <c r="F100" s="98">
        <f>F101+F102</f>
        <v>3120986</v>
      </c>
      <c r="G100" s="184">
        <f t="shared" ref="G100" si="11">IF(E100=0,0,F100/E100*100)</f>
        <v>100</v>
      </c>
      <c r="H100" s="98"/>
    </row>
    <row r="101" spans="1:11" ht="15.75" customHeight="1">
      <c r="A101" s="345" t="s">
        <v>28</v>
      </c>
      <c r="B101" s="356" t="s">
        <v>463</v>
      </c>
      <c r="C101" s="98">
        <v>3059986</v>
      </c>
      <c r="D101" s="98"/>
      <c r="E101" s="98">
        <v>3059986</v>
      </c>
      <c r="F101" s="98">
        <v>3059986</v>
      </c>
      <c r="G101" s="184"/>
      <c r="H101" s="98"/>
    </row>
    <row r="102" spans="1:11" ht="15.75" customHeight="1">
      <c r="A102" s="345" t="s">
        <v>29</v>
      </c>
      <c r="B102" s="356" t="s">
        <v>464</v>
      </c>
      <c r="C102" s="104"/>
      <c r="D102" s="104"/>
      <c r="E102" s="105">
        <v>61000</v>
      </c>
      <c r="F102" s="104">
        <f>E102</f>
        <v>61000</v>
      </c>
      <c r="G102" s="184">
        <f t="shared" ref="G102:G119" si="12">IF(E102=0,0,F102/E102*100)</f>
        <v>100</v>
      </c>
      <c r="H102" s="104">
        <f t="shared" si="9"/>
        <v>0</v>
      </c>
    </row>
    <row r="103" spans="1:11" ht="17.25" customHeight="1">
      <c r="A103" s="349" t="s">
        <v>32</v>
      </c>
      <c r="B103" s="356" t="s">
        <v>465</v>
      </c>
      <c r="C103" s="105">
        <v>56525</v>
      </c>
      <c r="D103" s="105">
        <v>0</v>
      </c>
      <c r="E103" s="105">
        <v>164837</v>
      </c>
      <c r="F103" s="105">
        <f>E103</f>
        <v>164837</v>
      </c>
      <c r="G103" s="184">
        <f t="shared" si="12"/>
        <v>100</v>
      </c>
      <c r="H103" s="105">
        <f t="shared" si="9"/>
        <v>0</v>
      </c>
    </row>
    <row r="104" spans="1:11" s="357" customFormat="1" ht="43.5" customHeight="1">
      <c r="A104" s="350" t="s">
        <v>88</v>
      </c>
      <c r="B104" s="351" t="s">
        <v>355</v>
      </c>
      <c r="C104" s="101">
        <v>1859965</v>
      </c>
      <c r="D104" s="101">
        <f>D109+D116+D105+D106</f>
        <v>333056</v>
      </c>
      <c r="E104" s="101">
        <f>E109+E116+E105+E106</f>
        <v>1982774</v>
      </c>
      <c r="F104" s="101">
        <f>F109+F116+F105+F106</f>
        <v>1982774</v>
      </c>
      <c r="G104" s="185">
        <f t="shared" si="12"/>
        <v>100</v>
      </c>
      <c r="H104" s="101">
        <f t="shared" si="9"/>
        <v>0</v>
      </c>
      <c r="I104" s="195"/>
      <c r="J104" s="195"/>
      <c r="K104" s="195"/>
    </row>
    <row r="105" spans="1:11" s="358" customFormat="1" ht="23.25" customHeight="1">
      <c r="A105" s="345" t="s">
        <v>10</v>
      </c>
      <c r="B105" s="171" t="s">
        <v>368</v>
      </c>
      <c r="C105" s="104">
        <v>849950</v>
      </c>
      <c r="D105" s="104"/>
      <c r="E105" s="98">
        <v>756675</v>
      </c>
      <c r="F105" s="98">
        <f>E105</f>
        <v>756675</v>
      </c>
      <c r="G105" s="184">
        <f>IF(E105=0,0,F105/E105*100)</f>
        <v>100</v>
      </c>
      <c r="H105" s="186">
        <f>IF(E105=0,0,F105-E105)</f>
        <v>0</v>
      </c>
      <c r="I105" s="89"/>
      <c r="J105" s="89"/>
      <c r="K105" s="89"/>
    </row>
    <row r="106" spans="1:11" s="359" customFormat="1" ht="30" customHeight="1">
      <c r="A106" s="187" t="s">
        <v>26</v>
      </c>
      <c r="B106" s="171" t="s">
        <v>356</v>
      </c>
      <c r="C106" s="104">
        <v>513612</v>
      </c>
      <c r="D106" s="104"/>
      <c r="E106" s="98">
        <f>E107+E108</f>
        <v>565091</v>
      </c>
      <c r="F106" s="98">
        <f>F107+F108</f>
        <v>565091</v>
      </c>
      <c r="G106" s="184">
        <f>IF(E106=0,0,F106/E106*100)</f>
        <v>100</v>
      </c>
      <c r="H106" s="104">
        <f>IF(E106=0,0,F106-E106)</f>
        <v>0</v>
      </c>
      <c r="I106" s="110"/>
      <c r="J106" s="110"/>
      <c r="K106" s="110"/>
    </row>
    <row r="107" spans="1:11" s="359" customFormat="1" ht="21" customHeight="1">
      <c r="A107" s="349" t="s">
        <v>62</v>
      </c>
      <c r="B107" s="347" t="s">
        <v>117</v>
      </c>
      <c r="C107" s="104">
        <v>177144</v>
      </c>
      <c r="D107" s="104"/>
      <c r="E107" s="98">
        <v>149330</v>
      </c>
      <c r="F107" s="98">
        <f>E107</f>
        <v>149330</v>
      </c>
      <c r="G107" s="188">
        <f>IF(E107=0,0,F107/E107*100)</f>
        <v>100</v>
      </c>
      <c r="H107" s="189">
        <f>F107-E107</f>
        <v>0</v>
      </c>
      <c r="I107" s="110"/>
      <c r="J107" s="110"/>
      <c r="K107" s="110"/>
    </row>
    <row r="108" spans="1:11" s="359" customFormat="1" ht="21.75" customHeight="1">
      <c r="A108" s="349" t="s">
        <v>62</v>
      </c>
      <c r="B108" s="347" t="s">
        <v>102</v>
      </c>
      <c r="C108" s="104">
        <v>336468</v>
      </c>
      <c r="D108" s="104"/>
      <c r="E108" s="98">
        <v>415761</v>
      </c>
      <c r="F108" s="98">
        <f>E108</f>
        <v>415761</v>
      </c>
      <c r="G108" s="188">
        <f>IF(E108=0,0,F108/E108*100)</f>
        <v>100</v>
      </c>
      <c r="H108" s="189">
        <f>F108-E108</f>
        <v>0</v>
      </c>
      <c r="I108" s="110"/>
      <c r="J108" s="110"/>
      <c r="K108" s="110"/>
    </row>
    <row r="109" spans="1:11" s="359" customFormat="1" ht="21.75" customHeight="1">
      <c r="A109" s="349" t="s">
        <v>32</v>
      </c>
      <c r="B109" s="347" t="s">
        <v>466</v>
      </c>
      <c r="C109" s="104">
        <v>496403</v>
      </c>
      <c r="D109" s="104">
        <v>333056</v>
      </c>
      <c r="E109" s="98">
        <f>E110+E113</f>
        <v>661008</v>
      </c>
      <c r="F109" s="98">
        <f>F110+F113</f>
        <v>661008</v>
      </c>
      <c r="G109" s="188">
        <f t="shared" si="12"/>
        <v>100</v>
      </c>
      <c r="H109" s="189">
        <f t="shared" si="9"/>
        <v>0</v>
      </c>
      <c r="I109" s="110"/>
      <c r="J109" s="110"/>
      <c r="K109" s="110"/>
    </row>
    <row r="110" spans="1:11" s="358" customFormat="1" ht="22.5" hidden="1" customHeight="1" outlineLevel="1">
      <c r="A110" s="170" t="s">
        <v>34</v>
      </c>
      <c r="B110" s="171" t="s">
        <v>289</v>
      </c>
      <c r="C110" s="104">
        <v>208100</v>
      </c>
      <c r="D110" s="104"/>
      <c r="E110" s="98">
        <f>E111+E112</f>
        <v>372490</v>
      </c>
      <c r="F110" s="98">
        <f>F111+F112</f>
        <v>372490</v>
      </c>
      <c r="G110" s="185">
        <f t="shared" si="12"/>
        <v>100</v>
      </c>
      <c r="H110" s="104">
        <f t="shared" si="9"/>
        <v>0</v>
      </c>
      <c r="I110" s="89"/>
      <c r="J110" s="89"/>
      <c r="K110" s="89"/>
    </row>
    <row r="111" spans="1:11" s="358" customFormat="1" ht="16.5" hidden="1" customHeight="1" outlineLevel="1">
      <c r="A111" s="170" t="s">
        <v>62</v>
      </c>
      <c r="B111" s="171" t="s">
        <v>98</v>
      </c>
      <c r="C111" s="104">
        <v>159600</v>
      </c>
      <c r="D111" s="104"/>
      <c r="E111" s="98">
        <v>284190</v>
      </c>
      <c r="F111" s="98">
        <v>284190</v>
      </c>
      <c r="G111" s="185">
        <f t="shared" si="12"/>
        <v>100</v>
      </c>
      <c r="H111" s="104">
        <f t="shared" si="9"/>
        <v>0</v>
      </c>
      <c r="I111" s="89"/>
      <c r="J111" s="89"/>
      <c r="K111" s="89"/>
    </row>
    <row r="112" spans="1:11" s="358" customFormat="1" ht="15.75" hidden="1" customHeight="1" outlineLevel="1">
      <c r="A112" s="170" t="s">
        <v>62</v>
      </c>
      <c r="B112" s="171" t="s">
        <v>99</v>
      </c>
      <c r="C112" s="104">
        <v>48500</v>
      </c>
      <c r="D112" s="104"/>
      <c r="E112" s="98">
        <v>88300</v>
      </c>
      <c r="F112" s="98">
        <v>88300</v>
      </c>
      <c r="G112" s="185">
        <f t="shared" si="12"/>
        <v>100</v>
      </c>
      <c r="H112" s="104">
        <f t="shared" si="9"/>
        <v>0</v>
      </c>
      <c r="I112" s="89"/>
      <c r="J112" s="89"/>
      <c r="K112" s="89"/>
    </row>
    <row r="113" spans="1:11" s="358" customFormat="1" ht="19.5" hidden="1" customHeight="1" outlineLevel="1">
      <c r="A113" s="170" t="s">
        <v>35</v>
      </c>
      <c r="B113" s="171" t="s">
        <v>290</v>
      </c>
      <c r="C113" s="98">
        <v>288303</v>
      </c>
      <c r="D113" s="98"/>
      <c r="E113" s="98">
        <f>E114+E115</f>
        <v>288518</v>
      </c>
      <c r="F113" s="98">
        <f>F114+F115</f>
        <v>288518</v>
      </c>
      <c r="G113" s="185">
        <f t="shared" si="12"/>
        <v>100</v>
      </c>
      <c r="H113" s="98">
        <f t="shared" si="9"/>
        <v>0</v>
      </c>
      <c r="I113" s="89"/>
      <c r="J113" s="89"/>
      <c r="K113" s="89"/>
    </row>
    <row r="114" spans="1:11" s="358" customFormat="1" ht="15.75" hidden="1" customHeight="1" outlineLevel="1">
      <c r="A114" s="170" t="s">
        <v>62</v>
      </c>
      <c r="B114" s="171" t="s">
        <v>98</v>
      </c>
      <c r="C114" s="104">
        <v>227162</v>
      </c>
      <c r="D114" s="104"/>
      <c r="E114" s="98">
        <f>187882+40744</f>
        <v>228626</v>
      </c>
      <c r="F114" s="98">
        <f>187882+40744</f>
        <v>228626</v>
      </c>
      <c r="G114" s="185">
        <f t="shared" si="12"/>
        <v>100</v>
      </c>
      <c r="H114" s="104">
        <f t="shared" si="9"/>
        <v>0</v>
      </c>
      <c r="I114" s="89"/>
      <c r="J114" s="89"/>
      <c r="K114" s="89"/>
    </row>
    <row r="115" spans="1:11" s="358" customFormat="1" ht="15.75" hidden="1" customHeight="1" outlineLevel="1">
      <c r="A115" s="170" t="s">
        <v>62</v>
      </c>
      <c r="B115" s="171" t="s">
        <v>99</v>
      </c>
      <c r="C115" s="104">
        <v>61141</v>
      </c>
      <c r="D115" s="104"/>
      <c r="E115" s="98">
        <v>59892</v>
      </c>
      <c r="F115" s="98">
        <v>59892</v>
      </c>
      <c r="G115" s="185">
        <f t="shared" si="12"/>
        <v>100</v>
      </c>
      <c r="H115" s="104">
        <f t="shared" si="9"/>
        <v>0</v>
      </c>
      <c r="I115" s="89"/>
      <c r="J115" s="89"/>
      <c r="K115" s="89"/>
    </row>
    <row r="116" spans="1:11" s="359" customFormat="1" ht="33" hidden="1" customHeight="1" outlineLevel="1">
      <c r="A116" s="187" t="s">
        <v>41</v>
      </c>
      <c r="B116" s="171" t="s">
        <v>361</v>
      </c>
      <c r="C116" s="104"/>
      <c r="D116" s="104"/>
      <c r="E116" s="104"/>
      <c r="F116" s="104"/>
      <c r="G116" s="184">
        <f t="shared" si="12"/>
        <v>0</v>
      </c>
      <c r="H116" s="104">
        <f t="shared" si="9"/>
        <v>0</v>
      </c>
      <c r="I116" s="110"/>
      <c r="J116" s="110"/>
      <c r="K116" s="110"/>
    </row>
    <row r="117" spans="1:11" s="103" customFormat="1" ht="21" hidden="1" customHeight="1" collapsed="1">
      <c r="A117" s="343" t="s">
        <v>97</v>
      </c>
      <c r="B117" s="351" t="s">
        <v>291</v>
      </c>
      <c r="C117" s="352">
        <f>C118+C119</f>
        <v>0</v>
      </c>
      <c r="D117" s="352" t="e">
        <f>D118+D119</f>
        <v>#REF!</v>
      </c>
      <c r="E117" s="352">
        <f>E118+E119</f>
        <v>0</v>
      </c>
      <c r="F117" s="352">
        <f>F118+F119</f>
        <v>0</v>
      </c>
      <c r="G117" s="185">
        <f t="shared" si="12"/>
        <v>0</v>
      </c>
      <c r="H117" s="352">
        <f>IF(E117=0,0,F117-E117)</f>
        <v>0</v>
      </c>
    </row>
    <row r="118" spans="1:11" ht="15.75" hidden="1" customHeight="1" outlineLevel="1">
      <c r="A118" s="340" t="s">
        <v>7</v>
      </c>
      <c r="B118" s="337" t="s">
        <v>94</v>
      </c>
      <c r="C118" s="98"/>
      <c r="D118" s="98" t="e">
        <f>#REF!</f>
        <v>#REF!</v>
      </c>
      <c r="E118" s="98"/>
      <c r="F118" s="98"/>
      <c r="G118" s="185">
        <f t="shared" si="12"/>
        <v>0</v>
      </c>
      <c r="H118" s="98">
        <f>IF(E118=0,0,F118-E118)</f>
        <v>0</v>
      </c>
    </row>
    <row r="119" spans="1:11" ht="9" customHeight="1" collapsed="1">
      <c r="A119" s="151"/>
      <c r="B119" s="152"/>
      <c r="C119" s="153"/>
      <c r="D119" s="153"/>
      <c r="E119" s="153"/>
      <c r="F119" s="153"/>
      <c r="G119" s="190">
        <f t="shared" si="12"/>
        <v>0</v>
      </c>
      <c r="H119" s="153">
        <f>IF(E119=0,0,F119-E119)</f>
        <v>0</v>
      </c>
    </row>
    <row r="120" spans="1:11" s="110" customFormat="1" ht="15.75" customHeight="1">
      <c r="A120" s="106" t="s">
        <v>103</v>
      </c>
      <c r="B120" s="107"/>
      <c r="C120" s="107"/>
      <c r="D120" s="107"/>
      <c r="E120" s="108"/>
      <c r="F120" s="109"/>
      <c r="G120" s="191"/>
      <c r="H120" s="192"/>
    </row>
    <row r="121" spans="1:11" s="110" customFormat="1" ht="20.25" customHeight="1">
      <c r="A121" s="106"/>
      <c r="B121" s="472" t="s">
        <v>369</v>
      </c>
      <c r="C121" s="472"/>
      <c r="D121" s="472"/>
      <c r="E121" s="472"/>
      <c r="F121" s="472"/>
      <c r="G121" s="472"/>
      <c r="H121" s="472"/>
    </row>
    <row r="122" spans="1:11" s="103" customFormat="1" ht="16.5" customHeight="1">
      <c r="A122" s="161" t="s">
        <v>104</v>
      </c>
      <c r="B122" s="89"/>
      <c r="G122" s="331"/>
    </row>
    <row r="123" spans="1:11" ht="15.75" customHeight="1">
      <c r="B123" s="89"/>
      <c r="C123" s="108"/>
      <c r="D123" s="108"/>
    </row>
    <row r="124" spans="1:11" ht="15.75" customHeight="1">
      <c r="A124" s="167"/>
      <c r="B124" s="165"/>
      <c r="C124" s="165"/>
      <c r="D124" s="165"/>
    </row>
  </sheetData>
  <mergeCells count="15">
    <mergeCell ref="H6:H7"/>
    <mergeCell ref="B121:H121"/>
    <mergeCell ref="E1:F1"/>
    <mergeCell ref="E4:F4"/>
    <mergeCell ref="A3:F3"/>
    <mergeCell ref="A2:H2"/>
    <mergeCell ref="A5:A7"/>
    <mergeCell ref="B5:B7"/>
    <mergeCell ref="C5:C7"/>
    <mergeCell ref="D5:D7"/>
    <mergeCell ref="E5:F5"/>
    <mergeCell ref="G5:H5"/>
    <mergeCell ref="E6:E7"/>
    <mergeCell ref="F6:F7"/>
    <mergeCell ref="G6:G7"/>
  </mergeCells>
  <pageMargins left="0.98" right="0.19685039370078741" top="0.59055118110236227" bottom="0.39370078740157483" header="0.19685039370078741" footer="0.1968503937007874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F77"/>
  <sheetViews>
    <sheetView showZeros="0" zoomScaleNormal="100" workbookViewId="0">
      <pane xSplit="13" ySplit="10" topLeftCell="AH63" activePane="bottomRight" state="frozen"/>
      <selection pane="topRight" activeCell="N1" sqref="N1"/>
      <selection pane="bottomLeft" activeCell="A9" sqref="A9"/>
      <selection pane="bottomRight" activeCell="A65" sqref="A65:AN65"/>
    </sheetView>
  </sheetViews>
  <sheetFormatPr defaultColWidth="9.140625" defaultRowHeight="18" customHeight="1" outlineLevelRow="2" outlineLevelCol="2"/>
  <cols>
    <col min="1" max="1" width="4.28515625" style="119" customWidth="1"/>
    <col min="2" max="2" width="49" style="121" customWidth="1"/>
    <col min="3" max="3" width="14.140625" style="121" hidden="1" customWidth="1" outlineLevel="2"/>
    <col min="4" max="4" width="11.85546875" style="121" hidden="1" customWidth="1" outlineLevel="2"/>
    <col min="5" max="5" width="10" style="121" hidden="1" customWidth="1" outlineLevel="2"/>
    <col min="6" max="6" width="10.28515625" style="121" hidden="1" customWidth="1" outlineLevel="2"/>
    <col min="7" max="7" width="11.42578125" style="121" hidden="1" customWidth="1" outlineLevel="2"/>
    <col min="8" max="8" width="10.85546875" style="121" hidden="1" customWidth="1" outlineLevel="2"/>
    <col min="9" max="9" width="11.42578125" style="121" hidden="1" customWidth="1" outlineLevel="2"/>
    <col min="10" max="10" width="11.85546875" style="121" hidden="1" customWidth="1" outlineLevel="2"/>
    <col min="11" max="11" width="13.5703125" style="121" hidden="1" customWidth="1" outlineLevel="2"/>
    <col min="12" max="12" width="14.28515625" style="121" hidden="1" customWidth="1" outlineLevel="2"/>
    <col min="13" max="13" width="12.5703125" style="121" hidden="1" customWidth="1" outlineLevel="2"/>
    <col min="14" max="14" width="10.5703125" style="121" hidden="1" customWidth="1" outlineLevel="1" collapsed="1"/>
    <col min="15" max="15" width="9.5703125" style="121" hidden="1" customWidth="1" outlineLevel="1"/>
    <col min="16" max="16" width="9" style="121" hidden="1" customWidth="1" outlineLevel="1"/>
    <col min="17" max="17" width="10.140625" style="121" hidden="1" customWidth="1" outlineLevel="1"/>
    <col min="18" max="18" width="11" style="121" hidden="1" customWidth="1" outlineLevel="1" collapsed="1"/>
    <col min="19" max="19" width="9.140625" style="121" hidden="1" customWidth="1" outlineLevel="1"/>
    <col min="20" max="20" width="7.7109375" style="121" hidden="1" customWidth="1" outlineLevel="1"/>
    <col min="21" max="21" width="9.5703125" style="121" hidden="1" customWidth="1" outlineLevel="1"/>
    <col min="22" max="22" width="10" style="121" hidden="1" customWidth="1" outlineLevel="1"/>
    <col min="23" max="23" width="10.28515625" style="121" hidden="1" customWidth="1" outlineLevel="1"/>
    <col min="24" max="24" width="8" style="121" hidden="1" customWidth="1" outlineLevel="1"/>
    <col min="25" max="25" width="9.28515625" style="121" hidden="1" customWidth="1" outlineLevel="1"/>
    <col min="26" max="26" width="9.85546875" style="121" hidden="1" customWidth="1" outlineLevel="1"/>
    <col min="27" max="28" width="9.28515625" style="121" hidden="1" customWidth="1" outlineLevel="1"/>
    <col min="29" max="29" width="10.140625" style="121" hidden="1" customWidth="1" outlineLevel="1"/>
    <col min="30" max="30" width="10" style="121" hidden="1" customWidth="1" outlineLevel="2"/>
    <col min="31" max="31" width="9.28515625" style="121" hidden="1" customWidth="1" outlineLevel="2"/>
    <col min="32" max="32" width="7.7109375" style="121" hidden="1" customWidth="1" outlineLevel="2"/>
    <col min="33" max="33" width="10.7109375" style="121" hidden="1" customWidth="1" outlineLevel="2"/>
    <col min="34" max="34" width="16.7109375" style="121" customWidth="1" collapsed="1"/>
    <col min="35" max="35" width="8.7109375" style="121" hidden="1" customWidth="1"/>
    <col min="36" max="36" width="6.5703125" style="121" hidden="1" customWidth="1"/>
    <col min="37" max="37" width="7.5703125" style="121" hidden="1" customWidth="1"/>
    <col min="38" max="39" width="8.28515625" style="121" hidden="1" customWidth="1" outlineLevel="1"/>
    <col min="40" max="40" width="17.140625" style="121" customWidth="1" collapsed="1"/>
    <col min="41" max="41" width="8.7109375" style="121" hidden="1" customWidth="1"/>
    <col min="42" max="42" width="6.42578125" style="121" hidden="1" customWidth="1"/>
    <col min="43" max="43" width="7.85546875" style="121" hidden="1" customWidth="1"/>
    <col min="44" max="44" width="9.140625" style="121" hidden="1" customWidth="1" outlineLevel="1"/>
    <col min="45" max="45" width="7.85546875" style="121" hidden="1" customWidth="1" outlineLevel="1"/>
    <col min="46" max="46" width="8.42578125" style="121" hidden="1" customWidth="1"/>
    <col min="47" max="47" width="8.85546875" style="121" hidden="1" customWidth="1"/>
    <col min="48" max="48" width="9.140625" style="121" hidden="1" customWidth="1"/>
    <col min="49" max="49" width="6.140625" style="121" hidden="1" customWidth="1"/>
    <col min="50" max="50" width="7.7109375" style="121" hidden="1" customWidth="1"/>
    <col min="51" max="51" width="9.140625" style="121" hidden="1" customWidth="1" outlineLevel="1"/>
    <col min="52" max="52" width="8.140625" style="121" hidden="1" customWidth="1" outlineLevel="1"/>
    <col min="53" max="53" width="8.85546875" style="121" hidden="1" customWidth="1" outlineLevel="1"/>
    <col min="54" max="54" width="8.140625" style="121" hidden="1" customWidth="1" outlineLevel="1"/>
    <col min="55" max="56" width="8.85546875" style="121" hidden="1" customWidth="1" outlineLevel="1"/>
    <col min="57" max="57" width="7.28515625" style="121" hidden="1" customWidth="1"/>
    <col min="58" max="58" width="7" style="121" hidden="1" customWidth="1"/>
    <col min="59" max="59" width="11.28515625" style="121" hidden="1" customWidth="1"/>
    <col min="60" max="60" width="9.7109375" style="32" hidden="1" customWidth="1"/>
    <col min="61" max="61" width="8.140625" style="215" hidden="1" customWidth="1"/>
    <col min="62" max="62" width="9.7109375" style="113" hidden="1" customWidth="1"/>
    <col min="63" max="63" width="7.5703125" style="113" hidden="1" customWidth="1" outlineLevel="1"/>
    <col min="64" max="64" width="8.5703125" style="113" hidden="1" customWidth="1" outlineLevel="2"/>
    <col min="65" max="65" width="7.5703125" style="113" hidden="1" customWidth="1" outlineLevel="2"/>
    <col min="66" max="66" width="7.85546875" style="113" hidden="1" customWidth="1" outlineLevel="1"/>
    <col min="67" max="67" width="12.42578125" style="121" hidden="1" customWidth="1"/>
    <col min="68" max="68" width="9.5703125" style="121" hidden="1" customWidth="1"/>
    <col min="69" max="79" width="0" style="121" hidden="1" customWidth="1"/>
    <col min="80" max="16384" width="9.140625" style="121"/>
  </cols>
  <sheetData>
    <row r="1" spans="1:69" s="47" customFormat="1" ht="15.95" hidden="1" customHeight="1" outlineLevel="2">
      <c r="A1" s="84"/>
      <c r="B1" s="172" t="s">
        <v>276</v>
      </c>
      <c r="C1" s="47">
        <v>5280534</v>
      </c>
      <c r="N1" s="47">
        <v>4711069</v>
      </c>
      <c r="O1" s="47">
        <v>4680686</v>
      </c>
      <c r="P1" s="47">
        <v>101.64861618525656</v>
      </c>
      <c r="Q1" s="47">
        <v>30383</v>
      </c>
      <c r="R1" s="47">
        <v>4803069</v>
      </c>
      <c r="S1" s="47">
        <v>4772686</v>
      </c>
      <c r="T1" s="47">
        <v>30383</v>
      </c>
      <c r="U1" s="47">
        <v>2225697</v>
      </c>
      <c r="V1" s="47">
        <v>2044477</v>
      </c>
      <c r="W1" s="47">
        <v>2056811</v>
      </c>
      <c r="X1" s="47">
        <v>-12334</v>
      </c>
      <c r="Y1" s="47">
        <v>181220</v>
      </c>
      <c r="Z1" s="47">
        <v>2577372</v>
      </c>
      <c r="AA1" s="47">
        <v>2534655</v>
      </c>
      <c r="AB1" s="47">
        <v>42717</v>
      </c>
      <c r="AC1" s="47">
        <v>4727827.1596988272</v>
      </c>
      <c r="AD1" s="47">
        <v>2217797</v>
      </c>
      <c r="AE1" s="47">
        <v>2036577</v>
      </c>
      <c r="AF1" s="47">
        <v>181220</v>
      </c>
      <c r="AG1" s="47">
        <v>2510030.1596988272</v>
      </c>
      <c r="AH1" s="47">
        <v>5036331</v>
      </c>
      <c r="AI1" s="47">
        <v>4979806</v>
      </c>
      <c r="AJ1" s="47">
        <v>104.33969467088345</v>
      </c>
      <c r="AK1" s="47">
        <v>56525</v>
      </c>
      <c r="AL1" s="47">
        <v>0</v>
      </c>
      <c r="AM1" s="47">
        <v>56525</v>
      </c>
      <c r="AN1" s="47">
        <v>5103331</v>
      </c>
      <c r="AO1" s="47">
        <v>5046806</v>
      </c>
      <c r="AP1" s="47">
        <v>105.74351633440793</v>
      </c>
      <c r="AQ1" s="47">
        <v>56525</v>
      </c>
      <c r="AR1" s="47">
        <v>30383</v>
      </c>
      <c r="AS1" s="47">
        <v>26142</v>
      </c>
      <c r="AT1" s="47">
        <v>2382946</v>
      </c>
      <c r="AU1" s="47">
        <v>2120723.42</v>
      </c>
      <c r="AV1" s="47">
        <v>2163889.42</v>
      </c>
      <c r="AW1" s="47">
        <v>105.20604080783309</v>
      </c>
      <c r="AX1" s="47">
        <v>-43166</v>
      </c>
      <c r="AY1" s="47">
        <v>-12334</v>
      </c>
      <c r="AZ1" s="47">
        <v>2248</v>
      </c>
      <c r="BA1" s="47">
        <v>40389</v>
      </c>
      <c r="BB1" s="47">
        <v>-30832</v>
      </c>
      <c r="BC1" s="47">
        <v>15858</v>
      </c>
      <c r="BD1" s="47">
        <v>-31</v>
      </c>
      <c r="BE1" s="47">
        <v>262222.57999999996</v>
      </c>
      <c r="BF1" s="47">
        <v>144.69847698929476</v>
      </c>
      <c r="BG1" s="47">
        <v>2720385</v>
      </c>
      <c r="BH1" s="32">
        <v>2620694</v>
      </c>
      <c r="BI1" s="215">
        <v>103.39450536660809</v>
      </c>
      <c r="BJ1" s="113">
        <v>99691</v>
      </c>
      <c r="BK1" s="113">
        <v>42717</v>
      </c>
      <c r="BL1" s="113">
        <v>71915</v>
      </c>
      <c r="BM1" s="113">
        <v>-29198</v>
      </c>
      <c r="BN1" s="113">
        <v>56974</v>
      </c>
    </row>
    <row r="2" spans="1:69" s="47" customFormat="1" ht="15.95" hidden="1" customHeight="1" outlineLevel="2">
      <c r="A2" s="84"/>
      <c r="C2" s="47">
        <f>C1-C11</f>
        <v>0</v>
      </c>
      <c r="N2" s="47">
        <f t="shared" ref="N2:AG2" si="0">N1-N13</f>
        <v>0</v>
      </c>
      <c r="O2" s="47">
        <f t="shared" si="0"/>
        <v>0</v>
      </c>
      <c r="P2" s="47">
        <f t="shared" si="0"/>
        <v>0</v>
      </c>
      <c r="Q2" s="47">
        <f t="shared" si="0"/>
        <v>0</v>
      </c>
      <c r="R2" s="47">
        <f t="shared" si="0"/>
        <v>0</v>
      </c>
      <c r="S2" s="47">
        <f t="shared" si="0"/>
        <v>0</v>
      </c>
      <c r="T2" s="47">
        <f t="shared" si="0"/>
        <v>0</v>
      </c>
      <c r="U2" s="47">
        <f t="shared" si="0"/>
        <v>0</v>
      </c>
      <c r="V2" s="47">
        <f t="shared" si="0"/>
        <v>0</v>
      </c>
      <c r="W2" s="47">
        <f t="shared" si="0"/>
        <v>0</v>
      </c>
      <c r="X2" s="47">
        <f t="shared" si="0"/>
        <v>0</v>
      </c>
      <c r="Y2" s="47">
        <f t="shared" si="0"/>
        <v>0</v>
      </c>
      <c r="Z2" s="47">
        <f t="shared" si="0"/>
        <v>0</v>
      </c>
      <c r="AA2" s="47">
        <f t="shared" si="0"/>
        <v>0</v>
      </c>
      <c r="AB2" s="47">
        <f t="shared" si="0"/>
        <v>0</v>
      </c>
      <c r="AC2" s="47">
        <f t="shared" si="0"/>
        <v>7000</v>
      </c>
      <c r="AD2" s="47">
        <f t="shared" si="0"/>
        <v>7000</v>
      </c>
      <c r="AE2" s="47">
        <f t="shared" si="0"/>
        <v>7000</v>
      </c>
      <c r="AF2" s="47">
        <f t="shared" si="0"/>
        <v>0</v>
      </c>
      <c r="AG2" s="47">
        <f t="shared" si="0"/>
        <v>0</v>
      </c>
      <c r="AH2" s="47">
        <f>AH13-AH1</f>
        <v>344642</v>
      </c>
      <c r="AI2" s="47">
        <f>AI13-AI1</f>
        <v>0</v>
      </c>
      <c r="AJ2" s="47">
        <f>AJ13-AJ1</f>
        <v>0</v>
      </c>
      <c r="AL2" s="47">
        <f>AL13-AL1</f>
        <v>0</v>
      </c>
      <c r="AM2" s="47">
        <f>AM13-AM1</f>
        <v>0</v>
      </c>
      <c r="AN2" s="47">
        <f>AN13-AN1</f>
        <v>1175642</v>
      </c>
      <c r="AO2" s="47">
        <f>AO13-AO1</f>
        <v>-7000</v>
      </c>
      <c r="AP2" s="47">
        <f>AP13-AP1</f>
        <v>-0.14666793499509367</v>
      </c>
      <c r="AR2" s="47">
        <f t="shared" ref="AR2:AW2" si="1">AR13-AR1</f>
        <v>0</v>
      </c>
      <c r="AS2" s="47">
        <f t="shared" si="1"/>
        <v>0</v>
      </c>
      <c r="AT2" s="47">
        <f t="shared" si="1"/>
        <v>-7000</v>
      </c>
      <c r="AU2" s="47">
        <f t="shared" si="1"/>
        <v>-15351</v>
      </c>
      <c r="AV2" s="47">
        <f t="shared" si="1"/>
        <v>-15351</v>
      </c>
      <c r="AW2" s="47">
        <f t="shared" si="1"/>
        <v>-0.74634956736423419</v>
      </c>
      <c r="AY2" s="47">
        <f t="shared" ref="AY2:BP2" si="2">AY13-AY1</f>
        <v>0</v>
      </c>
      <c r="AZ2" s="47">
        <f t="shared" si="2"/>
        <v>0</v>
      </c>
      <c r="BA2" s="47">
        <f t="shared" si="2"/>
        <v>0</v>
      </c>
      <c r="BB2" s="47">
        <f t="shared" si="2"/>
        <v>0</v>
      </c>
      <c r="BC2" s="47">
        <f t="shared" si="2"/>
        <v>0</v>
      </c>
      <c r="BD2" s="47">
        <f t="shared" si="2"/>
        <v>0</v>
      </c>
      <c r="BE2" s="47">
        <f t="shared" si="2"/>
        <v>8351</v>
      </c>
      <c r="BF2" s="47">
        <f t="shared" si="2"/>
        <v>4.6082110142368435</v>
      </c>
      <c r="BG2" s="47">
        <f t="shared" si="2"/>
        <v>0</v>
      </c>
      <c r="BH2" s="47">
        <f t="shared" si="2"/>
        <v>0</v>
      </c>
      <c r="BI2" s="47">
        <f t="shared" si="2"/>
        <v>0</v>
      </c>
      <c r="BJ2" s="47">
        <f t="shared" si="2"/>
        <v>0</v>
      </c>
      <c r="BK2" s="47">
        <f t="shared" si="2"/>
        <v>0</v>
      </c>
      <c r="BL2" s="47">
        <f t="shared" si="2"/>
        <v>0</v>
      </c>
      <c r="BM2" s="47">
        <f t="shared" si="2"/>
        <v>0</v>
      </c>
      <c r="BN2" s="47">
        <f t="shared" si="2"/>
        <v>0</v>
      </c>
      <c r="BO2" s="47">
        <f t="shared" si="2"/>
        <v>-1208784</v>
      </c>
      <c r="BP2" s="47">
        <f t="shared" si="2"/>
        <v>0</v>
      </c>
    </row>
    <row r="3" spans="1:69" s="115" customFormat="1" ht="15.95" customHeight="1" collapsed="1">
      <c r="A3" s="114"/>
      <c r="R3" s="485" t="s">
        <v>105</v>
      </c>
      <c r="S3" s="485"/>
      <c r="AN3" s="485" t="s">
        <v>105</v>
      </c>
      <c r="AO3" s="485"/>
      <c r="BH3" s="32"/>
      <c r="BI3" s="215"/>
      <c r="BJ3" s="116"/>
      <c r="BK3" s="116"/>
      <c r="BL3" s="116"/>
      <c r="BM3" s="116"/>
      <c r="BN3" s="116"/>
    </row>
    <row r="4" spans="1:69" s="118" customFormat="1" ht="18.75" customHeight="1">
      <c r="A4" s="486" t="s">
        <v>470</v>
      </c>
      <c r="B4" s="486"/>
      <c r="C4" s="486"/>
      <c r="D4" s="486"/>
      <c r="E4" s="486"/>
      <c r="F4" s="486"/>
      <c r="G4" s="486"/>
      <c r="H4" s="486"/>
      <c r="I4" s="486"/>
      <c r="J4" s="486"/>
      <c r="K4" s="486"/>
      <c r="L4" s="486"/>
      <c r="M4" s="486"/>
      <c r="N4" s="486"/>
      <c r="O4" s="486"/>
      <c r="P4" s="486"/>
      <c r="Q4" s="486"/>
      <c r="R4" s="486"/>
      <c r="S4" s="486"/>
      <c r="T4" s="486"/>
      <c r="U4" s="486"/>
      <c r="V4" s="486"/>
      <c r="W4" s="486"/>
      <c r="X4" s="486"/>
      <c r="Y4" s="486"/>
      <c r="Z4" s="486"/>
      <c r="AA4" s="486"/>
      <c r="AB4" s="486"/>
      <c r="AC4" s="486"/>
      <c r="AD4" s="486"/>
      <c r="AE4" s="486"/>
      <c r="AF4" s="486"/>
      <c r="AG4" s="486"/>
      <c r="AH4" s="486"/>
      <c r="AI4" s="486"/>
      <c r="AJ4" s="486"/>
      <c r="AK4" s="486"/>
      <c r="AL4" s="486"/>
      <c r="AM4" s="486"/>
      <c r="AN4" s="486"/>
      <c r="AO4" s="117"/>
      <c r="AP4" s="117"/>
      <c r="AQ4" s="117"/>
      <c r="AR4" s="117"/>
      <c r="AS4" s="216"/>
      <c r="AT4" s="117"/>
      <c r="AU4" s="117"/>
      <c r="AV4" s="117"/>
      <c r="AW4" s="117"/>
      <c r="AX4" s="117"/>
      <c r="AY4" s="117"/>
      <c r="AZ4" s="117"/>
      <c r="BA4" s="117"/>
      <c r="BB4" s="117"/>
      <c r="BC4" s="117"/>
      <c r="BD4" s="117"/>
      <c r="BE4" s="117"/>
      <c r="BF4" s="117"/>
      <c r="BG4" s="117"/>
      <c r="BH4" s="117"/>
      <c r="BI4" s="117"/>
      <c r="BJ4" s="116"/>
      <c r="BK4" s="116"/>
      <c r="BL4" s="116"/>
      <c r="BM4" s="116"/>
      <c r="BN4" s="116"/>
    </row>
    <row r="5" spans="1:69" ht="24" customHeight="1">
      <c r="A5" s="475" t="s">
        <v>478</v>
      </c>
      <c r="B5" s="475"/>
      <c r="C5" s="475"/>
      <c r="D5" s="475"/>
      <c r="E5" s="475"/>
      <c r="F5" s="475"/>
      <c r="G5" s="475"/>
      <c r="H5" s="475"/>
      <c r="I5" s="475"/>
      <c r="J5" s="475"/>
      <c r="K5" s="475"/>
      <c r="L5" s="475"/>
      <c r="M5" s="475"/>
      <c r="N5" s="475"/>
      <c r="O5" s="475"/>
      <c r="P5" s="475"/>
      <c r="Q5" s="475"/>
      <c r="R5" s="475"/>
      <c r="S5" s="475"/>
      <c r="T5" s="475"/>
      <c r="U5" s="475"/>
      <c r="V5" s="475"/>
      <c r="W5" s="475"/>
      <c r="X5" s="475"/>
      <c r="Y5" s="475"/>
      <c r="Z5" s="475"/>
      <c r="AA5" s="475"/>
      <c r="AB5" s="475"/>
      <c r="AC5" s="475"/>
      <c r="AD5" s="475"/>
      <c r="AE5" s="475"/>
      <c r="AF5" s="475"/>
      <c r="AG5" s="475"/>
      <c r="AH5" s="475"/>
      <c r="AI5" s="475"/>
      <c r="AJ5" s="475"/>
      <c r="AK5" s="475"/>
      <c r="AL5" s="475"/>
      <c r="AM5" s="475"/>
      <c r="AN5" s="475"/>
      <c r="AP5" s="121" t="s">
        <v>119</v>
      </c>
    </row>
    <row r="6" spans="1:69" ht="24" customHeight="1">
      <c r="B6" s="120"/>
      <c r="F6" s="47"/>
      <c r="J6" s="121">
        <f>J16-J18</f>
        <v>428670</v>
      </c>
      <c r="K6" s="121">
        <f>K16-K18</f>
        <v>278920</v>
      </c>
      <c r="N6" s="168"/>
      <c r="O6" s="169"/>
      <c r="R6" s="168" t="s">
        <v>119</v>
      </c>
      <c r="S6" s="168"/>
      <c r="T6" s="121" t="s">
        <v>119</v>
      </c>
      <c r="V6" s="47"/>
      <c r="W6" s="47"/>
      <c r="X6" s="47"/>
      <c r="AH6" s="32"/>
      <c r="AI6" s="47"/>
      <c r="AN6" s="121" t="s">
        <v>119</v>
      </c>
    </row>
    <row r="7" spans="1:69" ht="15.95" customHeight="1">
      <c r="A7" s="514" t="s">
        <v>1</v>
      </c>
      <c r="B7" s="492" t="s">
        <v>106</v>
      </c>
      <c r="C7" s="492" t="s">
        <v>292</v>
      </c>
      <c r="D7" s="492" t="s">
        <v>293</v>
      </c>
      <c r="E7" s="492" t="s">
        <v>294</v>
      </c>
      <c r="F7" s="492"/>
      <c r="G7" s="492"/>
      <c r="H7" s="492"/>
      <c r="I7" s="492" t="s">
        <v>295</v>
      </c>
      <c r="J7" s="492" t="s">
        <v>294</v>
      </c>
      <c r="K7" s="492"/>
      <c r="L7" s="492"/>
      <c r="M7" s="492"/>
      <c r="N7" s="492" t="s">
        <v>296</v>
      </c>
      <c r="O7" s="497" t="s">
        <v>121</v>
      </c>
      <c r="P7" s="505"/>
      <c r="Q7" s="498"/>
      <c r="R7" s="490" t="s">
        <v>297</v>
      </c>
      <c r="S7" s="497" t="s">
        <v>294</v>
      </c>
      <c r="T7" s="505"/>
      <c r="U7" s="505"/>
      <c r="V7" s="505"/>
      <c r="W7" s="505"/>
      <c r="X7" s="505"/>
      <c r="Y7" s="505"/>
      <c r="Z7" s="505"/>
      <c r="AA7" s="505"/>
      <c r="AB7" s="498"/>
      <c r="AC7" s="490" t="s">
        <v>392</v>
      </c>
      <c r="AD7" s="497" t="s">
        <v>294</v>
      </c>
      <c r="AE7" s="505"/>
      <c r="AF7" s="505"/>
      <c r="AG7" s="498"/>
      <c r="AH7" s="506" t="s">
        <v>471</v>
      </c>
      <c r="AI7" s="492" t="s">
        <v>121</v>
      </c>
      <c r="AJ7" s="492"/>
      <c r="AK7" s="492"/>
      <c r="AL7" s="492"/>
      <c r="AM7" s="492"/>
      <c r="AN7" s="492" t="s">
        <v>472</v>
      </c>
      <c r="AO7" s="496" t="s">
        <v>294</v>
      </c>
      <c r="AP7" s="496"/>
      <c r="AQ7" s="496"/>
      <c r="AR7" s="496"/>
      <c r="AS7" s="496"/>
      <c r="AT7" s="496"/>
      <c r="AU7" s="496"/>
      <c r="AV7" s="496"/>
      <c r="AW7" s="496"/>
      <c r="AX7" s="496"/>
      <c r="AY7" s="496"/>
      <c r="AZ7" s="496"/>
      <c r="BA7" s="496"/>
      <c r="BB7" s="496"/>
      <c r="BC7" s="496"/>
      <c r="BD7" s="496"/>
      <c r="BE7" s="496"/>
      <c r="BF7" s="496"/>
      <c r="BG7" s="496"/>
      <c r="BH7" s="496"/>
      <c r="BI7" s="496"/>
      <c r="BJ7" s="496"/>
      <c r="BK7" s="496"/>
      <c r="BL7" s="496"/>
      <c r="BM7" s="496"/>
      <c r="BN7" s="496"/>
      <c r="BO7" s="217"/>
      <c r="BQ7" s="217"/>
    </row>
    <row r="8" spans="1:69" ht="15.95" customHeight="1">
      <c r="A8" s="515"/>
      <c r="B8" s="492"/>
      <c r="C8" s="492"/>
      <c r="D8" s="492"/>
      <c r="E8" s="279"/>
      <c r="F8" s="279"/>
      <c r="G8" s="279"/>
      <c r="H8" s="279"/>
      <c r="I8" s="492"/>
      <c r="J8" s="279"/>
      <c r="K8" s="279"/>
      <c r="L8" s="279"/>
      <c r="M8" s="279"/>
      <c r="N8" s="492"/>
      <c r="O8" s="280"/>
      <c r="P8" s="281"/>
      <c r="Q8" s="282"/>
      <c r="R8" s="495"/>
      <c r="S8" s="497" t="s">
        <v>121</v>
      </c>
      <c r="T8" s="498"/>
      <c r="U8" s="490" t="s">
        <v>300</v>
      </c>
      <c r="V8" s="497" t="s">
        <v>121</v>
      </c>
      <c r="W8" s="505"/>
      <c r="X8" s="505"/>
      <c r="Y8" s="498"/>
      <c r="Z8" s="490" t="s">
        <v>299</v>
      </c>
      <c r="AA8" s="497" t="s">
        <v>121</v>
      </c>
      <c r="AB8" s="498"/>
      <c r="AC8" s="495"/>
      <c r="AD8" s="283"/>
      <c r="AE8" s="281"/>
      <c r="AF8" s="281"/>
      <c r="AG8" s="284"/>
      <c r="AH8" s="507"/>
      <c r="AI8" s="490" t="s">
        <v>301</v>
      </c>
      <c r="AJ8" s="490" t="s">
        <v>377</v>
      </c>
      <c r="AK8" s="490" t="s">
        <v>350</v>
      </c>
      <c r="AL8" s="509" t="s">
        <v>121</v>
      </c>
      <c r="AM8" s="506"/>
      <c r="AN8" s="492"/>
      <c r="AO8" s="502" t="s">
        <v>121</v>
      </c>
      <c r="AP8" s="503"/>
      <c r="AQ8" s="504"/>
      <c r="AR8" s="496" t="s">
        <v>121</v>
      </c>
      <c r="AS8" s="496"/>
      <c r="AT8" s="496" t="s">
        <v>298</v>
      </c>
      <c r="AU8" s="496" t="s">
        <v>121</v>
      </c>
      <c r="AV8" s="496"/>
      <c r="AW8" s="496"/>
      <c r="AX8" s="496"/>
      <c r="AY8" s="496"/>
      <c r="AZ8" s="496"/>
      <c r="BA8" s="496"/>
      <c r="BB8" s="496"/>
      <c r="BC8" s="496"/>
      <c r="BD8" s="496"/>
      <c r="BE8" s="496"/>
      <c r="BF8" s="218"/>
      <c r="BG8" s="496" t="s">
        <v>299</v>
      </c>
      <c r="BH8" s="496" t="s">
        <v>121</v>
      </c>
      <c r="BI8" s="496"/>
      <c r="BJ8" s="496"/>
      <c r="BK8" s="496"/>
      <c r="BL8" s="496"/>
      <c r="BM8" s="496"/>
      <c r="BN8" s="496"/>
      <c r="BO8" s="217"/>
      <c r="BQ8" s="217"/>
    </row>
    <row r="9" spans="1:69" ht="21" customHeight="1">
      <c r="A9" s="515"/>
      <c r="B9" s="492"/>
      <c r="C9" s="492"/>
      <c r="D9" s="492"/>
      <c r="E9" s="492" t="s">
        <v>300</v>
      </c>
      <c r="F9" s="492" t="s">
        <v>121</v>
      </c>
      <c r="G9" s="492"/>
      <c r="H9" s="492" t="s">
        <v>299</v>
      </c>
      <c r="I9" s="492"/>
      <c r="J9" s="492" t="s">
        <v>300</v>
      </c>
      <c r="K9" s="492" t="s">
        <v>121</v>
      </c>
      <c r="L9" s="492"/>
      <c r="M9" s="492" t="s">
        <v>299</v>
      </c>
      <c r="N9" s="492"/>
      <c r="O9" s="495" t="s">
        <v>301</v>
      </c>
      <c r="P9" s="492" t="s">
        <v>202</v>
      </c>
      <c r="Q9" s="495" t="s">
        <v>350</v>
      </c>
      <c r="R9" s="495"/>
      <c r="S9" s="492" t="s">
        <v>301</v>
      </c>
      <c r="T9" s="492" t="s">
        <v>350</v>
      </c>
      <c r="U9" s="495"/>
      <c r="V9" s="492" t="s">
        <v>302</v>
      </c>
      <c r="W9" s="492" t="s">
        <v>121</v>
      </c>
      <c r="X9" s="492"/>
      <c r="Y9" s="492" t="s">
        <v>303</v>
      </c>
      <c r="Z9" s="495"/>
      <c r="AA9" s="512" t="s">
        <v>304</v>
      </c>
      <c r="AB9" s="488" t="s">
        <v>350</v>
      </c>
      <c r="AC9" s="495"/>
      <c r="AD9" s="490" t="s">
        <v>300</v>
      </c>
      <c r="AE9" s="492" t="s">
        <v>121</v>
      </c>
      <c r="AF9" s="492"/>
      <c r="AG9" s="490" t="s">
        <v>299</v>
      </c>
      <c r="AH9" s="507"/>
      <c r="AI9" s="495"/>
      <c r="AJ9" s="495"/>
      <c r="AK9" s="495"/>
      <c r="AL9" s="510"/>
      <c r="AM9" s="508"/>
      <c r="AN9" s="492"/>
      <c r="AO9" s="493" t="s">
        <v>301</v>
      </c>
      <c r="AP9" s="493" t="s">
        <v>377</v>
      </c>
      <c r="AQ9" s="493" t="s">
        <v>350</v>
      </c>
      <c r="AR9" s="496"/>
      <c r="AS9" s="496"/>
      <c r="AT9" s="496"/>
      <c r="AU9" s="496" t="s">
        <v>302</v>
      </c>
      <c r="AV9" s="496" t="s">
        <v>121</v>
      </c>
      <c r="AW9" s="496"/>
      <c r="AX9" s="496"/>
      <c r="AY9" s="496"/>
      <c r="AZ9" s="496"/>
      <c r="BA9" s="496"/>
      <c r="BB9" s="496"/>
      <c r="BC9" s="496"/>
      <c r="BD9" s="496"/>
      <c r="BE9" s="496" t="s">
        <v>303</v>
      </c>
      <c r="BF9" s="496" t="s">
        <v>202</v>
      </c>
      <c r="BG9" s="496"/>
      <c r="BH9" s="499" t="s">
        <v>304</v>
      </c>
      <c r="BI9" s="500" t="s">
        <v>377</v>
      </c>
      <c r="BJ9" s="501" t="s">
        <v>350</v>
      </c>
      <c r="BK9" s="501" t="s">
        <v>121</v>
      </c>
      <c r="BL9" s="501"/>
      <c r="BM9" s="501"/>
      <c r="BN9" s="501"/>
    </row>
    <row r="10" spans="1:69" ht="4.5" customHeight="1">
      <c r="A10" s="516"/>
      <c r="B10" s="492"/>
      <c r="C10" s="492"/>
      <c r="D10" s="492"/>
      <c r="E10" s="492"/>
      <c r="F10" s="279" t="s">
        <v>302</v>
      </c>
      <c r="G10" s="279" t="s">
        <v>303</v>
      </c>
      <c r="H10" s="492"/>
      <c r="I10" s="492"/>
      <c r="J10" s="492"/>
      <c r="K10" s="279" t="s">
        <v>302</v>
      </c>
      <c r="L10" s="279" t="s">
        <v>303</v>
      </c>
      <c r="M10" s="492"/>
      <c r="N10" s="492"/>
      <c r="O10" s="491"/>
      <c r="P10" s="492"/>
      <c r="Q10" s="491"/>
      <c r="R10" s="491"/>
      <c r="S10" s="492"/>
      <c r="T10" s="492"/>
      <c r="U10" s="491"/>
      <c r="V10" s="492"/>
      <c r="W10" s="279" t="s">
        <v>304</v>
      </c>
      <c r="X10" s="279" t="s">
        <v>350</v>
      </c>
      <c r="Y10" s="492"/>
      <c r="Z10" s="491"/>
      <c r="AA10" s="513"/>
      <c r="AB10" s="489"/>
      <c r="AC10" s="491"/>
      <c r="AD10" s="491"/>
      <c r="AE10" s="279" t="s">
        <v>302</v>
      </c>
      <c r="AF10" s="279" t="s">
        <v>303</v>
      </c>
      <c r="AG10" s="491"/>
      <c r="AH10" s="508"/>
      <c r="AI10" s="491"/>
      <c r="AJ10" s="491"/>
      <c r="AK10" s="491"/>
      <c r="AL10" s="285" t="s">
        <v>393</v>
      </c>
      <c r="AM10" s="285" t="s">
        <v>394</v>
      </c>
      <c r="AN10" s="492"/>
      <c r="AO10" s="494"/>
      <c r="AP10" s="494"/>
      <c r="AQ10" s="494"/>
      <c r="AR10" s="219" t="s">
        <v>393</v>
      </c>
      <c r="AS10" s="219" t="s">
        <v>394</v>
      </c>
      <c r="AT10" s="496"/>
      <c r="AU10" s="496"/>
      <c r="AV10" s="218" t="s">
        <v>304</v>
      </c>
      <c r="AW10" s="218" t="s">
        <v>377</v>
      </c>
      <c r="AX10" s="218" t="s">
        <v>350</v>
      </c>
      <c r="AY10" s="218" t="s">
        <v>395</v>
      </c>
      <c r="AZ10" s="218" t="s">
        <v>305</v>
      </c>
      <c r="BA10" s="218" t="s">
        <v>306</v>
      </c>
      <c r="BB10" s="218" t="s">
        <v>396</v>
      </c>
      <c r="BC10" s="218" t="s">
        <v>305</v>
      </c>
      <c r="BD10" s="218" t="s">
        <v>306</v>
      </c>
      <c r="BE10" s="496"/>
      <c r="BF10" s="496"/>
      <c r="BG10" s="496"/>
      <c r="BH10" s="499"/>
      <c r="BI10" s="500"/>
      <c r="BJ10" s="501"/>
      <c r="BK10" s="220" t="s">
        <v>397</v>
      </c>
      <c r="BL10" s="220" t="s">
        <v>398</v>
      </c>
      <c r="BM10" s="220" t="s">
        <v>307</v>
      </c>
      <c r="BN10" s="220" t="s">
        <v>399</v>
      </c>
    </row>
    <row r="11" spans="1:69" s="118" customFormat="1" ht="26.25" customHeight="1">
      <c r="A11" s="286" t="s">
        <v>5</v>
      </c>
      <c r="B11" s="287" t="s">
        <v>308</v>
      </c>
      <c r="C11" s="286">
        <f>C13+C48</f>
        <v>5280534</v>
      </c>
      <c r="D11" s="286">
        <v>5287534</v>
      </c>
      <c r="E11" s="286">
        <v>2788088</v>
      </c>
      <c r="F11" s="286">
        <v>2570368</v>
      </c>
      <c r="G11" s="286">
        <v>217720</v>
      </c>
      <c r="H11" s="286">
        <v>2499446</v>
      </c>
      <c r="I11" s="286">
        <v>5389600.4596988279</v>
      </c>
      <c r="J11" s="286">
        <v>2879570.3</v>
      </c>
      <c r="K11" s="286">
        <v>2661850.2999999998</v>
      </c>
      <c r="L11" s="286">
        <v>217720</v>
      </c>
      <c r="M11" s="286">
        <v>2510030.1596988272</v>
      </c>
      <c r="N11" s="286">
        <v>6677911</v>
      </c>
      <c r="O11" s="286">
        <v>6647528</v>
      </c>
      <c r="P11" s="288">
        <v>125.72076132276406</v>
      </c>
      <c r="Q11" s="286">
        <v>30383</v>
      </c>
      <c r="R11" s="286">
        <v>6769911</v>
      </c>
      <c r="S11" s="286">
        <v>6739528</v>
      </c>
      <c r="T11" s="286">
        <v>30383</v>
      </c>
      <c r="U11" s="286">
        <v>4192539</v>
      </c>
      <c r="V11" s="286">
        <v>3628229</v>
      </c>
      <c r="W11" s="286">
        <v>3640563</v>
      </c>
      <c r="X11" s="286">
        <v>-12334</v>
      </c>
      <c r="Y11" s="286">
        <v>564310</v>
      </c>
      <c r="Z11" s="286">
        <v>2577372</v>
      </c>
      <c r="AA11" s="286">
        <v>2534655</v>
      </c>
      <c r="AB11" s="286">
        <v>42717</v>
      </c>
      <c r="AC11" s="286">
        <f t="shared" ref="AC11:AG11" si="3">AC13+AC48</f>
        <v>6687669.1596988272</v>
      </c>
      <c r="AD11" s="286">
        <f t="shared" si="3"/>
        <v>4177639</v>
      </c>
      <c r="AE11" s="286">
        <f t="shared" si="3"/>
        <v>3613329</v>
      </c>
      <c r="AF11" s="286">
        <f t="shared" si="3"/>
        <v>564310</v>
      </c>
      <c r="AG11" s="286">
        <f t="shared" si="3"/>
        <v>2510030.1596988272</v>
      </c>
      <c r="AH11" s="286">
        <f>AH12+AH48</f>
        <v>7379847</v>
      </c>
      <c r="AI11" s="286">
        <f t="shared" ref="AI11:AN11" si="4">AI12+AI48</f>
        <v>6977989</v>
      </c>
      <c r="AJ11" s="286">
        <f t="shared" si="4"/>
        <v>417.23203327114464</v>
      </c>
      <c r="AK11" s="286">
        <f t="shared" si="4"/>
        <v>-81693</v>
      </c>
      <c r="AL11" s="286">
        <f t="shared" si="4"/>
        <v>-79191</v>
      </c>
      <c r="AM11" s="286">
        <f t="shared" si="4"/>
        <v>-2502</v>
      </c>
      <c r="AN11" s="286">
        <f t="shared" si="4"/>
        <v>8277847</v>
      </c>
      <c r="AO11" s="122">
        <f>AV11+BH11+BE11</f>
        <v>6899771</v>
      </c>
      <c r="AP11" s="123">
        <f>IF(S11=0,0,AO11/S11*100)</f>
        <v>102.37765908829223</v>
      </c>
      <c r="AQ11" s="53">
        <f>AR11+AS11</f>
        <v>56525</v>
      </c>
      <c r="AR11" s="53">
        <f>AY11+BK11</f>
        <v>30383</v>
      </c>
      <c r="AS11" s="122">
        <f>BB11+BN11</f>
        <v>26142</v>
      </c>
      <c r="AT11" s="122">
        <f>AT13+AT48</f>
        <v>4235911</v>
      </c>
      <c r="AU11" s="122">
        <f>AU13+AU48</f>
        <v>3965337.42</v>
      </c>
      <c r="AV11" s="122">
        <f>AV13+AV48</f>
        <v>4008503.42</v>
      </c>
      <c r="AW11" s="123">
        <f>IF(W11=0,0,AV11/W11*100)</f>
        <v>110.10669009161495</v>
      </c>
      <c r="AX11" s="122">
        <f>AY11+BB11</f>
        <v>-43166</v>
      </c>
      <c r="AY11" s="122">
        <f>AY13+AY48</f>
        <v>-12334</v>
      </c>
      <c r="AZ11" s="122">
        <f>AZ13+AZ48</f>
        <v>2248</v>
      </c>
      <c r="BA11" s="122">
        <f>BA13+BA48</f>
        <v>40389</v>
      </c>
      <c r="BB11" s="122">
        <f>BB13+BB48</f>
        <v>-30832</v>
      </c>
      <c r="BC11" s="122">
        <f t="shared" ref="BC11:BD11" si="5">BC13+BC48</f>
        <v>15858</v>
      </c>
      <c r="BD11" s="122">
        <f t="shared" si="5"/>
        <v>-31</v>
      </c>
      <c r="BE11" s="122">
        <f>BE13+BE48</f>
        <v>270573.57999999996</v>
      </c>
      <c r="BF11" s="122"/>
      <c r="BG11" s="122">
        <f t="shared" ref="BG11:BN11" si="6">BG13+BG48</f>
        <v>2720385</v>
      </c>
      <c r="BH11" s="1">
        <f t="shared" si="6"/>
        <v>2620694</v>
      </c>
      <c r="BI11" s="221">
        <f t="shared" si="6"/>
        <v>103.39450536660809</v>
      </c>
      <c r="BJ11" s="1">
        <f t="shared" si="6"/>
        <v>99691</v>
      </c>
      <c r="BK11" s="124">
        <f>BL11+BM11</f>
        <v>42717</v>
      </c>
      <c r="BL11" s="124">
        <f t="shared" si="6"/>
        <v>71915</v>
      </c>
      <c r="BM11" s="53">
        <f t="shared" si="6"/>
        <v>-29198</v>
      </c>
      <c r="BN11" s="53">
        <f t="shared" si="6"/>
        <v>56974</v>
      </c>
    </row>
    <row r="12" spans="1:69" s="118" customFormat="1" ht="41.25" customHeight="1">
      <c r="A12" s="363" t="s">
        <v>7</v>
      </c>
      <c r="B12" s="364" t="s">
        <v>474</v>
      </c>
      <c r="C12" s="363"/>
      <c r="D12" s="363"/>
      <c r="E12" s="363"/>
      <c r="F12" s="363"/>
      <c r="G12" s="363"/>
      <c r="H12" s="363"/>
      <c r="I12" s="363"/>
      <c r="J12" s="363"/>
      <c r="K12" s="363"/>
      <c r="L12" s="363"/>
      <c r="M12" s="363"/>
      <c r="N12" s="363"/>
      <c r="O12" s="363"/>
      <c r="P12" s="365"/>
      <c r="Q12" s="363"/>
      <c r="R12" s="363"/>
      <c r="S12" s="363"/>
      <c r="T12" s="363"/>
      <c r="U12" s="363"/>
      <c r="V12" s="363"/>
      <c r="W12" s="363"/>
      <c r="X12" s="363"/>
      <c r="Y12" s="363"/>
      <c r="Z12" s="363"/>
      <c r="AA12" s="363"/>
      <c r="AB12" s="363"/>
      <c r="AC12" s="363"/>
      <c r="AD12" s="363"/>
      <c r="AE12" s="363"/>
      <c r="AF12" s="363"/>
      <c r="AG12" s="363"/>
      <c r="AH12" s="363">
        <f t="shared" ref="AH12" si="7">AH13+AH39</f>
        <v>5397073</v>
      </c>
      <c r="AI12" s="363">
        <f t="shared" ref="AI12" si="8">AI13+AI39</f>
        <v>5118024</v>
      </c>
      <c r="AJ12" s="363">
        <f t="shared" ref="AJ12" si="9">AJ13+AJ39</f>
        <v>322.66597255045633</v>
      </c>
      <c r="AK12" s="363">
        <f t="shared" ref="AK12" si="10">AK13+AK39</f>
        <v>-81693</v>
      </c>
      <c r="AL12" s="363">
        <f t="shared" ref="AL12" si="11">AL13+AL39</f>
        <v>-79191</v>
      </c>
      <c r="AM12" s="363">
        <f t="shared" ref="AM12" si="12">AM13+AM39</f>
        <v>-2502</v>
      </c>
      <c r="AN12" s="363">
        <f>AN13+AN39</f>
        <v>6295073</v>
      </c>
      <c r="AO12" s="366"/>
      <c r="AP12" s="262"/>
      <c r="AQ12" s="53"/>
      <c r="AR12" s="53"/>
      <c r="AS12" s="366"/>
      <c r="AT12" s="366"/>
      <c r="AU12" s="366"/>
      <c r="AV12" s="366"/>
      <c r="AW12" s="262"/>
      <c r="AX12" s="366"/>
      <c r="AY12" s="366"/>
      <c r="AZ12" s="366"/>
      <c r="BA12" s="366"/>
      <c r="BB12" s="366"/>
      <c r="BC12" s="366"/>
      <c r="BD12" s="366"/>
      <c r="BE12" s="366"/>
      <c r="BF12" s="366"/>
      <c r="BG12" s="366"/>
      <c r="BH12" s="367"/>
      <c r="BI12" s="368"/>
      <c r="BJ12" s="367"/>
      <c r="BK12" s="369"/>
      <c r="BL12" s="369"/>
      <c r="BM12" s="53"/>
      <c r="BN12" s="53"/>
    </row>
    <row r="13" spans="1:69" s="118" customFormat="1" ht="33" customHeight="1">
      <c r="A13" s="289" t="s">
        <v>473</v>
      </c>
      <c r="B13" s="290" t="s">
        <v>309</v>
      </c>
      <c r="C13" s="289">
        <f>C15+C24+C35+C36+C39</f>
        <v>4597771</v>
      </c>
      <c r="D13" s="289">
        <v>4604771</v>
      </c>
      <c r="E13" s="289">
        <v>2105325</v>
      </c>
      <c r="F13" s="289">
        <v>1887605</v>
      </c>
      <c r="G13" s="289">
        <v>217720</v>
      </c>
      <c r="H13" s="289">
        <v>2499446</v>
      </c>
      <c r="I13" s="289">
        <v>4706837.4596988279</v>
      </c>
      <c r="J13" s="289">
        <v>2196807.2999999998</v>
      </c>
      <c r="K13" s="289">
        <v>1979087.3</v>
      </c>
      <c r="L13" s="289">
        <v>217720</v>
      </c>
      <c r="M13" s="289">
        <v>2510030.1596988272</v>
      </c>
      <c r="N13" s="289">
        <v>4711069</v>
      </c>
      <c r="O13" s="289">
        <v>4680686</v>
      </c>
      <c r="P13" s="291">
        <v>101.64861618525656</v>
      </c>
      <c r="Q13" s="289">
        <v>30383</v>
      </c>
      <c r="R13" s="289">
        <v>4803069</v>
      </c>
      <c r="S13" s="289">
        <v>4772686</v>
      </c>
      <c r="T13" s="289">
        <v>30383</v>
      </c>
      <c r="U13" s="289">
        <v>2225697</v>
      </c>
      <c r="V13" s="289">
        <v>2044477</v>
      </c>
      <c r="W13" s="289">
        <v>2056811</v>
      </c>
      <c r="X13" s="289">
        <v>-12334</v>
      </c>
      <c r="Y13" s="289">
        <v>181220</v>
      </c>
      <c r="Z13" s="289">
        <v>2577372</v>
      </c>
      <c r="AA13" s="289">
        <v>2534655</v>
      </c>
      <c r="AB13" s="289">
        <v>42717</v>
      </c>
      <c r="AC13" s="289">
        <f>AC15+AC24+AC35+AC36+AC39+AC34</f>
        <v>4720827.1596988272</v>
      </c>
      <c r="AD13" s="289">
        <f>AD15+AD24+AD35+AD36+AD39+AD34</f>
        <v>2210797</v>
      </c>
      <c r="AE13" s="289">
        <f>AE15+AE24+AE35+AE36+AE39+AE34</f>
        <v>2029577</v>
      </c>
      <c r="AF13" s="289">
        <f>AF15+AF24+AF35+AF36+AF39+AF34</f>
        <v>181220</v>
      </c>
      <c r="AG13" s="289">
        <f>AG15+AG24+AG35+AG36+AG39+AG34</f>
        <v>2510030.1596988272</v>
      </c>
      <c r="AH13" s="289">
        <f>AH15+AH24+AH35+AH36+AH34</f>
        <v>5380973</v>
      </c>
      <c r="AI13" s="289">
        <f>AI15+AI24+AI35+AI36+AI39+AI34</f>
        <v>4979806</v>
      </c>
      <c r="AJ13" s="292">
        <f t="shared" ref="AJ13:AJ62" si="13">IF(O13=0,0,AI13/S13*100)</f>
        <v>104.33969467088345</v>
      </c>
      <c r="AK13" s="289">
        <f t="shared" ref="AK13:AK61" si="14">AL13+AM13</f>
        <v>56525</v>
      </c>
      <c r="AL13" s="289">
        <f>AL15+AL24+AL35+AL36+AL39+AL34</f>
        <v>0</v>
      </c>
      <c r="AM13" s="289">
        <f>AM15+AM24+AM35+AM36+AM39+AM34</f>
        <v>56525</v>
      </c>
      <c r="AN13" s="289">
        <f>AN15+AN24+AN35+AN36+AN38+AN34</f>
        <v>6278973</v>
      </c>
      <c r="AO13" s="53">
        <f>AO15+AO24+AO35+AO36+AO39+AO34</f>
        <v>5039806</v>
      </c>
      <c r="AP13" s="55">
        <f t="shared" ref="AP13:AP62" si="15">IF(S13=0,0,AO13/S13*100)</f>
        <v>105.59684839941283</v>
      </c>
      <c r="AQ13" s="53">
        <f t="shared" ref="AQ13:AQ60" si="16">AR13+AS13</f>
        <v>56525</v>
      </c>
      <c r="AR13" s="53">
        <f>AR15+AR24+AR35+AR36+AR39+AR34</f>
        <v>30383</v>
      </c>
      <c r="AS13" s="53">
        <f t="shared" ref="AS13:AS62" si="17">BB13+BN13</f>
        <v>26142</v>
      </c>
      <c r="AT13" s="53">
        <f>AT15+AT24+AT35+AT36+AT39+AT34</f>
        <v>2375946</v>
      </c>
      <c r="AU13" s="53">
        <f>AU15+AU24+AU35+AU36+AU39+AU34</f>
        <v>2105372.42</v>
      </c>
      <c r="AV13" s="53">
        <f>AV15+AV24+AV35+AV36+AV39+AV34</f>
        <v>2148538.42</v>
      </c>
      <c r="AW13" s="55">
        <f t="shared" ref="AW13:AW62" si="18">IF(W13=0,0,AV13/W13*100)</f>
        <v>104.45969124046886</v>
      </c>
      <c r="AX13" s="53">
        <f t="shared" ref="AX13:AX60" si="19">AY13+BB13</f>
        <v>-43166</v>
      </c>
      <c r="AY13" s="53">
        <f>AY15+AY24+AY35+AY36+AY39+AY34</f>
        <v>-12334</v>
      </c>
      <c r="AZ13" s="53">
        <f>AZ15+AZ24+AZ35+AZ36+AZ39+AZ34</f>
        <v>2248</v>
      </c>
      <c r="BA13" s="53">
        <f>BA15+BA24+BA35+BA36+BA39+BA34</f>
        <v>40389</v>
      </c>
      <c r="BB13" s="53">
        <f>BB15+BB24+BB35+BB36+BB39+BB34</f>
        <v>-30832</v>
      </c>
      <c r="BC13" s="53">
        <f t="shared" ref="BC13:BD13" si="20">BC15+BC24+BC35+BC36+BC39+BC34</f>
        <v>15858</v>
      </c>
      <c r="BD13" s="53">
        <f t="shared" si="20"/>
        <v>-31</v>
      </c>
      <c r="BE13" s="53">
        <f>BE15+BE24+BE35+BE36+BE39+BE34</f>
        <v>270573.57999999996</v>
      </c>
      <c r="BF13" s="55">
        <f>IF(AF13=0,0,BE13/AF13*100)</f>
        <v>149.3066880035316</v>
      </c>
      <c r="BG13" s="53">
        <f>BG15+BG24+BG35+BG36+BG39+BG34</f>
        <v>2720385</v>
      </c>
      <c r="BH13" s="53">
        <f>BH15+BH24+BH35+BH36+BH39+BH34</f>
        <v>2620694</v>
      </c>
      <c r="BI13" s="222">
        <v>103.39450536660809</v>
      </c>
      <c r="BJ13" s="53">
        <f>BK13+BN13</f>
        <v>99691</v>
      </c>
      <c r="BK13" s="223">
        <f t="shared" ref="BK13:BK62" si="21">BL13+BM13</f>
        <v>42717</v>
      </c>
      <c r="BL13" s="53">
        <f>BL15+BL24+BL35+BL36+BL39+BL34</f>
        <v>71915</v>
      </c>
      <c r="BM13" s="53">
        <f>BM15+BM24+BM35+BM36+BM39+BM34</f>
        <v>-29198</v>
      </c>
      <c r="BN13" s="53">
        <f>BN15+BN24+BN35+BN36+BN39+BN34</f>
        <v>56974</v>
      </c>
      <c r="BO13" s="118">
        <f>AR13+AO13-AN13</f>
        <v>-1208784</v>
      </c>
    </row>
    <row r="14" spans="1:69" s="128" customFormat="1" ht="39.75" hidden="1" customHeight="1" outlineLevel="1">
      <c r="A14" s="293"/>
      <c r="B14" s="294" t="s">
        <v>108</v>
      </c>
      <c r="C14" s="293">
        <f>C13</f>
        <v>4597771</v>
      </c>
      <c r="D14" s="293">
        <v>4597771</v>
      </c>
      <c r="E14" s="293">
        <v>2098325</v>
      </c>
      <c r="F14" s="293">
        <v>1880605</v>
      </c>
      <c r="G14" s="293">
        <v>217720</v>
      </c>
      <c r="H14" s="293">
        <v>2499446</v>
      </c>
      <c r="I14" s="293">
        <v>0</v>
      </c>
      <c r="J14" s="293">
        <v>0</v>
      </c>
      <c r="K14" s="293"/>
      <c r="L14" s="293"/>
      <c r="M14" s="293"/>
      <c r="N14" s="293">
        <v>4711069</v>
      </c>
      <c r="O14" s="293">
        <v>4680686</v>
      </c>
      <c r="P14" s="291">
        <v>101.80337385224274</v>
      </c>
      <c r="Q14" s="293">
        <v>30383</v>
      </c>
      <c r="R14" s="293">
        <v>4803069</v>
      </c>
      <c r="S14" s="293">
        <v>4772686</v>
      </c>
      <c r="T14" s="293">
        <v>30383</v>
      </c>
      <c r="U14" s="293">
        <v>2225697</v>
      </c>
      <c r="V14" s="293">
        <v>2044477</v>
      </c>
      <c r="W14" s="293">
        <v>2056811</v>
      </c>
      <c r="X14" s="293">
        <v>-12334</v>
      </c>
      <c r="Y14" s="293">
        <v>181220</v>
      </c>
      <c r="Z14" s="293">
        <v>2577372</v>
      </c>
      <c r="AA14" s="293">
        <v>2534655</v>
      </c>
      <c r="AB14" s="293">
        <v>42717</v>
      </c>
      <c r="AC14" s="293">
        <f>AE14+AG14</f>
        <v>0</v>
      </c>
      <c r="AD14" s="293">
        <f>AE14+AF14</f>
        <v>0</v>
      </c>
      <c r="AE14" s="293"/>
      <c r="AF14" s="293"/>
      <c r="AG14" s="293"/>
      <c r="AH14" s="293">
        <f>AH13</f>
        <v>5380973</v>
      </c>
      <c r="AI14" s="293">
        <f t="shared" ref="AI14:BH14" si="22">AI13</f>
        <v>4979806</v>
      </c>
      <c r="AJ14" s="295">
        <f t="shared" si="13"/>
        <v>104.33969467088345</v>
      </c>
      <c r="AK14" s="293">
        <f t="shared" si="14"/>
        <v>56525</v>
      </c>
      <c r="AL14" s="293">
        <f t="shared" si="22"/>
        <v>0</v>
      </c>
      <c r="AM14" s="293">
        <f t="shared" si="22"/>
        <v>56525</v>
      </c>
      <c r="AN14" s="293">
        <f t="shared" si="22"/>
        <v>6278973</v>
      </c>
      <c r="AO14" s="125">
        <f t="shared" si="22"/>
        <v>5039806</v>
      </c>
      <c r="AP14" s="126">
        <f t="shared" si="15"/>
        <v>105.59684839941283</v>
      </c>
      <c r="AQ14" s="125">
        <f t="shared" si="16"/>
        <v>30383</v>
      </c>
      <c r="AR14" s="125">
        <f t="shared" si="22"/>
        <v>30383</v>
      </c>
      <c r="AS14" s="125">
        <f t="shared" si="17"/>
        <v>0</v>
      </c>
      <c r="AT14" s="125">
        <f t="shared" si="22"/>
        <v>2375946</v>
      </c>
      <c r="AU14" s="125">
        <f t="shared" si="22"/>
        <v>2105372.42</v>
      </c>
      <c r="AV14" s="125">
        <f t="shared" si="22"/>
        <v>2148538.42</v>
      </c>
      <c r="AW14" s="126">
        <f t="shared" si="18"/>
        <v>104.45969124046886</v>
      </c>
      <c r="AX14" s="125">
        <f t="shared" si="19"/>
        <v>-12334</v>
      </c>
      <c r="AY14" s="125">
        <f t="shared" si="22"/>
        <v>-12334</v>
      </c>
      <c r="AZ14" s="125"/>
      <c r="BA14" s="125"/>
      <c r="BB14" s="125"/>
      <c r="BC14" s="125"/>
      <c r="BD14" s="125"/>
      <c r="BE14" s="125">
        <f t="shared" si="22"/>
        <v>270573.57999999996</v>
      </c>
      <c r="BF14" s="224">
        <f>IF(AF14=0,0,BE14/AF14*100)</f>
        <v>0</v>
      </c>
      <c r="BG14" s="125">
        <f t="shared" si="22"/>
        <v>2720385</v>
      </c>
      <c r="BH14" s="125">
        <f t="shared" si="22"/>
        <v>2620694</v>
      </c>
      <c r="BI14" s="126"/>
      <c r="BJ14" s="125">
        <f t="shared" ref="BJ14:BJ62" si="23">BK14+BN14</f>
        <v>42717</v>
      </c>
      <c r="BK14" s="225">
        <f t="shared" si="21"/>
        <v>42717</v>
      </c>
      <c r="BL14" s="127">
        <f t="shared" ref="BL14:BM14" si="24">BL13</f>
        <v>71915</v>
      </c>
      <c r="BM14" s="127">
        <f t="shared" si="24"/>
        <v>-29198</v>
      </c>
      <c r="BN14" s="127"/>
      <c r="BO14" s="118">
        <f>AR14+AO14-AN14</f>
        <v>-1208784</v>
      </c>
    </row>
    <row r="15" spans="1:69" s="118" customFormat="1" ht="22.5" customHeight="1" collapsed="1">
      <c r="A15" s="296" t="s">
        <v>10</v>
      </c>
      <c r="B15" s="290" t="s">
        <v>520</v>
      </c>
      <c r="C15" s="289">
        <f>C16+C17+C22</f>
        <v>686220</v>
      </c>
      <c r="D15" s="289">
        <v>686220</v>
      </c>
      <c r="E15" s="289">
        <v>552670</v>
      </c>
      <c r="F15" s="289">
        <v>373803</v>
      </c>
      <c r="G15" s="289">
        <v>178867</v>
      </c>
      <c r="H15" s="289">
        <v>133550</v>
      </c>
      <c r="I15" s="289">
        <v>700906.76584430004</v>
      </c>
      <c r="J15" s="289">
        <v>552670</v>
      </c>
      <c r="K15" s="289">
        <v>373803</v>
      </c>
      <c r="L15" s="289">
        <v>178867</v>
      </c>
      <c r="M15" s="289">
        <v>148236.76584430001</v>
      </c>
      <c r="N15" s="289">
        <v>670920</v>
      </c>
      <c r="O15" s="289">
        <v>670920</v>
      </c>
      <c r="P15" s="291">
        <v>97.770394334178548</v>
      </c>
      <c r="Q15" s="289">
        <v>0</v>
      </c>
      <c r="R15" s="289">
        <v>740920</v>
      </c>
      <c r="S15" s="289">
        <v>740920</v>
      </c>
      <c r="T15" s="289">
        <v>0</v>
      </c>
      <c r="U15" s="289">
        <v>609050</v>
      </c>
      <c r="V15" s="289">
        <v>460621</v>
      </c>
      <c r="W15" s="289">
        <v>460621</v>
      </c>
      <c r="X15" s="289">
        <v>0</v>
      </c>
      <c r="Y15" s="289">
        <v>148429</v>
      </c>
      <c r="Z15" s="289">
        <v>131870</v>
      </c>
      <c r="AA15" s="289">
        <v>131870</v>
      </c>
      <c r="AB15" s="289"/>
      <c r="AC15" s="289">
        <f t="shared" ref="AC15:AG15" si="25">AC16+AC17+AC22+AC23</f>
        <v>757286.76584430004</v>
      </c>
      <c r="AD15" s="289">
        <f t="shared" si="25"/>
        <v>609050</v>
      </c>
      <c r="AE15" s="289">
        <f t="shared" si="25"/>
        <v>460621</v>
      </c>
      <c r="AF15" s="289">
        <f t="shared" si="25"/>
        <v>148429</v>
      </c>
      <c r="AG15" s="289">
        <f t="shared" si="25"/>
        <v>148236.76584430001</v>
      </c>
      <c r="AH15" s="289">
        <f>AH16+AH17+AH22+AH23</f>
        <v>821872</v>
      </c>
      <c r="AI15" s="289">
        <f>AI16+AI17+AI22+AI23</f>
        <v>743380</v>
      </c>
      <c r="AJ15" s="292">
        <f t="shared" si="13"/>
        <v>100.33201965124441</v>
      </c>
      <c r="AK15" s="289">
        <f t="shared" si="14"/>
        <v>0</v>
      </c>
      <c r="AL15" s="289">
        <f>AL16+AL17+AL22+AL23</f>
        <v>0</v>
      </c>
      <c r="AM15" s="289">
        <f>AM16+AM17+AM22+AM23</f>
        <v>0</v>
      </c>
      <c r="AN15" s="289">
        <f>AN16+AN17+AN22+AN23</f>
        <v>825372</v>
      </c>
      <c r="AO15" s="53">
        <f>AO16+AO17+AO22+AO23</f>
        <v>803380</v>
      </c>
      <c r="AP15" s="55">
        <f t="shared" si="15"/>
        <v>108.43005992549803</v>
      </c>
      <c r="AQ15" s="53">
        <f t="shared" si="16"/>
        <v>0</v>
      </c>
      <c r="AR15" s="53">
        <f t="shared" ref="AR15:AV15" si="26">AR16+AR17+AR22+AR23</f>
        <v>0</v>
      </c>
      <c r="AS15" s="53">
        <f t="shared" si="17"/>
        <v>0</v>
      </c>
      <c r="AT15" s="53">
        <f t="shared" si="26"/>
        <v>655131</v>
      </c>
      <c r="AU15" s="53">
        <f t="shared" si="26"/>
        <v>465225</v>
      </c>
      <c r="AV15" s="53">
        <f t="shared" si="26"/>
        <v>465225</v>
      </c>
      <c r="AW15" s="55">
        <f t="shared" si="18"/>
        <v>100.99952021292992</v>
      </c>
      <c r="AX15" s="53">
        <f t="shared" si="19"/>
        <v>0</v>
      </c>
      <c r="AY15" s="53">
        <f t="shared" ref="AY15:BH15" si="27">AY16+AY17+AY22+AY23</f>
        <v>0</v>
      </c>
      <c r="AZ15" s="53"/>
      <c r="BA15" s="53"/>
      <c r="BB15" s="53"/>
      <c r="BC15" s="53"/>
      <c r="BD15" s="53"/>
      <c r="BE15" s="53">
        <f t="shared" si="27"/>
        <v>189906</v>
      </c>
      <c r="BF15" s="224">
        <f>IF(AF15=0,0,BE15/AF15*100)</f>
        <v>127.94400016169347</v>
      </c>
      <c r="BG15" s="53">
        <f t="shared" si="27"/>
        <v>148249</v>
      </c>
      <c r="BH15" s="53">
        <f t="shared" si="27"/>
        <v>148249</v>
      </c>
      <c r="BI15" s="222">
        <v>112.42056570865246</v>
      </c>
      <c r="BJ15" s="53">
        <f t="shared" si="23"/>
        <v>0</v>
      </c>
      <c r="BK15" s="226">
        <f t="shared" si="21"/>
        <v>0</v>
      </c>
      <c r="BL15" s="129"/>
      <c r="BM15" s="129"/>
      <c r="BN15" s="129"/>
      <c r="BO15" s="118">
        <f>AR15+AO15-AN15</f>
        <v>-21992</v>
      </c>
    </row>
    <row r="16" spans="1:69" ht="22.5" customHeight="1">
      <c r="A16" s="297" t="s">
        <v>12</v>
      </c>
      <c r="B16" s="298" t="s">
        <v>110</v>
      </c>
      <c r="C16" s="299">
        <v>506220</v>
      </c>
      <c r="D16" s="299">
        <v>506220</v>
      </c>
      <c r="E16" s="299">
        <v>428670</v>
      </c>
      <c r="F16" s="299">
        <v>278920</v>
      </c>
      <c r="G16" s="299">
        <v>149750</v>
      </c>
      <c r="H16" s="299">
        <v>77550.000000000015</v>
      </c>
      <c r="I16" s="299">
        <v>514885.16584430001</v>
      </c>
      <c r="J16" s="299">
        <v>428670</v>
      </c>
      <c r="K16" s="299">
        <v>278920</v>
      </c>
      <c r="L16" s="299">
        <v>149750</v>
      </c>
      <c r="M16" s="299">
        <v>86215.165844300005</v>
      </c>
      <c r="N16" s="299">
        <v>494920</v>
      </c>
      <c r="O16" s="299">
        <v>494920</v>
      </c>
      <c r="P16" s="300">
        <v>97.767768954209629</v>
      </c>
      <c r="Q16" s="299"/>
      <c r="R16" s="299">
        <v>494920</v>
      </c>
      <c r="S16" s="299">
        <v>494920</v>
      </c>
      <c r="T16" s="299">
        <v>0</v>
      </c>
      <c r="U16" s="299">
        <v>417370</v>
      </c>
      <c r="V16" s="299">
        <v>291453</v>
      </c>
      <c r="W16" s="299">
        <v>291453</v>
      </c>
      <c r="X16" s="299"/>
      <c r="Y16" s="299">
        <v>125917</v>
      </c>
      <c r="Z16" s="299">
        <v>77550</v>
      </c>
      <c r="AA16" s="299">
        <v>77550</v>
      </c>
      <c r="AB16" s="299">
        <v>0</v>
      </c>
      <c r="AC16" s="301">
        <f>AD16+AG16</f>
        <v>503585.16584430001</v>
      </c>
      <c r="AD16" s="299">
        <f>AE16+AF16</f>
        <v>417370</v>
      </c>
      <c r="AE16" s="301">
        <f>V16</f>
        <v>291453</v>
      </c>
      <c r="AF16" s="301">
        <f>Y16</f>
        <v>125917</v>
      </c>
      <c r="AG16" s="301">
        <v>86215.165844300005</v>
      </c>
      <c r="AH16" s="299">
        <v>536872</v>
      </c>
      <c r="AI16" s="299">
        <v>518380</v>
      </c>
      <c r="AJ16" s="302">
        <f t="shared" si="13"/>
        <v>104.74016002586278</v>
      </c>
      <c r="AK16" s="299">
        <f t="shared" si="14"/>
        <v>0</v>
      </c>
      <c r="AL16" s="299"/>
      <c r="AM16" s="299"/>
      <c r="AN16" s="299">
        <v>536872</v>
      </c>
      <c r="AO16" s="156">
        <f>AV16+BH16+BE16</f>
        <v>518380</v>
      </c>
      <c r="AP16" s="50">
        <f>IF(S16=0,0,AO16/S16*100)</f>
        <v>104.74016002586278</v>
      </c>
      <c r="AQ16" s="156">
        <f t="shared" si="16"/>
        <v>0</v>
      </c>
      <c r="AR16" s="156">
        <f>AY16+BJ16</f>
        <v>0</v>
      </c>
      <c r="AS16" s="156">
        <f t="shared" si="17"/>
        <v>0</v>
      </c>
      <c r="AT16" s="156">
        <f>AU16+BE16</f>
        <v>439563</v>
      </c>
      <c r="AU16" s="156">
        <f>AV16+AY16</f>
        <v>277873</v>
      </c>
      <c r="AV16" s="156">
        <f>439563-BE16</f>
        <v>277873</v>
      </c>
      <c r="AW16" s="50">
        <f t="shared" si="18"/>
        <v>95.340586646903617</v>
      </c>
      <c r="AX16" s="156">
        <f t="shared" si="19"/>
        <v>0</v>
      </c>
      <c r="AY16" s="156"/>
      <c r="AZ16" s="156"/>
      <c r="BA16" s="156"/>
      <c r="BB16" s="156"/>
      <c r="BC16" s="156"/>
      <c r="BD16" s="156"/>
      <c r="BE16" s="156">
        <v>161690</v>
      </c>
      <c r="BF16" s="224">
        <f>IF(AF16=0,0,BE16/AF16*100)</f>
        <v>128.40998435477337</v>
      </c>
      <c r="BG16" s="156">
        <f t="shared" ref="BG16:BG22" si="28">BH16+BJ16</f>
        <v>78817</v>
      </c>
      <c r="BH16" s="2">
        <v>78817</v>
      </c>
      <c r="BI16" s="227">
        <v>101.63378465506123</v>
      </c>
      <c r="BJ16" s="2">
        <f t="shared" si="23"/>
        <v>0</v>
      </c>
      <c r="BK16" s="228">
        <f t="shared" si="21"/>
        <v>0</v>
      </c>
      <c r="BL16" s="131"/>
      <c r="BM16" s="131"/>
      <c r="BN16" s="131"/>
      <c r="BO16" s="118">
        <f>AR16+AO16-AN16</f>
        <v>-18492</v>
      </c>
    </row>
    <row r="17" spans="1:68" ht="22.5" customHeight="1">
      <c r="A17" s="297" t="s">
        <v>15</v>
      </c>
      <c r="B17" s="298" t="s">
        <v>111</v>
      </c>
      <c r="C17" s="299">
        <v>110000</v>
      </c>
      <c r="D17" s="299">
        <v>110000</v>
      </c>
      <c r="E17" s="299">
        <v>54000</v>
      </c>
      <c r="F17" s="299">
        <v>52430</v>
      </c>
      <c r="G17" s="299">
        <v>1570</v>
      </c>
      <c r="H17" s="299">
        <v>56000</v>
      </c>
      <c r="I17" s="299">
        <v>116021.6</v>
      </c>
      <c r="J17" s="299">
        <v>54000</v>
      </c>
      <c r="K17" s="299">
        <v>52430</v>
      </c>
      <c r="L17" s="299">
        <v>1570</v>
      </c>
      <c r="M17" s="299">
        <v>62021.599999999999</v>
      </c>
      <c r="N17" s="299">
        <v>110000</v>
      </c>
      <c r="O17" s="299">
        <v>110000</v>
      </c>
      <c r="P17" s="300">
        <v>100</v>
      </c>
      <c r="Q17" s="299"/>
      <c r="R17" s="299">
        <v>180000</v>
      </c>
      <c r="S17" s="299">
        <v>180000</v>
      </c>
      <c r="T17" s="299">
        <v>0</v>
      </c>
      <c r="U17" s="299">
        <v>125680</v>
      </c>
      <c r="V17" s="299">
        <v>124475</v>
      </c>
      <c r="W17" s="299">
        <v>124475</v>
      </c>
      <c r="X17" s="299"/>
      <c r="Y17" s="299">
        <v>1205</v>
      </c>
      <c r="Z17" s="299">
        <v>54320</v>
      </c>
      <c r="AA17" s="299">
        <v>54320</v>
      </c>
      <c r="AB17" s="299"/>
      <c r="AC17" s="301">
        <f>AD17+AG17</f>
        <v>187701.6</v>
      </c>
      <c r="AD17" s="299">
        <f t="shared" ref="AD17:AD56" si="29">AE17+AF17</f>
        <v>125680</v>
      </c>
      <c r="AE17" s="301">
        <f>V17</f>
        <v>124475</v>
      </c>
      <c r="AF17" s="301">
        <f>Y17</f>
        <v>1205</v>
      </c>
      <c r="AG17" s="301">
        <v>62021.599999999999</v>
      </c>
      <c r="AH17" s="299">
        <v>200000</v>
      </c>
      <c r="AI17" s="299">
        <v>140000</v>
      </c>
      <c r="AJ17" s="302">
        <f t="shared" si="13"/>
        <v>77.777777777777786</v>
      </c>
      <c r="AK17" s="299">
        <f t="shared" si="14"/>
        <v>0</v>
      </c>
      <c r="AL17" s="299"/>
      <c r="AM17" s="299"/>
      <c r="AN17" s="299">
        <v>200000</v>
      </c>
      <c r="AO17" s="156">
        <f>AV17+BH17+BE17</f>
        <v>200000</v>
      </c>
      <c r="AP17" s="50">
        <f t="shared" si="15"/>
        <v>111.11111111111111</v>
      </c>
      <c r="AQ17" s="156">
        <f t="shared" si="16"/>
        <v>0</v>
      </c>
      <c r="AR17" s="156">
        <f>AY17+BJ17</f>
        <v>0</v>
      </c>
      <c r="AS17" s="156">
        <f t="shared" si="17"/>
        <v>0</v>
      </c>
      <c r="AT17" s="156">
        <f>AU17+BE17</f>
        <v>130568</v>
      </c>
      <c r="AU17" s="156">
        <f t="shared" ref="AU17:AU23" si="30">AV17+AY17</f>
        <v>129568</v>
      </c>
      <c r="AV17" s="156">
        <v>129568</v>
      </c>
      <c r="AW17" s="50">
        <f t="shared" si="18"/>
        <v>104.09158465555333</v>
      </c>
      <c r="AX17" s="156">
        <f t="shared" si="19"/>
        <v>0</v>
      </c>
      <c r="AY17" s="156"/>
      <c r="AZ17" s="156"/>
      <c r="BA17" s="156"/>
      <c r="BB17" s="156"/>
      <c r="BC17" s="156"/>
      <c r="BD17" s="156"/>
      <c r="BE17" s="156">
        <v>1000</v>
      </c>
      <c r="BF17" s="224">
        <f>IF(AF17=0,0,BE17/AF17*100)</f>
        <v>82.987551867219921</v>
      </c>
      <c r="BG17" s="156">
        <f t="shared" si="28"/>
        <v>69432</v>
      </c>
      <c r="BH17" s="2">
        <v>69432</v>
      </c>
      <c r="BI17" s="227">
        <v>127.82032400589101</v>
      </c>
      <c r="BJ17" s="2">
        <f t="shared" si="23"/>
        <v>0</v>
      </c>
      <c r="BK17" s="228">
        <f t="shared" si="21"/>
        <v>0</v>
      </c>
      <c r="BL17" s="131"/>
      <c r="BM17" s="131"/>
      <c r="BN17" s="131"/>
      <c r="BO17" s="118">
        <f>AR17+AO17-AN17</f>
        <v>0</v>
      </c>
    </row>
    <row r="18" spans="1:68" s="174" customFormat="1" ht="16.5" customHeight="1">
      <c r="A18" s="303"/>
      <c r="B18" s="304" t="s">
        <v>43</v>
      </c>
      <c r="C18" s="305"/>
      <c r="D18" s="305"/>
      <c r="E18" s="305"/>
      <c r="F18" s="305"/>
      <c r="G18" s="305"/>
      <c r="H18" s="305"/>
      <c r="I18" s="305"/>
      <c r="J18" s="305"/>
      <c r="K18" s="305"/>
      <c r="L18" s="305"/>
      <c r="M18" s="305"/>
      <c r="N18" s="305"/>
      <c r="O18" s="305"/>
      <c r="P18" s="306"/>
      <c r="Q18" s="305"/>
      <c r="R18" s="305"/>
      <c r="S18" s="305"/>
      <c r="T18" s="305"/>
      <c r="U18" s="305"/>
      <c r="V18" s="305"/>
      <c r="W18" s="305"/>
      <c r="X18" s="305"/>
      <c r="Y18" s="305"/>
      <c r="Z18" s="305"/>
      <c r="AA18" s="305"/>
      <c r="AB18" s="305"/>
      <c r="AC18" s="307"/>
      <c r="AD18" s="305"/>
      <c r="AE18" s="307"/>
      <c r="AF18" s="307"/>
      <c r="AG18" s="307"/>
      <c r="AH18" s="305"/>
      <c r="AI18" s="305"/>
      <c r="AJ18" s="308">
        <f t="shared" si="13"/>
        <v>0</v>
      </c>
      <c r="AK18" s="305">
        <f t="shared" si="14"/>
        <v>0</v>
      </c>
      <c r="AL18" s="305"/>
      <c r="AM18" s="305"/>
      <c r="AN18" s="305"/>
      <c r="AO18" s="62"/>
      <c r="AP18" s="64">
        <f t="shared" si="15"/>
        <v>0</v>
      </c>
      <c r="AQ18" s="62">
        <f t="shared" si="16"/>
        <v>0</v>
      </c>
      <c r="AR18" s="62"/>
      <c r="AS18" s="62">
        <f t="shared" si="17"/>
        <v>0</v>
      </c>
      <c r="AT18" s="62"/>
      <c r="AU18" s="62"/>
      <c r="AV18" s="62"/>
      <c r="AW18" s="64">
        <f t="shared" si="18"/>
        <v>0</v>
      </c>
      <c r="AX18" s="62">
        <f t="shared" si="19"/>
        <v>0</v>
      </c>
      <c r="AY18" s="62"/>
      <c r="AZ18" s="62"/>
      <c r="BA18" s="62"/>
      <c r="BB18" s="62"/>
      <c r="BC18" s="62"/>
      <c r="BD18" s="62"/>
      <c r="BE18" s="62"/>
      <c r="BF18" s="11"/>
      <c r="BG18" s="62"/>
      <c r="BH18" s="14"/>
      <c r="BI18" s="12"/>
      <c r="BJ18" s="14">
        <f t="shared" si="23"/>
        <v>0</v>
      </c>
      <c r="BK18" s="229">
        <f t="shared" si="21"/>
        <v>0</v>
      </c>
      <c r="BL18" s="173"/>
      <c r="BM18" s="173"/>
      <c r="BN18" s="173"/>
      <c r="BO18" s="128"/>
    </row>
    <row r="19" spans="1:68" ht="22.5" customHeight="1">
      <c r="A19" s="297" t="s">
        <v>62</v>
      </c>
      <c r="B19" s="298" t="s">
        <v>400</v>
      </c>
      <c r="C19" s="299"/>
      <c r="D19" s="299">
        <v>40000</v>
      </c>
      <c r="E19" s="299">
        <v>40000</v>
      </c>
      <c r="F19" s="299">
        <v>40000</v>
      </c>
      <c r="G19" s="299"/>
      <c r="H19" s="299">
        <v>0</v>
      </c>
      <c r="I19" s="299">
        <v>40000</v>
      </c>
      <c r="J19" s="299">
        <v>40000</v>
      </c>
      <c r="K19" s="299">
        <v>40000</v>
      </c>
      <c r="L19" s="299">
        <v>0</v>
      </c>
      <c r="M19" s="299"/>
      <c r="N19" s="299">
        <v>0</v>
      </c>
      <c r="O19" s="299"/>
      <c r="P19" s="300">
        <v>0</v>
      </c>
      <c r="Q19" s="299"/>
      <c r="R19" s="299">
        <v>112100</v>
      </c>
      <c r="S19" s="299">
        <v>112100</v>
      </c>
      <c r="T19" s="299">
        <v>0</v>
      </c>
      <c r="U19" s="299">
        <v>112100</v>
      </c>
      <c r="V19" s="299">
        <v>112100</v>
      </c>
      <c r="W19" s="299">
        <v>112100</v>
      </c>
      <c r="X19" s="299"/>
      <c r="Y19" s="299"/>
      <c r="Z19" s="299">
        <v>0</v>
      </c>
      <c r="AA19" s="299"/>
      <c r="AB19" s="299"/>
      <c r="AC19" s="301">
        <f>AD19+AG19</f>
        <v>112100</v>
      </c>
      <c r="AD19" s="299">
        <f t="shared" si="29"/>
        <v>112100</v>
      </c>
      <c r="AE19" s="301">
        <f>V19</f>
        <v>112100</v>
      </c>
      <c r="AF19" s="301">
        <f>Y19</f>
        <v>0</v>
      </c>
      <c r="AG19" s="299"/>
      <c r="AH19" s="299">
        <f t="shared" ref="AH19:AH22" si="31">AI19+AL19</f>
        <v>0</v>
      </c>
      <c r="AI19" s="299"/>
      <c r="AJ19" s="302">
        <f t="shared" si="13"/>
        <v>0</v>
      </c>
      <c r="AK19" s="299">
        <f t="shared" si="14"/>
        <v>0</v>
      </c>
      <c r="AL19" s="299"/>
      <c r="AM19" s="299"/>
      <c r="AN19" s="299">
        <v>57800</v>
      </c>
      <c r="AO19" s="156">
        <f t="shared" ref="AO19:AO29" si="32">AV19+BH19+BE19</f>
        <v>121100</v>
      </c>
      <c r="AP19" s="50">
        <f t="shared" si="15"/>
        <v>108.02854594112399</v>
      </c>
      <c r="AQ19" s="156">
        <f t="shared" si="16"/>
        <v>0</v>
      </c>
      <c r="AR19" s="156">
        <f>AY19+BJ19</f>
        <v>0</v>
      </c>
      <c r="AS19" s="156">
        <f t="shared" si="17"/>
        <v>0</v>
      </c>
      <c r="AT19" s="156">
        <f>AU19+BE19</f>
        <v>121100</v>
      </c>
      <c r="AU19" s="156">
        <f t="shared" si="30"/>
        <v>121100</v>
      </c>
      <c r="AV19" s="156">
        <v>121100</v>
      </c>
      <c r="AW19" s="50">
        <f t="shared" si="18"/>
        <v>108.02854594112399</v>
      </c>
      <c r="AX19" s="156">
        <f t="shared" si="19"/>
        <v>0</v>
      </c>
      <c r="AY19" s="156"/>
      <c r="AZ19" s="156"/>
      <c r="BA19" s="156"/>
      <c r="BB19" s="156"/>
      <c r="BC19" s="156"/>
      <c r="BD19" s="156"/>
      <c r="BE19" s="156"/>
      <c r="BF19" s="224">
        <f t="shared" ref="BF19:BF39" si="33">IF(AF19=0,0,BE19/AF19*100)</f>
        <v>0</v>
      </c>
      <c r="BG19" s="156">
        <f t="shared" si="28"/>
        <v>0</v>
      </c>
      <c r="BH19" s="2"/>
      <c r="BI19" s="227"/>
      <c r="BJ19" s="2">
        <f t="shared" si="23"/>
        <v>0</v>
      </c>
      <c r="BK19" s="228">
        <f t="shared" si="21"/>
        <v>0</v>
      </c>
      <c r="BL19" s="131"/>
      <c r="BM19" s="131"/>
      <c r="BN19" s="131"/>
      <c r="BO19" s="118">
        <f t="shared" ref="BO19:BO26" si="34">AR19+AO19-AN19</f>
        <v>63300</v>
      </c>
    </row>
    <row r="20" spans="1:68" ht="22.5" customHeight="1">
      <c r="A20" s="297" t="s">
        <v>62</v>
      </c>
      <c r="B20" s="298" t="s">
        <v>448</v>
      </c>
      <c r="C20" s="299"/>
      <c r="D20" s="299">
        <v>7000</v>
      </c>
      <c r="E20" s="299">
        <v>7000</v>
      </c>
      <c r="F20" s="299">
        <v>7000</v>
      </c>
      <c r="G20" s="299"/>
      <c r="H20" s="299">
        <v>0</v>
      </c>
      <c r="I20" s="299">
        <v>7000</v>
      </c>
      <c r="J20" s="299">
        <v>7000</v>
      </c>
      <c r="K20" s="299">
        <v>7000</v>
      </c>
      <c r="L20" s="299">
        <v>0</v>
      </c>
      <c r="M20" s="299"/>
      <c r="N20" s="299">
        <v>0</v>
      </c>
      <c r="O20" s="299"/>
      <c r="P20" s="300">
        <v>0</v>
      </c>
      <c r="Q20" s="299"/>
      <c r="R20" s="299">
        <v>6790</v>
      </c>
      <c r="S20" s="299">
        <v>6790</v>
      </c>
      <c r="T20" s="299">
        <v>0</v>
      </c>
      <c r="U20" s="299">
        <v>6790</v>
      </c>
      <c r="V20" s="299">
        <v>6790</v>
      </c>
      <c r="W20" s="299">
        <v>6790</v>
      </c>
      <c r="X20" s="299"/>
      <c r="Y20" s="299"/>
      <c r="Z20" s="299">
        <v>0</v>
      </c>
      <c r="AA20" s="299"/>
      <c r="AB20" s="299"/>
      <c r="AC20" s="301">
        <f t="shared" ref="AC20:AC36" si="35">AD20+AG20</f>
        <v>6790</v>
      </c>
      <c r="AD20" s="299">
        <f t="shared" si="29"/>
        <v>6790</v>
      </c>
      <c r="AE20" s="301">
        <f>V20</f>
        <v>6790</v>
      </c>
      <c r="AF20" s="301">
        <f>Y20</f>
        <v>0</v>
      </c>
      <c r="AG20" s="299"/>
      <c r="AH20" s="299">
        <f t="shared" si="31"/>
        <v>0</v>
      </c>
      <c r="AI20" s="299"/>
      <c r="AJ20" s="302">
        <f t="shared" si="13"/>
        <v>0</v>
      </c>
      <c r="AK20" s="299">
        <f t="shared" si="14"/>
        <v>0</v>
      </c>
      <c r="AL20" s="299"/>
      <c r="AM20" s="299"/>
      <c r="AN20" s="299">
        <v>2844</v>
      </c>
      <c r="AO20" s="156">
        <f t="shared" si="32"/>
        <v>1578</v>
      </c>
      <c r="AP20" s="50">
        <f t="shared" si="15"/>
        <v>23.240058910162002</v>
      </c>
      <c r="AQ20" s="156">
        <f t="shared" si="16"/>
        <v>0</v>
      </c>
      <c r="AR20" s="156">
        <f>AY20+BJ20</f>
        <v>0</v>
      </c>
      <c r="AS20" s="156">
        <f t="shared" si="17"/>
        <v>0</v>
      </c>
      <c r="AT20" s="156">
        <f t="shared" ref="AT20:AT21" si="36">AU20+BE20</f>
        <v>1578</v>
      </c>
      <c r="AU20" s="156">
        <f t="shared" si="30"/>
        <v>1578</v>
      </c>
      <c r="AV20" s="156">
        <f>AV17-AV21-AV19</f>
        <v>1578</v>
      </c>
      <c r="AW20" s="50">
        <f t="shared" si="18"/>
        <v>23.240058910162002</v>
      </c>
      <c r="AX20" s="156">
        <f t="shared" si="19"/>
        <v>0</v>
      </c>
      <c r="AY20" s="156"/>
      <c r="AZ20" s="156"/>
      <c r="BA20" s="156"/>
      <c r="BB20" s="156"/>
      <c r="BC20" s="156"/>
      <c r="BD20" s="156"/>
      <c r="BE20" s="156"/>
      <c r="BF20" s="224">
        <f t="shared" si="33"/>
        <v>0</v>
      </c>
      <c r="BG20" s="156">
        <f t="shared" si="28"/>
        <v>0</v>
      </c>
      <c r="BH20" s="2"/>
      <c r="BI20" s="227"/>
      <c r="BJ20" s="2">
        <f t="shared" si="23"/>
        <v>0</v>
      </c>
      <c r="BK20" s="228">
        <f t="shared" si="21"/>
        <v>0</v>
      </c>
      <c r="BL20" s="131"/>
      <c r="BM20" s="131"/>
      <c r="BN20" s="131"/>
      <c r="BO20" s="118">
        <f t="shared" si="34"/>
        <v>-1266</v>
      </c>
    </row>
    <row r="21" spans="1:68" ht="24" customHeight="1">
      <c r="A21" s="297" t="s">
        <v>62</v>
      </c>
      <c r="B21" s="298" t="s">
        <v>449</v>
      </c>
      <c r="C21" s="299"/>
      <c r="D21" s="299">
        <v>7000</v>
      </c>
      <c r="E21" s="299">
        <v>7000</v>
      </c>
      <c r="F21" s="299">
        <v>5430</v>
      </c>
      <c r="G21" s="299">
        <v>1570</v>
      </c>
      <c r="H21" s="299">
        <v>0</v>
      </c>
      <c r="I21" s="299">
        <v>7000</v>
      </c>
      <c r="J21" s="299">
        <v>7000</v>
      </c>
      <c r="K21" s="299">
        <v>5430</v>
      </c>
      <c r="L21" s="299">
        <v>1570</v>
      </c>
      <c r="M21" s="299"/>
      <c r="N21" s="299">
        <v>0</v>
      </c>
      <c r="O21" s="299"/>
      <c r="P21" s="300">
        <v>0</v>
      </c>
      <c r="Q21" s="299"/>
      <c r="R21" s="299">
        <v>6790</v>
      </c>
      <c r="S21" s="299">
        <v>6790</v>
      </c>
      <c r="T21" s="299">
        <v>0</v>
      </c>
      <c r="U21" s="299">
        <v>6790</v>
      </c>
      <c r="V21" s="299">
        <v>5585</v>
      </c>
      <c r="W21" s="299">
        <v>5585</v>
      </c>
      <c r="X21" s="299"/>
      <c r="Y21" s="299">
        <v>1205</v>
      </c>
      <c r="Z21" s="299">
        <v>0</v>
      </c>
      <c r="AA21" s="299"/>
      <c r="AB21" s="299"/>
      <c r="AC21" s="301">
        <f t="shared" si="35"/>
        <v>6790</v>
      </c>
      <c r="AD21" s="299">
        <f t="shared" si="29"/>
        <v>6790</v>
      </c>
      <c r="AE21" s="301">
        <f>V21</f>
        <v>5585</v>
      </c>
      <c r="AF21" s="301">
        <f>Y21</f>
        <v>1205</v>
      </c>
      <c r="AG21" s="299"/>
      <c r="AH21" s="299">
        <f t="shared" si="31"/>
        <v>0</v>
      </c>
      <c r="AI21" s="299"/>
      <c r="AJ21" s="302">
        <f t="shared" si="13"/>
        <v>0</v>
      </c>
      <c r="AK21" s="299">
        <f t="shared" si="14"/>
        <v>0</v>
      </c>
      <c r="AL21" s="299"/>
      <c r="AM21" s="299"/>
      <c r="AN21" s="299">
        <v>14220</v>
      </c>
      <c r="AO21" s="156">
        <f t="shared" si="32"/>
        <v>7890</v>
      </c>
      <c r="AP21" s="50">
        <f t="shared" si="15"/>
        <v>116.20029455081003</v>
      </c>
      <c r="AQ21" s="156">
        <f t="shared" si="16"/>
        <v>0</v>
      </c>
      <c r="AR21" s="156">
        <f>AY21+BJ21</f>
        <v>0</v>
      </c>
      <c r="AS21" s="156">
        <f t="shared" si="17"/>
        <v>0</v>
      </c>
      <c r="AT21" s="156">
        <f t="shared" si="36"/>
        <v>7890</v>
      </c>
      <c r="AU21" s="156">
        <f t="shared" si="30"/>
        <v>6890</v>
      </c>
      <c r="AV21" s="156">
        <v>6890</v>
      </c>
      <c r="AW21" s="50">
        <f t="shared" si="18"/>
        <v>123.36615935541629</v>
      </c>
      <c r="AX21" s="156">
        <f t="shared" si="19"/>
        <v>0</v>
      </c>
      <c r="AY21" s="156"/>
      <c r="AZ21" s="156"/>
      <c r="BA21" s="156"/>
      <c r="BB21" s="156"/>
      <c r="BC21" s="156"/>
      <c r="BD21" s="156"/>
      <c r="BE21" s="156">
        <v>1000</v>
      </c>
      <c r="BF21" s="224">
        <f t="shared" si="33"/>
        <v>82.987551867219921</v>
      </c>
      <c r="BG21" s="156">
        <f t="shared" si="28"/>
        <v>0</v>
      </c>
      <c r="BH21" s="2"/>
      <c r="BI21" s="227"/>
      <c r="BJ21" s="2">
        <f t="shared" si="23"/>
        <v>0</v>
      </c>
      <c r="BK21" s="228">
        <f t="shared" si="21"/>
        <v>0</v>
      </c>
      <c r="BL21" s="131"/>
      <c r="BM21" s="131"/>
      <c r="BN21" s="131"/>
      <c r="BO21" s="118">
        <f t="shared" si="34"/>
        <v>-6330</v>
      </c>
    </row>
    <row r="22" spans="1:68" ht="22.5" customHeight="1">
      <c r="A22" s="297" t="s">
        <v>17</v>
      </c>
      <c r="B22" s="298" t="s">
        <v>112</v>
      </c>
      <c r="C22" s="299">
        <v>70000</v>
      </c>
      <c r="D22" s="299">
        <v>70000</v>
      </c>
      <c r="E22" s="299">
        <v>70000</v>
      </c>
      <c r="F22" s="299">
        <v>42453</v>
      </c>
      <c r="G22" s="299">
        <v>27547</v>
      </c>
      <c r="H22" s="299">
        <v>0</v>
      </c>
      <c r="I22" s="299">
        <v>70000</v>
      </c>
      <c r="J22" s="299">
        <v>70000</v>
      </c>
      <c r="K22" s="299">
        <v>42453</v>
      </c>
      <c r="L22" s="299">
        <v>27547</v>
      </c>
      <c r="M22" s="299"/>
      <c r="N22" s="299">
        <v>66000</v>
      </c>
      <c r="O22" s="299">
        <v>66000</v>
      </c>
      <c r="P22" s="300">
        <v>94.285714285714278</v>
      </c>
      <c r="Q22" s="299"/>
      <c r="R22" s="299">
        <v>66000</v>
      </c>
      <c r="S22" s="299">
        <v>66000</v>
      </c>
      <c r="T22" s="299">
        <v>0</v>
      </c>
      <c r="U22" s="299">
        <v>66000</v>
      </c>
      <c r="V22" s="299">
        <v>44693</v>
      </c>
      <c r="W22" s="299">
        <v>44693</v>
      </c>
      <c r="X22" s="299"/>
      <c r="Y22" s="299">
        <v>21307</v>
      </c>
      <c r="Z22" s="299">
        <v>0</v>
      </c>
      <c r="AA22" s="299"/>
      <c r="AB22" s="299"/>
      <c r="AC22" s="301">
        <f t="shared" si="35"/>
        <v>66000</v>
      </c>
      <c r="AD22" s="299">
        <f t="shared" si="29"/>
        <v>66000</v>
      </c>
      <c r="AE22" s="301">
        <f>V22</f>
        <v>44693</v>
      </c>
      <c r="AF22" s="301">
        <f>Y22</f>
        <v>21307</v>
      </c>
      <c r="AG22" s="301"/>
      <c r="AH22" s="299">
        <f t="shared" si="31"/>
        <v>85000</v>
      </c>
      <c r="AI22" s="299">
        <v>85000</v>
      </c>
      <c r="AJ22" s="302">
        <f t="shared" si="13"/>
        <v>128.78787878787878</v>
      </c>
      <c r="AK22" s="299">
        <f t="shared" si="14"/>
        <v>0</v>
      </c>
      <c r="AL22" s="299"/>
      <c r="AM22" s="299"/>
      <c r="AN22" s="299">
        <f t="shared" ref="AN22" si="37">AT22+BG22</f>
        <v>85000</v>
      </c>
      <c r="AO22" s="156">
        <f t="shared" si="32"/>
        <v>85000</v>
      </c>
      <c r="AP22" s="50">
        <f t="shared" si="15"/>
        <v>128.78787878787878</v>
      </c>
      <c r="AQ22" s="156">
        <f t="shared" si="16"/>
        <v>0</v>
      </c>
      <c r="AR22" s="156">
        <f>AY22+BJ22</f>
        <v>0</v>
      </c>
      <c r="AS22" s="156">
        <f t="shared" si="17"/>
        <v>0</v>
      </c>
      <c r="AT22" s="156">
        <f>AU22+BE22</f>
        <v>85000</v>
      </c>
      <c r="AU22" s="156">
        <f t="shared" si="30"/>
        <v>57784</v>
      </c>
      <c r="AV22" s="156">
        <f>85000-BE22</f>
        <v>57784</v>
      </c>
      <c r="AW22" s="50">
        <f t="shared" si="18"/>
        <v>129.29094041572506</v>
      </c>
      <c r="AX22" s="156">
        <f t="shared" si="19"/>
        <v>0</v>
      </c>
      <c r="AY22" s="156"/>
      <c r="AZ22" s="156"/>
      <c r="BA22" s="156"/>
      <c r="BB22" s="156"/>
      <c r="BC22" s="156"/>
      <c r="BD22" s="156"/>
      <c r="BE22" s="156">
        <v>27216</v>
      </c>
      <c r="BF22" s="224">
        <f t="shared" si="33"/>
        <v>127.7326700145492</v>
      </c>
      <c r="BG22" s="156">
        <f t="shared" si="28"/>
        <v>0</v>
      </c>
      <c r="BH22" s="2"/>
      <c r="BI22" s="227"/>
      <c r="BJ22" s="2">
        <f t="shared" si="23"/>
        <v>0</v>
      </c>
      <c r="BK22" s="228">
        <f t="shared" si="21"/>
        <v>0</v>
      </c>
      <c r="BL22" s="131"/>
      <c r="BM22" s="131"/>
      <c r="BN22" s="131"/>
      <c r="BO22" s="118">
        <f t="shared" si="34"/>
        <v>0</v>
      </c>
    </row>
    <row r="23" spans="1:68" ht="39.75" customHeight="1">
      <c r="A23" s="297" t="s">
        <v>24</v>
      </c>
      <c r="B23" s="298" t="s">
        <v>510</v>
      </c>
      <c r="C23" s="299"/>
      <c r="D23" s="299">
        <v>0</v>
      </c>
      <c r="E23" s="299">
        <v>0</v>
      </c>
      <c r="F23" s="299"/>
      <c r="G23" s="299"/>
      <c r="H23" s="299"/>
      <c r="I23" s="299">
        <v>0</v>
      </c>
      <c r="J23" s="299">
        <v>0</v>
      </c>
      <c r="K23" s="299">
        <v>0</v>
      </c>
      <c r="L23" s="299"/>
      <c r="M23" s="299"/>
      <c r="N23" s="299"/>
      <c r="O23" s="299"/>
      <c r="P23" s="300">
        <v>0</v>
      </c>
      <c r="Q23" s="299"/>
      <c r="R23" s="299">
        <v>0</v>
      </c>
      <c r="S23" s="299">
        <v>0</v>
      </c>
      <c r="T23" s="299">
        <v>0</v>
      </c>
      <c r="U23" s="299">
        <v>0</v>
      </c>
      <c r="V23" s="299">
        <v>0</v>
      </c>
      <c r="W23" s="299"/>
      <c r="X23" s="299"/>
      <c r="Y23" s="299"/>
      <c r="Z23" s="299"/>
      <c r="AA23" s="299"/>
      <c r="AB23" s="299"/>
      <c r="AC23" s="301">
        <f t="shared" si="35"/>
        <v>0</v>
      </c>
      <c r="AD23" s="299">
        <f t="shared" si="29"/>
        <v>0</v>
      </c>
      <c r="AE23" s="301">
        <f>V23</f>
        <v>0</v>
      </c>
      <c r="AF23" s="301"/>
      <c r="AG23" s="301"/>
      <c r="AH23" s="299"/>
      <c r="AI23" s="299"/>
      <c r="AJ23" s="302">
        <f t="shared" si="13"/>
        <v>0</v>
      </c>
      <c r="AK23" s="299">
        <f t="shared" si="14"/>
        <v>0</v>
      </c>
      <c r="AL23" s="299"/>
      <c r="AM23" s="299"/>
      <c r="AN23" s="299">
        <v>3500</v>
      </c>
      <c r="AO23" s="156">
        <f t="shared" si="32"/>
        <v>0</v>
      </c>
      <c r="AP23" s="50">
        <f t="shared" si="15"/>
        <v>0</v>
      </c>
      <c r="AQ23" s="156">
        <f t="shared" si="16"/>
        <v>0</v>
      </c>
      <c r="AR23" s="156">
        <f>AY23+BJ23</f>
        <v>0</v>
      </c>
      <c r="AS23" s="156">
        <f t="shared" si="17"/>
        <v>0</v>
      </c>
      <c r="AT23" s="156">
        <f>AU23+BE23</f>
        <v>0</v>
      </c>
      <c r="AU23" s="156">
        <f t="shared" si="30"/>
        <v>0</v>
      </c>
      <c r="AV23" s="156"/>
      <c r="AW23" s="50">
        <f t="shared" si="18"/>
        <v>0</v>
      </c>
      <c r="AX23" s="156">
        <f t="shared" si="19"/>
        <v>0</v>
      </c>
      <c r="AY23" s="156"/>
      <c r="AZ23" s="156"/>
      <c r="BA23" s="156"/>
      <c r="BB23" s="156"/>
      <c r="BC23" s="156"/>
      <c r="BD23" s="156"/>
      <c r="BE23" s="156"/>
      <c r="BF23" s="224">
        <f t="shared" si="33"/>
        <v>0</v>
      </c>
      <c r="BG23" s="156"/>
      <c r="BH23" s="2"/>
      <c r="BI23" s="227"/>
      <c r="BJ23" s="2">
        <f t="shared" si="23"/>
        <v>0</v>
      </c>
      <c r="BK23" s="228">
        <f t="shared" si="21"/>
        <v>0</v>
      </c>
      <c r="BL23" s="131"/>
      <c r="BM23" s="131"/>
      <c r="BN23" s="131"/>
      <c r="BO23" s="118">
        <f t="shared" si="34"/>
        <v>-3500</v>
      </c>
    </row>
    <row r="24" spans="1:68" s="118" customFormat="1" ht="24.75" customHeight="1">
      <c r="A24" s="296">
        <v>2</v>
      </c>
      <c r="B24" s="290" t="s">
        <v>521</v>
      </c>
      <c r="C24" s="289">
        <f>C26+C30+C31+C32</f>
        <v>3818591</v>
      </c>
      <c r="D24" s="289">
        <v>3818591</v>
      </c>
      <c r="E24" s="289">
        <v>1502635</v>
      </c>
      <c r="F24" s="289">
        <v>1463782</v>
      </c>
      <c r="G24" s="289">
        <v>38853</v>
      </c>
      <c r="H24" s="289">
        <v>2315956</v>
      </c>
      <c r="I24" s="289">
        <v>3822133.9019475272</v>
      </c>
      <c r="J24" s="289">
        <v>1502635</v>
      </c>
      <c r="K24" s="289">
        <v>1463782</v>
      </c>
      <c r="L24" s="289">
        <v>38853</v>
      </c>
      <c r="M24" s="289">
        <v>2319498.9019475272</v>
      </c>
      <c r="N24" s="289">
        <v>3944299</v>
      </c>
      <c r="O24" s="289">
        <v>3865108</v>
      </c>
      <c r="P24" s="291">
        <v>101.21817183353757</v>
      </c>
      <c r="Q24" s="289">
        <v>79191</v>
      </c>
      <c r="R24" s="289">
        <v>3951349</v>
      </c>
      <c r="S24" s="289">
        <v>3872158</v>
      </c>
      <c r="T24" s="289">
        <v>79191</v>
      </c>
      <c r="U24" s="289">
        <v>1557407</v>
      </c>
      <c r="V24" s="289">
        <v>1524616</v>
      </c>
      <c r="W24" s="289">
        <v>1481979</v>
      </c>
      <c r="X24" s="289">
        <v>42637</v>
      </c>
      <c r="Y24" s="289">
        <v>32791</v>
      </c>
      <c r="Z24" s="289">
        <v>2393942</v>
      </c>
      <c r="AA24" s="289">
        <v>2357388</v>
      </c>
      <c r="AB24" s="289">
        <v>36554</v>
      </c>
      <c r="AC24" s="289">
        <f>AC26+AC30+AC31+AC32</f>
        <v>3876905.9019475272</v>
      </c>
      <c r="AD24" s="289">
        <f t="shared" ref="AD24:AU24" si="38">AD26+AD30+AD31+AD32</f>
        <v>1557407</v>
      </c>
      <c r="AE24" s="289">
        <f t="shared" si="38"/>
        <v>1524616</v>
      </c>
      <c r="AF24" s="289">
        <f t="shared" si="38"/>
        <v>32791</v>
      </c>
      <c r="AG24" s="289">
        <f>AG26+AG30+AG31+AG32</f>
        <v>2319498.9019475272</v>
      </c>
      <c r="AH24" s="289">
        <f t="shared" ref="AH24" si="39">AH26+AH30+AH31+AH32</f>
        <v>4449185</v>
      </c>
      <c r="AI24" s="289">
        <f>AI26+AI30+AI31+AI32</f>
        <v>3995277</v>
      </c>
      <c r="AJ24" s="292">
        <f t="shared" si="13"/>
        <v>103.17959649373812</v>
      </c>
      <c r="AK24" s="289">
        <f t="shared" si="14"/>
        <v>194743</v>
      </c>
      <c r="AL24" s="289">
        <v>79191</v>
      </c>
      <c r="AM24" s="289">
        <f>AM26+AM30+AM31+AM32</f>
        <v>115552</v>
      </c>
      <c r="AN24" s="289">
        <f>AN26+AN30+AN31+AN32</f>
        <v>4445685</v>
      </c>
      <c r="AO24" s="53">
        <f t="shared" si="32"/>
        <v>3994261</v>
      </c>
      <c r="AP24" s="55">
        <f t="shared" si="15"/>
        <v>103.15335789500327</v>
      </c>
      <c r="AQ24" s="53">
        <f t="shared" si="16"/>
        <v>194743</v>
      </c>
      <c r="AR24" s="53">
        <f t="shared" ref="AR24:AR25" si="40">AY24+BK24</f>
        <v>79191</v>
      </c>
      <c r="AS24" s="53">
        <f t="shared" si="17"/>
        <v>115552</v>
      </c>
      <c r="AT24" s="53">
        <f>AT26+AT30+AT31+AT32</f>
        <v>1671273</v>
      </c>
      <c r="AU24" s="53">
        <f t="shared" si="38"/>
        <v>1590605.42</v>
      </c>
      <c r="AV24" s="53">
        <f>AV26+AV30+AV31+AV32</f>
        <v>1532110.42</v>
      </c>
      <c r="AW24" s="55">
        <f t="shared" si="18"/>
        <v>103.38273484307132</v>
      </c>
      <c r="AX24" s="53">
        <f t="shared" si="19"/>
        <v>58495</v>
      </c>
      <c r="AY24" s="53">
        <f>AY26+AY30+AY31+AY32</f>
        <v>42637</v>
      </c>
      <c r="AZ24" s="53">
        <f>AZ26+AZ30+AZ31+AZ32</f>
        <v>2248</v>
      </c>
      <c r="BA24" s="53">
        <f>BA26+BA30+BA31+BA32</f>
        <v>40389</v>
      </c>
      <c r="BB24" s="53">
        <f>BB26+BB30+BB31+BB32</f>
        <v>15858</v>
      </c>
      <c r="BC24" s="53">
        <f t="shared" ref="BC24:BD24" si="41">BC26+BC30+BC31+BC32</f>
        <v>15858</v>
      </c>
      <c r="BD24" s="53">
        <f t="shared" si="41"/>
        <v>-31</v>
      </c>
      <c r="BE24" s="53">
        <f>BE26+BE30+BE31+BE32</f>
        <v>80667.579999999987</v>
      </c>
      <c r="BF24" s="224">
        <f t="shared" si="33"/>
        <v>246.00524534170955</v>
      </c>
      <c r="BG24" s="53">
        <f>BG26+BG30+BG31+BG32</f>
        <v>2517731</v>
      </c>
      <c r="BH24" s="10">
        <f>BH26+BH30+BH31+BH32</f>
        <v>2381483</v>
      </c>
      <c r="BI24" s="230">
        <v>101.02210582220661</v>
      </c>
      <c r="BJ24" s="10">
        <f t="shared" si="23"/>
        <v>136248</v>
      </c>
      <c r="BK24" s="231">
        <f t="shared" si="21"/>
        <v>36554</v>
      </c>
      <c r="BL24" s="134">
        <f t="shared" ref="BL24:BN24" si="42">BL26+BL30+BL31+BL32</f>
        <v>65752</v>
      </c>
      <c r="BM24" s="53">
        <f t="shared" si="42"/>
        <v>-29198</v>
      </c>
      <c r="BN24" s="53">
        <f t="shared" si="42"/>
        <v>99694</v>
      </c>
      <c r="BO24" s="118">
        <f t="shared" si="34"/>
        <v>-372233</v>
      </c>
      <c r="BP24" s="118">
        <f>AV24+BH24+BE24-AO24</f>
        <v>0</v>
      </c>
    </row>
    <row r="25" spans="1:68" ht="24.75" hidden="1" customHeight="1" outlineLevel="1">
      <c r="A25" s="297"/>
      <c r="B25" s="309" t="s">
        <v>310</v>
      </c>
      <c r="C25" s="299">
        <v>63458</v>
      </c>
      <c r="D25" s="299">
        <v>64546.485369426271</v>
      </c>
      <c r="E25" s="299">
        <v>28907</v>
      </c>
      <c r="F25" s="299">
        <v>28907</v>
      </c>
      <c r="G25" s="299"/>
      <c r="H25" s="299">
        <v>35639.485369426271</v>
      </c>
      <c r="I25" s="299">
        <v>28907</v>
      </c>
      <c r="J25" s="299">
        <v>28907</v>
      </c>
      <c r="K25" s="299">
        <v>28907</v>
      </c>
      <c r="L25" s="299">
        <v>0</v>
      </c>
      <c r="M25" s="299"/>
      <c r="N25" s="299">
        <v>0</v>
      </c>
      <c r="O25" s="299"/>
      <c r="P25" s="300">
        <v>0</v>
      </c>
      <c r="Q25" s="299"/>
      <c r="R25" s="299"/>
      <c r="S25" s="299">
        <v>0</v>
      </c>
      <c r="T25" s="299">
        <v>0</v>
      </c>
      <c r="U25" s="299"/>
      <c r="V25" s="299"/>
      <c r="W25" s="299"/>
      <c r="X25" s="299"/>
      <c r="Y25" s="299"/>
      <c r="Z25" s="299">
        <v>0</v>
      </c>
      <c r="AA25" s="299"/>
      <c r="AB25" s="299"/>
      <c r="AC25" s="301">
        <f t="shared" si="35"/>
        <v>0</v>
      </c>
      <c r="AD25" s="299">
        <f t="shared" si="29"/>
        <v>0</v>
      </c>
      <c r="AE25" s="301">
        <f>V25</f>
        <v>0</v>
      </c>
      <c r="AF25" s="301">
        <f>Y25</f>
        <v>0</v>
      </c>
      <c r="AG25" s="299"/>
      <c r="AH25" s="299">
        <f t="shared" ref="AH25:AH56" si="43">AI25+AL25</f>
        <v>0</v>
      </c>
      <c r="AI25" s="299"/>
      <c r="AJ25" s="292">
        <f t="shared" si="13"/>
        <v>0</v>
      </c>
      <c r="AK25" s="299">
        <f t="shared" si="14"/>
        <v>0</v>
      </c>
      <c r="AL25" s="299"/>
      <c r="AM25" s="299"/>
      <c r="AN25" s="299"/>
      <c r="AO25" s="53">
        <f t="shared" si="32"/>
        <v>0</v>
      </c>
      <c r="AP25" s="55">
        <f t="shared" si="15"/>
        <v>0</v>
      </c>
      <c r="AQ25" s="156">
        <f t="shared" si="16"/>
        <v>0</v>
      </c>
      <c r="AR25" s="156">
        <f t="shared" si="40"/>
        <v>0</v>
      </c>
      <c r="AS25" s="53">
        <f t="shared" si="17"/>
        <v>0</v>
      </c>
      <c r="AT25" s="156"/>
      <c r="AU25" s="156"/>
      <c r="AV25" s="156"/>
      <c r="AW25" s="50">
        <f t="shared" si="18"/>
        <v>0</v>
      </c>
      <c r="AX25" s="156">
        <f t="shared" si="19"/>
        <v>0</v>
      </c>
      <c r="AY25" s="156"/>
      <c r="AZ25" s="156"/>
      <c r="BA25" s="156"/>
      <c r="BB25" s="156"/>
      <c r="BC25" s="156"/>
      <c r="BD25" s="156"/>
      <c r="BE25" s="156"/>
      <c r="BF25" s="224">
        <f t="shared" si="33"/>
        <v>0</v>
      </c>
      <c r="BG25" s="156">
        <f t="shared" ref="BG25:BG36" si="44">BH25+BJ25</f>
        <v>0</v>
      </c>
      <c r="BH25" s="2"/>
      <c r="BI25" s="227"/>
      <c r="BJ25" s="2">
        <f t="shared" si="23"/>
        <v>0</v>
      </c>
      <c r="BK25" s="228">
        <f t="shared" si="21"/>
        <v>0</v>
      </c>
      <c r="BL25" s="131"/>
      <c r="BM25" s="131"/>
      <c r="BN25" s="131"/>
      <c r="BO25" s="118">
        <f t="shared" si="34"/>
        <v>0</v>
      </c>
      <c r="BP25" s="118">
        <f t="shared" ref="BP25:BP36" si="45">AV25+BH25+BE25-AO25</f>
        <v>0</v>
      </c>
    </row>
    <row r="26" spans="1:68" ht="24.75" customHeight="1" collapsed="1">
      <c r="A26" s="297" t="s">
        <v>28</v>
      </c>
      <c r="B26" s="310" t="s">
        <v>357</v>
      </c>
      <c r="C26" s="299">
        <v>1723291</v>
      </c>
      <c r="D26" s="299">
        <v>1723291</v>
      </c>
      <c r="E26" s="299">
        <v>356579</v>
      </c>
      <c r="F26" s="299">
        <v>350318</v>
      </c>
      <c r="G26" s="299">
        <v>6261</v>
      </c>
      <c r="H26" s="299">
        <v>1366712</v>
      </c>
      <c r="I26" s="299">
        <v>1723289.9019475274</v>
      </c>
      <c r="J26" s="299">
        <v>356579</v>
      </c>
      <c r="K26" s="299">
        <v>350318</v>
      </c>
      <c r="L26" s="299">
        <v>6261</v>
      </c>
      <c r="M26" s="299">
        <v>1366710.9019475274</v>
      </c>
      <c r="N26" s="299">
        <v>1784689</v>
      </c>
      <c r="O26" s="299">
        <v>1742057</v>
      </c>
      <c r="P26" s="300">
        <v>101.08896292036573</v>
      </c>
      <c r="Q26" s="299">
        <v>42632</v>
      </c>
      <c r="R26" s="299">
        <v>1784689</v>
      </c>
      <c r="S26" s="299">
        <v>1742057</v>
      </c>
      <c r="T26" s="299">
        <v>42632</v>
      </c>
      <c r="U26" s="299">
        <v>380268</v>
      </c>
      <c r="V26" s="299">
        <v>377818</v>
      </c>
      <c r="W26" s="299">
        <v>356171</v>
      </c>
      <c r="X26" s="299">
        <v>21647</v>
      </c>
      <c r="Y26" s="299">
        <v>2450</v>
      </c>
      <c r="Z26" s="299">
        <v>1404421</v>
      </c>
      <c r="AA26" s="299">
        <v>1383436</v>
      </c>
      <c r="AB26" s="299">
        <v>20985</v>
      </c>
      <c r="AC26" s="301">
        <f t="shared" si="35"/>
        <v>1746978.9019475274</v>
      </c>
      <c r="AD26" s="299">
        <f t="shared" si="29"/>
        <v>380268</v>
      </c>
      <c r="AE26" s="301">
        <f>V26</f>
        <v>377818</v>
      </c>
      <c r="AF26" s="301">
        <f>Y26</f>
        <v>2450</v>
      </c>
      <c r="AG26" s="299">
        <f>AG28+AG29</f>
        <v>1366710.9019475274</v>
      </c>
      <c r="AH26" s="299">
        <v>1963710</v>
      </c>
      <c r="AI26" s="299">
        <v>1769798</v>
      </c>
      <c r="AJ26" s="302">
        <f t="shared" si="13"/>
        <v>101.59242780230497</v>
      </c>
      <c r="AK26" s="299">
        <f t="shared" si="14"/>
        <v>104839</v>
      </c>
      <c r="AL26" s="299">
        <v>42632</v>
      </c>
      <c r="AM26" s="299">
        <v>62207</v>
      </c>
      <c r="AN26" s="299">
        <v>1963710</v>
      </c>
      <c r="AO26" s="156">
        <f t="shared" si="32"/>
        <v>1769798</v>
      </c>
      <c r="AP26" s="50">
        <f t="shared" si="15"/>
        <v>101.59242780230497</v>
      </c>
      <c r="AQ26" s="156">
        <f t="shared" si="16"/>
        <v>104839</v>
      </c>
      <c r="AR26" s="156">
        <f>AY26+BK26</f>
        <v>42632</v>
      </c>
      <c r="AS26" s="156">
        <f t="shared" si="17"/>
        <v>62207</v>
      </c>
      <c r="AT26" s="156">
        <f>AU26+BE26</f>
        <v>405499</v>
      </c>
      <c r="AU26" s="156">
        <f>AV26+AY26+BB26</f>
        <v>392644</v>
      </c>
      <c r="AV26" s="156">
        <f>AI26-BH26-BE26</f>
        <v>360120</v>
      </c>
      <c r="AW26" s="50">
        <f t="shared" si="18"/>
        <v>101.10873709538394</v>
      </c>
      <c r="AX26" s="156">
        <f t="shared" si="19"/>
        <v>32524</v>
      </c>
      <c r="AY26" s="156">
        <f>AL26-BK26</f>
        <v>21647</v>
      </c>
      <c r="AZ26" s="156">
        <f>AZ28+AZ29</f>
        <v>13418</v>
      </c>
      <c r="BA26" s="156">
        <f>AY26-AZ26</f>
        <v>8229</v>
      </c>
      <c r="BB26" s="156">
        <f>AM26-BN26</f>
        <v>10877</v>
      </c>
      <c r="BC26" s="156">
        <v>10877</v>
      </c>
      <c r="BD26" s="156">
        <f>BB26-BC26</f>
        <v>0</v>
      </c>
      <c r="BE26" s="156">
        <v>12855</v>
      </c>
      <c r="BF26" s="224">
        <f t="shared" si="33"/>
        <v>524.69387755102036</v>
      </c>
      <c r="BG26" s="156">
        <f t="shared" si="44"/>
        <v>1469138</v>
      </c>
      <c r="BH26" s="2">
        <v>1396823</v>
      </c>
      <c r="BI26" s="227">
        <v>100.9676631228333</v>
      </c>
      <c r="BJ26" s="2">
        <f t="shared" si="23"/>
        <v>72315</v>
      </c>
      <c r="BK26" s="232">
        <f t="shared" si="21"/>
        <v>20985</v>
      </c>
      <c r="BL26" s="233">
        <f t="shared" ref="BL26:BN26" si="46">BL28+BL29</f>
        <v>43412</v>
      </c>
      <c r="BM26" s="156">
        <f t="shared" si="46"/>
        <v>-22427</v>
      </c>
      <c r="BN26" s="156">
        <f t="shared" si="46"/>
        <v>51330</v>
      </c>
      <c r="BO26" s="118">
        <f t="shared" si="34"/>
        <v>-151280</v>
      </c>
      <c r="BP26" s="118">
        <f t="shared" si="45"/>
        <v>0</v>
      </c>
    </row>
    <row r="27" spans="1:68" ht="12.75" hidden="1" customHeight="1">
      <c r="A27" s="297"/>
      <c r="B27" s="310" t="s">
        <v>311</v>
      </c>
      <c r="C27" s="299"/>
      <c r="D27" s="299"/>
      <c r="E27" s="299"/>
      <c r="F27" s="299"/>
      <c r="G27" s="299"/>
      <c r="H27" s="299"/>
      <c r="I27" s="299">
        <v>0</v>
      </c>
      <c r="J27" s="299"/>
      <c r="K27" s="299"/>
      <c r="L27" s="299"/>
      <c r="M27" s="299"/>
      <c r="N27" s="299"/>
      <c r="O27" s="299"/>
      <c r="P27" s="300"/>
      <c r="Q27" s="299"/>
      <c r="R27" s="299">
        <v>0</v>
      </c>
      <c r="S27" s="299">
        <v>-21647</v>
      </c>
      <c r="T27" s="299"/>
      <c r="U27" s="299"/>
      <c r="V27" s="299"/>
      <c r="W27" s="299">
        <v>-21647</v>
      </c>
      <c r="X27" s="299"/>
      <c r="Y27" s="299"/>
      <c r="Z27" s="299"/>
      <c r="AA27" s="299"/>
      <c r="AB27" s="299"/>
      <c r="AC27" s="301">
        <f t="shared" si="35"/>
        <v>0</v>
      </c>
      <c r="AD27" s="299"/>
      <c r="AE27" s="301"/>
      <c r="AF27" s="301"/>
      <c r="AG27" s="299"/>
      <c r="AH27" s="299">
        <f t="shared" ref="AH27:AH29" si="47">AI27+AL27+AM27</f>
        <v>0</v>
      </c>
      <c r="AI27" s="299"/>
      <c r="AJ27" s="302">
        <f t="shared" si="13"/>
        <v>0</v>
      </c>
      <c r="AK27" s="299">
        <f t="shared" si="14"/>
        <v>0</v>
      </c>
      <c r="AL27" s="299"/>
      <c r="AM27" s="299"/>
      <c r="AN27" s="299">
        <f t="shared" ref="AN27:AN29" si="48">AT27+BG27</f>
        <v>0</v>
      </c>
      <c r="AO27" s="156">
        <f t="shared" si="32"/>
        <v>-17698</v>
      </c>
      <c r="AP27" s="50">
        <f t="shared" si="15"/>
        <v>81.757287383933104</v>
      </c>
      <c r="AQ27" s="156">
        <f t="shared" si="16"/>
        <v>0</v>
      </c>
      <c r="AR27" s="156">
        <f t="shared" ref="AR27:AR32" si="49">AY27+BK27</f>
        <v>0</v>
      </c>
      <c r="AS27" s="156">
        <f t="shared" si="17"/>
        <v>0</v>
      </c>
      <c r="AT27" s="156"/>
      <c r="AU27" s="156"/>
      <c r="AV27" s="156">
        <f>AV26-V26</f>
        <v>-17698</v>
      </c>
      <c r="AW27" s="50">
        <f t="shared" si="18"/>
        <v>81.757287383933104</v>
      </c>
      <c r="AX27" s="156">
        <f t="shared" si="19"/>
        <v>0</v>
      </c>
      <c r="AY27" s="156">
        <f t="shared" ref="AY27:AY30" si="50">AL27-BK27</f>
        <v>0</v>
      </c>
      <c r="AZ27" s="156"/>
      <c r="BA27" s="156"/>
      <c r="BB27" s="156"/>
      <c r="BC27" s="156"/>
      <c r="BD27" s="156">
        <f t="shared" ref="BD27:BD30" si="51">BB27-BC27</f>
        <v>0</v>
      </c>
      <c r="BE27" s="156"/>
      <c r="BF27" s="224">
        <f t="shared" si="33"/>
        <v>0</v>
      </c>
      <c r="BG27" s="156"/>
      <c r="BH27" s="2"/>
      <c r="BI27" s="227"/>
      <c r="BJ27" s="2">
        <f t="shared" si="23"/>
        <v>0</v>
      </c>
      <c r="BK27" s="232">
        <f t="shared" si="21"/>
        <v>0</v>
      </c>
      <c r="BL27" s="233"/>
      <c r="BM27" s="156"/>
      <c r="BN27" s="156"/>
      <c r="BO27" s="118"/>
      <c r="BP27" s="118">
        <f t="shared" si="45"/>
        <v>0</v>
      </c>
    </row>
    <row r="28" spans="1:68" ht="24.75" hidden="1" customHeight="1" outlineLevel="1">
      <c r="A28" s="297"/>
      <c r="B28" s="310" t="s">
        <v>126</v>
      </c>
      <c r="C28" s="299"/>
      <c r="D28" s="299">
        <v>1643686</v>
      </c>
      <c r="E28" s="299">
        <v>294241</v>
      </c>
      <c r="F28" s="299">
        <v>294241</v>
      </c>
      <c r="G28" s="299"/>
      <c r="H28" s="299">
        <v>1349445</v>
      </c>
      <c r="I28" s="299">
        <v>1643684.9019475274</v>
      </c>
      <c r="J28" s="299">
        <v>294241</v>
      </c>
      <c r="K28" s="299">
        <v>294241</v>
      </c>
      <c r="L28" s="299">
        <v>0</v>
      </c>
      <c r="M28" s="299">
        <v>1349443.9019475274</v>
      </c>
      <c r="N28" s="299">
        <v>0</v>
      </c>
      <c r="O28" s="299"/>
      <c r="P28" s="300">
        <v>0</v>
      </c>
      <c r="Q28" s="299"/>
      <c r="R28" s="299">
        <v>1700236</v>
      </c>
      <c r="S28" s="299">
        <v>1659861</v>
      </c>
      <c r="T28" s="299">
        <v>40375</v>
      </c>
      <c r="U28" s="299">
        <v>320550</v>
      </c>
      <c r="V28" s="299">
        <v>318100</v>
      </c>
      <c r="W28" s="299">
        <v>297503</v>
      </c>
      <c r="X28" s="299">
        <v>20597</v>
      </c>
      <c r="Y28" s="299">
        <v>2450</v>
      </c>
      <c r="Z28" s="299">
        <v>1379686</v>
      </c>
      <c r="AA28" s="299">
        <v>1359908</v>
      </c>
      <c r="AB28" s="299">
        <v>19778</v>
      </c>
      <c r="AC28" s="301">
        <f t="shared" si="35"/>
        <v>1669993.9019475274</v>
      </c>
      <c r="AD28" s="299">
        <f t="shared" si="29"/>
        <v>320550</v>
      </c>
      <c r="AE28" s="301">
        <f>V28</f>
        <v>318100</v>
      </c>
      <c r="AF28" s="301">
        <f>Y28</f>
        <v>2450</v>
      </c>
      <c r="AG28" s="299">
        <v>1349443.9019475274</v>
      </c>
      <c r="AH28" s="299">
        <f t="shared" si="47"/>
        <v>0</v>
      </c>
      <c r="AI28" s="299"/>
      <c r="AJ28" s="302">
        <f t="shared" si="13"/>
        <v>0</v>
      </c>
      <c r="AK28" s="299">
        <f t="shared" si="14"/>
        <v>0</v>
      </c>
      <c r="AL28" s="299"/>
      <c r="AM28" s="299"/>
      <c r="AN28" s="299">
        <f t="shared" si="48"/>
        <v>1720570</v>
      </c>
      <c r="AO28" s="156">
        <f t="shared" si="32"/>
        <v>1670798</v>
      </c>
      <c r="AP28" s="50">
        <f t="shared" si="15"/>
        <v>100.65891059552577</v>
      </c>
      <c r="AQ28" s="156">
        <f t="shared" si="16"/>
        <v>49772</v>
      </c>
      <c r="AR28" s="156">
        <f t="shared" si="49"/>
        <v>0</v>
      </c>
      <c r="AS28" s="156">
        <f t="shared" si="17"/>
        <v>49772</v>
      </c>
      <c r="AT28" s="156">
        <f>AU28+BE28</f>
        <v>277725</v>
      </c>
      <c r="AU28" s="156">
        <f t="shared" ref="AU28:AU36" si="52">AV28+AY28</f>
        <v>277725</v>
      </c>
      <c r="AV28" s="156">
        <v>297503</v>
      </c>
      <c r="AW28" s="50">
        <f t="shared" si="18"/>
        <v>100</v>
      </c>
      <c r="AX28" s="156">
        <f t="shared" si="19"/>
        <v>-19778</v>
      </c>
      <c r="AY28" s="156">
        <f t="shared" si="50"/>
        <v>-19778</v>
      </c>
      <c r="AZ28" s="156">
        <v>12368</v>
      </c>
      <c r="BA28" s="156"/>
      <c r="BB28" s="156"/>
      <c r="BC28" s="156"/>
      <c r="BD28" s="156">
        <f t="shared" si="51"/>
        <v>0</v>
      </c>
      <c r="BE28" s="156"/>
      <c r="BF28" s="224">
        <f t="shared" si="33"/>
        <v>0</v>
      </c>
      <c r="BG28" s="156">
        <f t="shared" si="44"/>
        <v>1442845</v>
      </c>
      <c r="BH28" s="2">
        <v>1373295</v>
      </c>
      <c r="BI28" s="227">
        <v>100.98440482738538</v>
      </c>
      <c r="BJ28" s="2">
        <f t="shared" si="23"/>
        <v>69550</v>
      </c>
      <c r="BK28" s="232">
        <f t="shared" si="21"/>
        <v>19778</v>
      </c>
      <c r="BL28" s="233">
        <v>42205</v>
      </c>
      <c r="BM28" s="156">
        <v>-22427</v>
      </c>
      <c r="BN28" s="156">
        <v>49772</v>
      </c>
      <c r="BO28" s="118">
        <f>AR28+AO28-AN28</f>
        <v>-49772</v>
      </c>
      <c r="BP28" s="118"/>
    </row>
    <row r="29" spans="1:68" ht="24.75" hidden="1" customHeight="1" outlineLevel="1">
      <c r="A29" s="297"/>
      <c r="B29" s="310" t="s">
        <v>312</v>
      </c>
      <c r="C29" s="299"/>
      <c r="D29" s="299">
        <v>79605</v>
      </c>
      <c r="E29" s="299">
        <v>62338</v>
      </c>
      <c r="F29" s="299">
        <v>56077</v>
      </c>
      <c r="G29" s="299">
        <v>6261</v>
      </c>
      <c r="H29" s="299">
        <v>17267</v>
      </c>
      <c r="I29" s="299">
        <v>73344</v>
      </c>
      <c r="J29" s="299">
        <v>56077</v>
      </c>
      <c r="K29" s="299">
        <v>56077</v>
      </c>
      <c r="L29" s="299"/>
      <c r="M29" s="299">
        <v>17267</v>
      </c>
      <c r="N29" s="299">
        <v>0</v>
      </c>
      <c r="O29" s="299"/>
      <c r="P29" s="300">
        <v>0</v>
      </c>
      <c r="Q29" s="299"/>
      <c r="R29" s="299">
        <v>85153</v>
      </c>
      <c r="S29" s="299">
        <v>82896</v>
      </c>
      <c r="T29" s="299">
        <v>2257</v>
      </c>
      <c r="U29" s="299">
        <v>60418</v>
      </c>
      <c r="V29" s="299">
        <v>60418</v>
      </c>
      <c r="W29" s="299">
        <v>59368</v>
      </c>
      <c r="X29" s="299">
        <v>1050</v>
      </c>
      <c r="Y29" s="299"/>
      <c r="Z29" s="299">
        <v>24735</v>
      </c>
      <c r="AA29" s="299">
        <v>23528</v>
      </c>
      <c r="AB29" s="299">
        <v>1207</v>
      </c>
      <c r="AC29" s="301">
        <f t="shared" si="35"/>
        <v>77685</v>
      </c>
      <c r="AD29" s="299">
        <f t="shared" si="29"/>
        <v>60418</v>
      </c>
      <c r="AE29" s="301">
        <f>V29</f>
        <v>60418</v>
      </c>
      <c r="AF29" s="301"/>
      <c r="AG29" s="299">
        <v>17267</v>
      </c>
      <c r="AH29" s="299">
        <f t="shared" si="47"/>
        <v>0</v>
      </c>
      <c r="AI29" s="299"/>
      <c r="AJ29" s="302">
        <f t="shared" si="13"/>
        <v>0</v>
      </c>
      <c r="AK29" s="299">
        <f t="shared" si="14"/>
        <v>0</v>
      </c>
      <c r="AL29" s="299"/>
      <c r="AM29" s="299"/>
      <c r="AN29" s="299">
        <f t="shared" si="48"/>
        <v>84454</v>
      </c>
      <c r="AO29" s="156">
        <f t="shared" si="32"/>
        <v>82896</v>
      </c>
      <c r="AP29" s="50">
        <f t="shared" si="15"/>
        <v>100</v>
      </c>
      <c r="AQ29" s="156">
        <f t="shared" si="16"/>
        <v>1558</v>
      </c>
      <c r="AR29" s="156">
        <f t="shared" si="49"/>
        <v>0</v>
      </c>
      <c r="AS29" s="156">
        <f t="shared" si="17"/>
        <v>1558</v>
      </c>
      <c r="AT29" s="156">
        <f>AU29+BE29</f>
        <v>58161</v>
      </c>
      <c r="AU29" s="156">
        <f t="shared" si="52"/>
        <v>58161</v>
      </c>
      <c r="AV29" s="156">
        <v>59368</v>
      </c>
      <c r="AW29" s="50">
        <f t="shared" si="18"/>
        <v>100</v>
      </c>
      <c r="AX29" s="156">
        <f t="shared" si="19"/>
        <v>-1207</v>
      </c>
      <c r="AY29" s="156">
        <f t="shared" si="50"/>
        <v>-1207</v>
      </c>
      <c r="AZ29" s="156">
        <v>1050</v>
      </c>
      <c r="BA29" s="156"/>
      <c r="BB29" s="156"/>
      <c r="BC29" s="156"/>
      <c r="BD29" s="156">
        <f t="shared" si="51"/>
        <v>0</v>
      </c>
      <c r="BE29" s="156"/>
      <c r="BF29" s="224">
        <f t="shared" si="33"/>
        <v>0</v>
      </c>
      <c r="BG29" s="156">
        <f t="shared" si="44"/>
        <v>26293</v>
      </c>
      <c r="BH29" s="2">
        <v>23528</v>
      </c>
      <c r="BI29" s="227">
        <v>100</v>
      </c>
      <c r="BJ29" s="2">
        <f t="shared" si="23"/>
        <v>2765</v>
      </c>
      <c r="BK29" s="232">
        <f t="shared" si="21"/>
        <v>1207</v>
      </c>
      <c r="BL29" s="233">
        <v>1207</v>
      </c>
      <c r="BM29" s="233"/>
      <c r="BN29" s="233">
        <v>1558</v>
      </c>
      <c r="BO29" s="118">
        <f>AR29+AO29-AN29</f>
        <v>-1558</v>
      </c>
      <c r="BP29" s="118"/>
    </row>
    <row r="30" spans="1:68" ht="24.75" customHeight="1" collapsed="1">
      <c r="A30" s="297" t="s">
        <v>29</v>
      </c>
      <c r="B30" s="310" t="s">
        <v>263</v>
      </c>
      <c r="C30" s="299">
        <v>14390</v>
      </c>
      <c r="D30" s="299">
        <v>14390</v>
      </c>
      <c r="E30" s="299">
        <v>14390</v>
      </c>
      <c r="F30" s="299">
        <v>14390</v>
      </c>
      <c r="G30" s="299">
        <v>0</v>
      </c>
      <c r="H30" s="299">
        <v>0</v>
      </c>
      <c r="I30" s="299">
        <v>14390</v>
      </c>
      <c r="J30" s="299">
        <v>14390</v>
      </c>
      <c r="K30" s="299">
        <v>14390</v>
      </c>
      <c r="L30" s="299">
        <v>0</v>
      </c>
      <c r="M30" s="299"/>
      <c r="N30" s="299">
        <v>14586</v>
      </c>
      <c r="O30" s="299">
        <v>14547</v>
      </c>
      <c r="P30" s="300">
        <v>101.09103544127866</v>
      </c>
      <c r="Q30" s="299">
        <v>39</v>
      </c>
      <c r="R30" s="299">
        <v>14586</v>
      </c>
      <c r="S30" s="299">
        <v>14547</v>
      </c>
      <c r="T30" s="299">
        <v>39</v>
      </c>
      <c r="U30" s="299">
        <v>13086</v>
      </c>
      <c r="V30" s="299">
        <v>13086</v>
      </c>
      <c r="W30" s="299">
        <v>13047</v>
      </c>
      <c r="X30" s="299">
        <v>39</v>
      </c>
      <c r="Y30" s="299"/>
      <c r="Z30" s="299">
        <v>1500</v>
      </c>
      <c r="AA30" s="299">
        <v>1500</v>
      </c>
      <c r="AB30" s="299">
        <v>0</v>
      </c>
      <c r="AC30" s="301">
        <f t="shared" si="35"/>
        <v>13086</v>
      </c>
      <c r="AD30" s="299">
        <f t="shared" si="29"/>
        <v>13086</v>
      </c>
      <c r="AE30" s="301">
        <f>V30</f>
        <v>13086</v>
      </c>
      <c r="AF30" s="301">
        <f>Y30</f>
        <v>0</v>
      </c>
      <c r="AG30" s="299"/>
      <c r="AH30" s="299">
        <v>16390</v>
      </c>
      <c r="AI30" s="299">
        <v>15657</v>
      </c>
      <c r="AJ30" s="302">
        <f t="shared" si="13"/>
        <v>107.630439265828</v>
      </c>
      <c r="AK30" s="299">
        <f t="shared" si="14"/>
        <v>96</v>
      </c>
      <c r="AL30" s="299">
        <v>39</v>
      </c>
      <c r="AM30" s="299">
        <v>57</v>
      </c>
      <c r="AN30" s="299">
        <v>16390</v>
      </c>
      <c r="AO30" s="156">
        <f>AV30+BH30+BE30</f>
        <v>15657</v>
      </c>
      <c r="AP30" s="50">
        <f t="shared" si="15"/>
        <v>107.630439265828</v>
      </c>
      <c r="AQ30" s="156">
        <f t="shared" si="16"/>
        <v>96</v>
      </c>
      <c r="AR30" s="156">
        <f t="shared" si="49"/>
        <v>39</v>
      </c>
      <c r="AS30" s="156">
        <f t="shared" si="17"/>
        <v>57</v>
      </c>
      <c r="AT30" s="156">
        <f>AU30+BE30</f>
        <v>14253</v>
      </c>
      <c r="AU30" s="156">
        <f>AV30+AY30+BB30</f>
        <v>14253</v>
      </c>
      <c r="AV30" s="156">
        <f>AI30-BH30</f>
        <v>14157</v>
      </c>
      <c r="AW30" s="50">
        <f t="shared" si="18"/>
        <v>108.50770292021154</v>
      </c>
      <c r="AX30" s="156">
        <f t="shared" si="19"/>
        <v>96</v>
      </c>
      <c r="AY30" s="156">
        <f t="shared" si="50"/>
        <v>39</v>
      </c>
      <c r="AZ30" s="156"/>
      <c r="BA30" s="156">
        <f>AY30-AZ30</f>
        <v>39</v>
      </c>
      <c r="BB30" s="156">
        <v>57</v>
      </c>
      <c r="BC30" s="156">
        <v>57</v>
      </c>
      <c r="BD30" s="156">
        <f t="shared" si="51"/>
        <v>0</v>
      </c>
      <c r="BE30" s="156"/>
      <c r="BF30" s="224">
        <f t="shared" si="33"/>
        <v>0</v>
      </c>
      <c r="BG30" s="156">
        <f t="shared" si="44"/>
        <v>1500</v>
      </c>
      <c r="BH30" s="2">
        <v>1500</v>
      </c>
      <c r="BI30" s="227"/>
      <c r="BJ30" s="2">
        <f t="shared" si="23"/>
        <v>0</v>
      </c>
      <c r="BK30" s="232">
        <f t="shared" si="21"/>
        <v>0</v>
      </c>
      <c r="BL30" s="131"/>
      <c r="BM30" s="131"/>
      <c r="BN30" s="131"/>
      <c r="BO30" s="118">
        <f>AR30+AO30-AN30</f>
        <v>-694</v>
      </c>
      <c r="BP30" s="118">
        <f t="shared" si="45"/>
        <v>0</v>
      </c>
    </row>
    <row r="31" spans="1:68" ht="24.75" customHeight="1">
      <c r="A31" s="297" t="s">
        <v>30</v>
      </c>
      <c r="B31" s="310" t="s">
        <v>128</v>
      </c>
      <c r="C31" s="299">
        <v>69210</v>
      </c>
      <c r="D31" s="299">
        <v>69209.7</v>
      </c>
      <c r="E31" s="299">
        <v>4082.7</v>
      </c>
      <c r="F31" s="299">
        <v>3932.7</v>
      </c>
      <c r="G31" s="299">
        <v>150</v>
      </c>
      <c r="H31" s="299">
        <v>65127</v>
      </c>
      <c r="I31" s="299">
        <v>69209.7</v>
      </c>
      <c r="J31" s="299">
        <v>4082.7</v>
      </c>
      <c r="K31" s="299">
        <v>3932.7</v>
      </c>
      <c r="L31" s="299">
        <v>150</v>
      </c>
      <c r="M31" s="299">
        <v>65127</v>
      </c>
      <c r="N31" s="299">
        <v>69964</v>
      </c>
      <c r="O31" s="299">
        <v>69964</v>
      </c>
      <c r="P31" s="300">
        <v>101.08987613008004</v>
      </c>
      <c r="Q31" s="299"/>
      <c r="R31" s="299">
        <v>73042</v>
      </c>
      <c r="S31" s="299">
        <v>73011</v>
      </c>
      <c r="T31" s="299">
        <v>31</v>
      </c>
      <c r="U31" s="299">
        <v>7012</v>
      </c>
      <c r="V31" s="299">
        <v>4012</v>
      </c>
      <c r="W31" s="299">
        <v>3981</v>
      </c>
      <c r="X31" s="299">
        <v>31</v>
      </c>
      <c r="Y31" s="299">
        <v>3000</v>
      </c>
      <c r="Z31" s="299">
        <v>66030</v>
      </c>
      <c r="AA31" s="299">
        <v>66030</v>
      </c>
      <c r="AB31" s="299">
        <v>0</v>
      </c>
      <c r="AC31" s="301">
        <f t="shared" si="35"/>
        <v>72139</v>
      </c>
      <c r="AD31" s="299">
        <f t="shared" si="29"/>
        <v>7012</v>
      </c>
      <c r="AE31" s="301">
        <f>V31</f>
        <v>4012</v>
      </c>
      <c r="AF31" s="301">
        <f>Y31</f>
        <v>3000</v>
      </c>
      <c r="AG31" s="299">
        <v>65127</v>
      </c>
      <c r="AH31" s="299">
        <v>75008</v>
      </c>
      <c r="AI31" s="299">
        <v>72273</v>
      </c>
      <c r="AJ31" s="302">
        <f t="shared" si="13"/>
        <v>98.989193409212305</v>
      </c>
      <c r="AK31" s="299">
        <f t="shared" si="14"/>
        <v>0</v>
      </c>
      <c r="AL31" s="299"/>
      <c r="AM31" s="299"/>
      <c r="AN31" s="299">
        <v>83387</v>
      </c>
      <c r="AO31" s="156">
        <f>AV31+BH31+BE31</f>
        <v>82218</v>
      </c>
      <c r="AP31" s="50">
        <f t="shared" si="15"/>
        <v>112.61042856555861</v>
      </c>
      <c r="AQ31" s="156">
        <f t="shared" si="16"/>
        <v>62</v>
      </c>
      <c r="AR31" s="156">
        <f t="shared" si="49"/>
        <v>31</v>
      </c>
      <c r="AS31" s="156">
        <f t="shared" si="17"/>
        <v>31</v>
      </c>
      <c r="AT31" s="156">
        <f>AU31+BE31</f>
        <v>16250</v>
      </c>
      <c r="AU31" s="156">
        <f>AV31+AY31+BB31</f>
        <v>4750</v>
      </c>
      <c r="AV31" s="156">
        <f>4088+600</f>
        <v>4688</v>
      </c>
      <c r="AW31" s="50">
        <f t="shared" si="18"/>
        <v>117.75935694549109</v>
      </c>
      <c r="AX31" s="156">
        <f t="shared" si="19"/>
        <v>62</v>
      </c>
      <c r="AY31" s="156">
        <v>31</v>
      </c>
      <c r="AZ31" s="156">
        <v>31</v>
      </c>
      <c r="BA31" s="156">
        <f>AY31-AZ31</f>
        <v>0</v>
      </c>
      <c r="BB31" s="156">
        <v>31</v>
      </c>
      <c r="BC31" s="156"/>
      <c r="BD31" s="156"/>
      <c r="BE31" s="156">
        <v>11500</v>
      </c>
      <c r="BF31" s="224">
        <f t="shared" si="33"/>
        <v>383.33333333333337</v>
      </c>
      <c r="BG31" s="156">
        <f t="shared" si="44"/>
        <v>66030</v>
      </c>
      <c r="BH31" s="2">
        <v>66030</v>
      </c>
      <c r="BI31" s="227">
        <v>100</v>
      </c>
      <c r="BJ31" s="2">
        <f t="shared" si="23"/>
        <v>0</v>
      </c>
      <c r="BK31" s="232">
        <f t="shared" si="21"/>
        <v>0</v>
      </c>
      <c r="BL31" s="233"/>
      <c r="BM31" s="233"/>
      <c r="BN31" s="233"/>
      <c r="BO31" s="118">
        <f>AR31+AO31-AN31</f>
        <v>-1138</v>
      </c>
      <c r="BP31" s="118">
        <f t="shared" si="45"/>
        <v>0</v>
      </c>
    </row>
    <row r="32" spans="1:68" ht="24.75" customHeight="1">
      <c r="A32" s="297" t="s">
        <v>31</v>
      </c>
      <c r="B32" s="310" t="s">
        <v>313</v>
      </c>
      <c r="C32" s="299">
        <v>2011700</v>
      </c>
      <c r="D32" s="299">
        <v>2011700.3</v>
      </c>
      <c r="E32" s="299">
        <v>1127583.3</v>
      </c>
      <c r="F32" s="299">
        <v>1095141.3</v>
      </c>
      <c r="G32" s="299">
        <v>32442</v>
      </c>
      <c r="H32" s="299">
        <v>884117</v>
      </c>
      <c r="I32" s="299">
        <v>2015244.3</v>
      </c>
      <c r="J32" s="299">
        <v>1127583.3</v>
      </c>
      <c r="K32" s="299">
        <v>1095141.3</v>
      </c>
      <c r="L32" s="299">
        <v>32442</v>
      </c>
      <c r="M32" s="299">
        <v>887661</v>
      </c>
      <c r="N32" s="299">
        <v>2075060</v>
      </c>
      <c r="O32" s="299">
        <v>2038540</v>
      </c>
      <c r="P32" s="300">
        <v>101.33417984776361</v>
      </c>
      <c r="Q32" s="299">
        <v>36520</v>
      </c>
      <c r="R32" s="299">
        <v>2079032</v>
      </c>
      <c r="S32" s="299">
        <v>2042543</v>
      </c>
      <c r="T32" s="299">
        <v>36489</v>
      </c>
      <c r="U32" s="299">
        <v>1157041</v>
      </c>
      <c r="V32" s="299">
        <v>1129700</v>
      </c>
      <c r="W32" s="299">
        <v>1108780</v>
      </c>
      <c r="X32" s="299">
        <v>20920</v>
      </c>
      <c r="Y32" s="299">
        <v>27341</v>
      </c>
      <c r="Z32" s="299">
        <v>921991</v>
      </c>
      <c r="AA32" s="299">
        <v>906422</v>
      </c>
      <c r="AB32" s="299">
        <v>15569</v>
      </c>
      <c r="AC32" s="301">
        <f t="shared" si="35"/>
        <v>2044702</v>
      </c>
      <c r="AD32" s="299">
        <f t="shared" si="29"/>
        <v>1157041</v>
      </c>
      <c r="AE32" s="301">
        <f>V32</f>
        <v>1129700</v>
      </c>
      <c r="AF32" s="301">
        <f>Y32</f>
        <v>27341</v>
      </c>
      <c r="AG32" s="299">
        <v>887661</v>
      </c>
      <c r="AH32" s="299">
        <v>2394077</v>
      </c>
      <c r="AI32" s="299">
        <f>2078749+58800</f>
        <v>2137549</v>
      </c>
      <c r="AJ32" s="302">
        <f t="shared" si="13"/>
        <v>104.65135862500814</v>
      </c>
      <c r="AK32" s="299">
        <f t="shared" si="14"/>
        <v>89808</v>
      </c>
      <c r="AL32" s="299">
        <f>AL24-AL26-AL30-AL31</f>
        <v>36520</v>
      </c>
      <c r="AM32" s="299">
        <v>53288</v>
      </c>
      <c r="AN32" s="299">
        <v>2382198</v>
      </c>
      <c r="AO32" s="156">
        <f>AV32+BH32+BE32</f>
        <v>2126588</v>
      </c>
      <c r="AP32" s="50">
        <f t="shared" si="15"/>
        <v>104.11472365575658</v>
      </c>
      <c r="AQ32" s="156">
        <f t="shared" si="16"/>
        <v>89746</v>
      </c>
      <c r="AR32" s="156">
        <f t="shared" si="49"/>
        <v>36489</v>
      </c>
      <c r="AS32" s="156">
        <f t="shared" si="17"/>
        <v>53257</v>
      </c>
      <c r="AT32" s="156">
        <f>AU32+BE32</f>
        <v>1235271</v>
      </c>
      <c r="AU32" s="156">
        <f>AV32+AY32+BB32</f>
        <v>1178958.42</v>
      </c>
      <c r="AV32" s="156">
        <f>AI32-BH32-BE32-10045-600-1336+700-4680-300+5300</f>
        <v>1153145.42</v>
      </c>
      <c r="AW32" s="50">
        <f t="shared" si="18"/>
        <v>104.0012824906654</v>
      </c>
      <c r="AX32" s="156">
        <f t="shared" si="19"/>
        <v>25813</v>
      </c>
      <c r="AY32" s="156">
        <f>AL32-BK32-31</f>
        <v>20920</v>
      </c>
      <c r="AZ32" s="156">
        <v>-11201</v>
      </c>
      <c r="BA32" s="156">
        <f>AY32-AZ32</f>
        <v>32121</v>
      </c>
      <c r="BB32" s="156">
        <f>AM32-BN32-31</f>
        <v>4893</v>
      </c>
      <c r="BC32" s="156">
        <v>4924</v>
      </c>
      <c r="BD32" s="156">
        <f>BB32-BC32</f>
        <v>-31</v>
      </c>
      <c r="BE32" s="156">
        <v>56312.579999999994</v>
      </c>
      <c r="BF32" s="224">
        <f t="shared" si="33"/>
        <v>205.96386379430157</v>
      </c>
      <c r="BG32" s="156">
        <f t="shared" si="44"/>
        <v>981063</v>
      </c>
      <c r="BH32" s="2">
        <v>917130</v>
      </c>
      <c r="BI32" s="227">
        <v>101.18134820205158</v>
      </c>
      <c r="BJ32" s="2">
        <f t="shared" si="23"/>
        <v>63933</v>
      </c>
      <c r="BK32" s="232">
        <f t="shared" si="21"/>
        <v>15569</v>
      </c>
      <c r="BL32" s="233">
        <v>22340</v>
      </c>
      <c r="BM32" s="156">
        <v>-6771</v>
      </c>
      <c r="BN32" s="156">
        <v>48364</v>
      </c>
      <c r="BO32" s="118">
        <f>AR32+AO32-AN32</f>
        <v>-219121</v>
      </c>
      <c r="BP32" s="118">
        <f t="shared" si="45"/>
        <v>0</v>
      </c>
    </row>
    <row r="33" spans="1:68" ht="31.5" hidden="1" customHeight="1" outlineLevel="1">
      <c r="A33" s="297"/>
      <c r="B33" s="310" t="s">
        <v>314</v>
      </c>
      <c r="C33" s="299"/>
      <c r="D33" s="299"/>
      <c r="E33" s="299"/>
      <c r="F33" s="299"/>
      <c r="G33" s="299"/>
      <c r="H33" s="299"/>
      <c r="I33" s="299"/>
      <c r="J33" s="299"/>
      <c r="K33" s="299"/>
      <c r="L33" s="299"/>
      <c r="M33" s="299"/>
      <c r="N33" s="299"/>
      <c r="O33" s="299"/>
      <c r="P33" s="300"/>
      <c r="Q33" s="299"/>
      <c r="R33" s="299"/>
      <c r="S33" s="299"/>
      <c r="T33" s="299"/>
      <c r="U33" s="299"/>
      <c r="V33" s="299"/>
      <c r="W33" s="299">
        <v>-20920</v>
      </c>
      <c r="X33" s="299"/>
      <c r="Y33" s="299"/>
      <c r="Z33" s="299"/>
      <c r="AA33" s="299"/>
      <c r="AB33" s="299">
        <v>0</v>
      </c>
      <c r="AC33" s="301"/>
      <c r="AD33" s="299"/>
      <c r="AE33" s="301"/>
      <c r="AF33" s="301"/>
      <c r="AG33" s="299"/>
      <c r="AH33" s="299"/>
      <c r="AI33" s="299"/>
      <c r="AJ33" s="302">
        <f t="shared" si="13"/>
        <v>0</v>
      </c>
      <c r="AK33" s="299">
        <f t="shared" si="14"/>
        <v>0</v>
      </c>
      <c r="AL33" s="299"/>
      <c r="AM33" s="299"/>
      <c r="AN33" s="299"/>
      <c r="AO33" s="156"/>
      <c r="AP33" s="50">
        <f t="shared" si="15"/>
        <v>0</v>
      </c>
      <c r="AQ33" s="156">
        <f t="shared" si="16"/>
        <v>0</v>
      </c>
      <c r="AR33" s="156"/>
      <c r="AS33" s="156">
        <f t="shared" si="17"/>
        <v>0</v>
      </c>
      <c r="AT33" s="156"/>
      <c r="AU33" s="156"/>
      <c r="AV33" s="156">
        <f>AV32-V32</f>
        <v>23445.419999999925</v>
      </c>
      <c r="AW33" s="50">
        <f t="shared" si="18"/>
        <v>-112.07179732313539</v>
      </c>
      <c r="AX33" s="156">
        <f t="shared" si="19"/>
        <v>0</v>
      </c>
      <c r="AY33" s="156"/>
      <c r="AZ33" s="156"/>
      <c r="BA33" s="156"/>
      <c r="BB33" s="156"/>
      <c r="BC33" s="156"/>
      <c r="BD33" s="156"/>
      <c r="BE33" s="156"/>
      <c r="BF33" s="224">
        <f t="shared" si="33"/>
        <v>0</v>
      </c>
      <c r="BG33" s="156"/>
      <c r="BH33" s="2"/>
      <c r="BI33" s="227"/>
      <c r="BJ33" s="2">
        <f t="shared" si="23"/>
        <v>0</v>
      </c>
      <c r="BK33" s="232">
        <f t="shared" si="21"/>
        <v>0</v>
      </c>
      <c r="BL33" s="233"/>
      <c r="BM33" s="233"/>
      <c r="BN33" s="233"/>
      <c r="BO33" s="118"/>
      <c r="BP33" s="118">
        <f t="shared" si="45"/>
        <v>23445.419999999925</v>
      </c>
    </row>
    <row r="34" spans="1:68" s="118" customFormat="1" ht="22.5" customHeight="1" collapsed="1">
      <c r="A34" s="296" t="s">
        <v>32</v>
      </c>
      <c r="B34" s="290" t="s">
        <v>359</v>
      </c>
      <c r="C34" s="289"/>
      <c r="D34" s="289"/>
      <c r="E34" s="289"/>
      <c r="F34" s="289"/>
      <c r="G34" s="289"/>
      <c r="H34" s="289"/>
      <c r="I34" s="289"/>
      <c r="J34" s="289"/>
      <c r="K34" s="289"/>
      <c r="L34" s="289"/>
      <c r="M34" s="289"/>
      <c r="N34" s="289">
        <v>400</v>
      </c>
      <c r="O34" s="289">
        <v>400</v>
      </c>
      <c r="P34" s="291">
        <v>0</v>
      </c>
      <c r="Q34" s="289"/>
      <c r="R34" s="289">
        <v>400</v>
      </c>
      <c r="S34" s="289">
        <v>400</v>
      </c>
      <c r="T34" s="289">
        <v>0</v>
      </c>
      <c r="U34" s="289">
        <v>400</v>
      </c>
      <c r="V34" s="289">
        <v>400</v>
      </c>
      <c r="W34" s="289">
        <v>400</v>
      </c>
      <c r="X34" s="289"/>
      <c r="Y34" s="289"/>
      <c r="Z34" s="289"/>
      <c r="AA34" s="289"/>
      <c r="AB34" s="289"/>
      <c r="AC34" s="311"/>
      <c r="AD34" s="289"/>
      <c r="AE34" s="311"/>
      <c r="AF34" s="311"/>
      <c r="AG34" s="311"/>
      <c r="AH34" s="289">
        <v>1300</v>
      </c>
      <c r="AI34" s="289">
        <v>1200</v>
      </c>
      <c r="AJ34" s="292">
        <f t="shared" si="13"/>
        <v>300</v>
      </c>
      <c r="AK34" s="289">
        <f t="shared" si="14"/>
        <v>0</v>
      </c>
      <c r="AL34" s="289"/>
      <c r="AM34" s="289"/>
      <c r="AN34" s="289">
        <v>1300</v>
      </c>
      <c r="AO34" s="53">
        <f t="shared" ref="AO34:AO39" si="53">AV34+BH34+BE34</f>
        <v>880</v>
      </c>
      <c r="AP34" s="55">
        <f t="shared" si="15"/>
        <v>220.00000000000003</v>
      </c>
      <c r="AQ34" s="53">
        <f t="shared" si="16"/>
        <v>0</v>
      </c>
      <c r="AR34" s="53">
        <f>AY34+BJ34</f>
        <v>0</v>
      </c>
      <c r="AS34" s="53">
        <f t="shared" si="17"/>
        <v>0</v>
      </c>
      <c r="AT34" s="53">
        <f>AU34+BE34</f>
        <v>880</v>
      </c>
      <c r="AU34" s="53">
        <f>AV34+AY34</f>
        <v>880</v>
      </c>
      <c r="AV34" s="53">
        <v>880</v>
      </c>
      <c r="AW34" s="55">
        <f t="shared" si="18"/>
        <v>220.00000000000003</v>
      </c>
      <c r="AX34" s="53">
        <f t="shared" si="19"/>
        <v>0</v>
      </c>
      <c r="AY34" s="53"/>
      <c r="AZ34" s="53"/>
      <c r="BA34" s="53"/>
      <c r="BB34" s="53"/>
      <c r="BC34" s="53"/>
      <c r="BD34" s="53"/>
      <c r="BE34" s="53"/>
      <c r="BF34" s="222">
        <f t="shared" si="33"/>
        <v>0</v>
      </c>
      <c r="BG34" s="53"/>
      <c r="BH34" s="10"/>
      <c r="BI34" s="230"/>
      <c r="BJ34" s="10">
        <f t="shared" si="23"/>
        <v>0</v>
      </c>
      <c r="BK34" s="231">
        <f t="shared" si="21"/>
        <v>0</v>
      </c>
      <c r="BL34" s="134"/>
      <c r="BM34" s="134"/>
      <c r="BN34" s="134"/>
      <c r="BO34" s="118">
        <f t="shared" ref="BO34:BO40" si="54">AR34+AO34-AN34</f>
        <v>-420</v>
      </c>
    </row>
    <row r="35" spans="1:68" s="118" customFormat="1" ht="27" customHeight="1">
      <c r="A35" s="296" t="s">
        <v>41</v>
      </c>
      <c r="B35" s="290" t="s">
        <v>358</v>
      </c>
      <c r="C35" s="289">
        <v>1000</v>
      </c>
      <c r="D35" s="289">
        <v>1000</v>
      </c>
      <c r="E35" s="289">
        <v>1000</v>
      </c>
      <c r="F35" s="289">
        <v>1000</v>
      </c>
      <c r="G35" s="289"/>
      <c r="H35" s="289">
        <v>0</v>
      </c>
      <c r="I35" s="289">
        <v>1000</v>
      </c>
      <c r="J35" s="289">
        <v>1000</v>
      </c>
      <c r="K35" s="289">
        <v>1000</v>
      </c>
      <c r="L35" s="289">
        <v>0</v>
      </c>
      <c r="M35" s="289"/>
      <c r="N35" s="289">
        <v>1000</v>
      </c>
      <c r="O35" s="289">
        <v>1000</v>
      </c>
      <c r="P35" s="291">
        <v>100</v>
      </c>
      <c r="Q35" s="289"/>
      <c r="R35" s="289">
        <v>1000</v>
      </c>
      <c r="S35" s="289">
        <v>1000</v>
      </c>
      <c r="T35" s="289">
        <v>0</v>
      </c>
      <c r="U35" s="289">
        <v>1000</v>
      </c>
      <c r="V35" s="289">
        <v>1000</v>
      </c>
      <c r="W35" s="289">
        <v>1000</v>
      </c>
      <c r="X35" s="289"/>
      <c r="Y35" s="289"/>
      <c r="Z35" s="289">
        <v>0</v>
      </c>
      <c r="AA35" s="289"/>
      <c r="AB35" s="289">
        <v>0</v>
      </c>
      <c r="AC35" s="311">
        <f t="shared" si="35"/>
        <v>1000</v>
      </c>
      <c r="AD35" s="289">
        <f t="shared" si="29"/>
        <v>1000</v>
      </c>
      <c r="AE35" s="311">
        <f>V35</f>
        <v>1000</v>
      </c>
      <c r="AF35" s="311">
        <f>Y35</f>
        <v>0</v>
      </c>
      <c r="AG35" s="311"/>
      <c r="AH35" s="289">
        <f t="shared" si="43"/>
        <v>1000</v>
      </c>
      <c r="AI35" s="289">
        <v>1000</v>
      </c>
      <c r="AJ35" s="292">
        <f t="shared" si="13"/>
        <v>100</v>
      </c>
      <c r="AK35" s="289">
        <f t="shared" si="14"/>
        <v>0</v>
      </c>
      <c r="AL35" s="289"/>
      <c r="AM35" s="289"/>
      <c r="AN35" s="289">
        <v>1000</v>
      </c>
      <c r="AO35" s="53">
        <f t="shared" si="53"/>
        <v>1000</v>
      </c>
      <c r="AP35" s="55">
        <f t="shared" si="15"/>
        <v>100</v>
      </c>
      <c r="AQ35" s="53">
        <f t="shared" si="16"/>
        <v>0</v>
      </c>
      <c r="AR35" s="53">
        <f>AY35+BJ35</f>
        <v>0</v>
      </c>
      <c r="AS35" s="53">
        <f t="shared" si="17"/>
        <v>0</v>
      </c>
      <c r="AT35" s="53">
        <f>AU35+BE35</f>
        <v>1000</v>
      </c>
      <c r="AU35" s="53">
        <f t="shared" si="52"/>
        <v>1000</v>
      </c>
      <c r="AV35" s="53">
        <v>1000</v>
      </c>
      <c r="AW35" s="55">
        <f t="shared" si="18"/>
        <v>100</v>
      </c>
      <c r="AX35" s="53">
        <f t="shared" si="19"/>
        <v>0</v>
      </c>
      <c r="AY35" s="53"/>
      <c r="AZ35" s="53"/>
      <c r="BA35" s="53"/>
      <c r="BB35" s="53"/>
      <c r="BC35" s="53"/>
      <c r="BD35" s="53"/>
      <c r="BE35" s="53"/>
      <c r="BF35" s="224">
        <f t="shared" si="33"/>
        <v>0</v>
      </c>
      <c r="BG35" s="53">
        <f t="shared" si="44"/>
        <v>0</v>
      </c>
      <c r="BH35" s="10"/>
      <c r="BI35" s="230"/>
      <c r="BJ35" s="10">
        <f t="shared" si="23"/>
        <v>0</v>
      </c>
      <c r="BK35" s="232">
        <f t="shared" si="21"/>
        <v>0</v>
      </c>
      <c r="BL35" s="134"/>
      <c r="BM35" s="134"/>
      <c r="BN35" s="134"/>
      <c r="BO35" s="118">
        <f t="shared" si="54"/>
        <v>0</v>
      </c>
      <c r="BP35" s="118">
        <f t="shared" si="45"/>
        <v>0</v>
      </c>
    </row>
    <row r="36" spans="1:68" s="118" customFormat="1" ht="27.75" customHeight="1" collapsed="1">
      <c r="A36" s="296" t="s">
        <v>52</v>
      </c>
      <c r="B36" s="290" t="s">
        <v>115</v>
      </c>
      <c r="C36" s="289">
        <v>91960</v>
      </c>
      <c r="D36" s="289">
        <v>91960</v>
      </c>
      <c r="E36" s="289">
        <v>42020</v>
      </c>
      <c r="F36" s="289">
        <v>42020</v>
      </c>
      <c r="G36" s="289"/>
      <c r="H36" s="289">
        <v>49940</v>
      </c>
      <c r="I36" s="289">
        <v>81280.709999999992</v>
      </c>
      <c r="J36" s="289">
        <v>42020</v>
      </c>
      <c r="K36" s="289">
        <v>42020</v>
      </c>
      <c r="L36" s="289">
        <v>0</v>
      </c>
      <c r="M36" s="289">
        <v>39260.71</v>
      </c>
      <c r="N36" s="289">
        <v>94450</v>
      </c>
      <c r="O36" s="289">
        <v>94450</v>
      </c>
      <c r="P36" s="291">
        <v>102.70769899956503</v>
      </c>
      <c r="Q36" s="289"/>
      <c r="R36" s="289">
        <v>94900</v>
      </c>
      <c r="S36" s="289">
        <v>94900</v>
      </c>
      <c r="T36" s="289">
        <v>0</v>
      </c>
      <c r="U36" s="289">
        <v>43340</v>
      </c>
      <c r="V36" s="289">
        <v>43340</v>
      </c>
      <c r="W36" s="289">
        <v>43340</v>
      </c>
      <c r="X36" s="289"/>
      <c r="Y36" s="289"/>
      <c r="Z36" s="289">
        <v>51560</v>
      </c>
      <c r="AA36" s="289">
        <v>51560</v>
      </c>
      <c r="AB36" s="289">
        <v>0</v>
      </c>
      <c r="AC36" s="311">
        <f t="shared" si="35"/>
        <v>82600.709999999992</v>
      </c>
      <c r="AD36" s="289">
        <f t="shared" si="29"/>
        <v>43340</v>
      </c>
      <c r="AE36" s="311">
        <f>V36</f>
        <v>43340</v>
      </c>
      <c r="AF36" s="311">
        <f>Y36</f>
        <v>0</v>
      </c>
      <c r="AG36" s="311">
        <v>39260.71</v>
      </c>
      <c r="AH36" s="289">
        <v>107616</v>
      </c>
      <c r="AI36" s="289">
        <v>100731</v>
      </c>
      <c r="AJ36" s="292">
        <f t="shared" si="13"/>
        <v>106.14436248682824</v>
      </c>
      <c r="AK36" s="289">
        <f t="shared" si="14"/>
        <v>0</v>
      </c>
      <c r="AL36" s="289"/>
      <c r="AM36" s="289"/>
      <c r="AN36" s="289">
        <v>125616</v>
      </c>
      <c r="AO36" s="53">
        <f t="shared" si="53"/>
        <v>102067</v>
      </c>
      <c r="AP36" s="55">
        <f t="shared" si="15"/>
        <v>107.55216016859852</v>
      </c>
      <c r="AQ36" s="53">
        <f t="shared" si="16"/>
        <v>0</v>
      </c>
      <c r="AR36" s="53">
        <f>AY36+BJ36</f>
        <v>0</v>
      </c>
      <c r="AS36" s="53">
        <f t="shared" si="17"/>
        <v>0</v>
      </c>
      <c r="AT36" s="53">
        <f>AU36+BE36</f>
        <v>47662</v>
      </c>
      <c r="AU36" s="53">
        <f t="shared" si="52"/>
        <v>47662</v>
      </c>
      <c r="AV36" s="53">
        <f>102067-BG36</f>
        <v>47662</v>
      </c>
      <c r="AW36" s="55">
        <f t="shared" si="18"/>
        <v>109.97231195200739</v>
      </c>
      <c r="AX36" s="53">
        <f t="shared" si="19"/>
        <v>0</v>
      </c>
      <c r="AY36" s="53"/>
      <c r="AZ36" s="53"/>
      <c r="BA36" s="53"/>
      <c r="BB36" s="53"/>
      <c r="BC36" s="53"/>
      <c r="BD36" s="53"/>
      <c r="BE36" s="53"/>
      <c r="BF36" s="224">
        <f t="shared" si="33"/>
        <v>0</v>
      </c>
      <c r="BG36" s="53">
        <f t="shared" si="44"/>
        <v>54405</v>
      </c>
      <c r="BH36" s="10">
        <v>54405</v>
      </c>
      <c r="BI36" s="230">
        <v>105.51784328937161</v>
      </c>
      <c r="BJ36" s="10">
        <f t="shared" si="23"/>
        <v>0</v>
      </c>
      <c r="BK36" s="234">
        <f t="shared" si="21"/>
        <v>0</v>
      </c>
      <c r="BL36" s="235"/>
      <c r="BM36" s="235"/>
      <c r="BN36" s="235"/>
      <c r="BO36" s="118">
        <f t="shared" si="54"/>
        <v>-23549</v>
      </c>
      <c r="BP36" s="118">
        <f t="shared" si="45"/>
        <v>0</v>
      </c>
    </row>
    <row r="37" spans="1:68" s="138" customFormat="1" ht="22.5" customHeight="1">
      <c r="A37" s="308"/>
      <c r="B37" s="312" t="s">
        <v>116</v>
      </c>
      <c r="C37" s="308">
        <f>C36/(C13)*100</f>
        <v>2.000099613486622</v>
      </c>
      <c r="D37" s="308">
        <v>1.9970591371427588</v>
      </c>
      <c r="E37" s="308">
        <v>1.9958913706909858</v>
      </c>
      <c r="F37" s="308"/>
      <c r="G37" s="308">
        <v>0</v>
      </c>
      <c r="H37" s="308">
        <v>1.9980427662770071</v>
      </c>
      <c r="I37" s="308">
        <v>0</v>
      </c>
      <c r="J37" s="308">
        <v>0</v>
      </c>
      <c r="K37" s="308"/>
      <c r="L37" s="308"/>
      <c r="M37" s="308"/>
      <c r="N37" s="305">
        <v>0</v>
      </c>
      <c r="O37" s="308"/>
      <c r="P37" s="300">
        <v>0</v>
      </c>
      <c r="Q37" s="308"/>
      <c r="R37" s="308">
        <v>1.9758200433930888</v>
      </c>
      <c r="S37" s="308">
        <v>0</v>
      </c>
      <c r="T37" s="308">
        <v>0</v>
      </c>
      <c r="U37" s="308">
        <v>2</v>
      </c>
      <c r="V37" s="308"/>
      <c r="W37" s="308"/>
      <c r="X37" s="308"/>
      <c r="Y37" s="308">
        <v>0</v>
      </c>
      <c r="Z37" s="308">
        <v>2.0004873180898994</v>
      </c>
      <c r="AA37" s="308">
        <v>0</v>
      </c>
      <c r="AB37" s="308"/>
      <c r="AC37" s="308">
        <f>AE37+AG37</f>
        <v>0</v>
      </c>
      <c r="AD37" s="305">
        <f t="shared" si="29"/>
        <v>0</v>
      </c>
      <c r="AE37" s="308"/>
      <c r="AF37" s="308"/>
      <c r="AG37" s="308"/>
      <c r="AH37" s="313">
        <f t="shared" ref="AH37:AM37" si="55">AH36/(AH13)*100</f>
        <v>1.9999356993614352</v>
      </c>
      <c r="AI37" s="313">
        <f t="shared" si="55"/>
        <v>2.0227896428093786</v>
      </c>
      <c r="AJ37" s="313">
        <f t="shared" si="55"/>
        <v>101.72960810517726</v>
      </c>
      <c r="AK37" s="313">
        <f t="shared" si="55"/>
        <v>0</v>
      </c>
      <c r="AL37" s="313" t="e">
        <f t="shared" si="55"/>
        <v>#DIV/0!</v>
      </c>
      <c r="AM37" s="313">
        <f t="shared" si="55"/>
        <v>0</v>
      </c>
      <c r="AN37" s="313">
        <f>AN36/(AN13)*100</f>
        <v>2.0005819423017108</v>
      </c>
      <c r="AO37" s="136">
        <f t="shared" si="53"/>
        <v>0</v>
      </c>
      <c r="AP37" s="50">
        <f t="shared" si="15"/>
        <v>0</v>
      </c>
      <c r="AQ37" s="136">
        <f t="shared" si="16"/>
        <v>0</v>
      </c>
      <c r="AR37" s="136">
        <f>AY37+BJ37</f>
        <v>0</v>
      </c>
      <c r="AS37" s="136">
        <f t="shared" si="17"/>
        <v>0</v>
      </c>
      <c r="AT37" s="135">
        <f>AT36/(AT13)*100</f>
        <v>2.0060220223860306</v>
      </c>
      <c r="AU37" s="135"/>
      <c r="AV37" s="135"/>
      <c r="AW37" s="64">
        <f t="shared" si="18"/>
        <v>0</v>
      </c>
      <c r="AX37" s="135">
        <f t="shared" si="19"/>
        <v>0</v>
      </c>
      <c r="AY37" s="135"/>
      <c r="AZ37" s="135"/>
      <c r="BA37" s="135"/>
      <c r="BB37" s="135"/>
      <c r="BC37" s="135"/>
      <c r="BD37" s="135"/>
      <c r="BE37" s="135"/>
      <c r="BF37" s="236">
        <f t="shared" si="33"/>
        <v>0</v>
      </c>
      <c r="BG37" s="135">
        <f>BG36/(BG13)*100</f>
        <v>1.9999007493424643</v>
      </c>
      <c r="BH37" s="135">
        <v>0</v>
      </c>
      <c r="BI37" s="135">
        <v>0</v>
      </c>
      <c r="BJ37" s="135">
        <f t="shared" si="23"/>
        <v>0</v>
      </c>
      <c r="BK37" s="237">
        <f t="shared" si="21"/>
        <v>0</v>
      </c>
      <c r="BL37" s="137"/>
      <c r="BM37" s="137"/>
      <c r="BN37" s="137"/>
      <c r="BO37" s="118">
        <f t="shared" si="54"/>
        <v>-2.0005819423017108</v>
      </c>
    </row>
    <row r="38" spans="1:68" s="376" customFormat="1" ht="66">
      <c r="A38" s="296" t="s">
        <v>54</v>
      </c>
      <c r="B38" s="370" t="s">
        <v>528</v>
      </c>
      <c r="C38" s="292"/>
      <c r="D38" s="292"/>
      <c r="E38" s="292"/>
      <c r="F38" s="292"/>
      <c r="G38" s="292"/>
      <c r="H38" s="292"/>
      <c r="I38" s="292"/>
      <c r="J38" s="292"/>
      <c r="K38" s="292"/>
      <c r="L38" s="292"/>
      <c r="M38" s="292"/>
      <c r="N38" s="289"/>
      <c r="O38" s="292"/>
      <c r="P38" s="291"/>
      <c r="Q38" s="292"/>
      <c r="R38" s="292"/>
      <c r="S38" s="292"/>
      <c r="T38" s="292"/>
      <c r="U38" s="292"/>
      <c r="V38" s="292"/>
      <c r="W38" s="292"/>
      <c r="X38" s="292"/>
      <c r="Y38" s="292"/>
      <c r="Z38" s="292"/>
      <c r="AA38" s="292"/>
      <c r="AB38" s="292"/>
      <c r="AC38" s="292"/>
      <c r="AD38" s="289"/>
      <c r="AE38" s="292"/>
      <c r="AF38" s="292"/>
      <c r="AG38" s="292"/>
      <c r="AH38" s="371"/>
      <c r="AI38" s="371"/>
      <c r="AJ38" s="371"/>
      <c r="AK38" s="371"/>
      <c r="AL38" s="371"/>
      <c r="AM38" s="371"/>
      <c r="AN38" s="289">
        <v>880000</v>
      </c>
      <c r="AO38" s="372"/>
      <c r="AP38" s="55"/>
      <c r="AQ38" s="372"/>
      <c r="AR38" s="372"/>
      <c r="AS38" s="372"/>
      <c r="AT38" s="372"/>
      <c r="AU38" s="372"/>
      <c r="AV38" s="372"/>
      <c r="AW38" s="55"/>
      <c r="AX38" s="372"/>
      <c r="AY38" s="372"/>
      <c r="AZ38" s="372"/>
      <c r="BA38" s="372"/>
      <c r="BB38" s="372"/>
      <c r="BC38" s="372"/>
      <c r="BD38" s="372"/>
      <c r="BE38" s="372"/>
      <c r="BF38" s="373"/>
      <c r="BG38" s="372"/>
      <c r="BH38" s="372"/>
      <c r="BI38" s="372"/>
      <c r="BJ38" s="372"/>
      <c r="BK38" s="374"/>
      <c r="BL38" s="375"/>
      <c r="BM38" s="375"/>
      <c r="BN38" s="375"/>
      <c r="BO38" s="118"/>
    </row>
    <row r="39" spans="1:68" s="118" customFormat="1" ht="31.5" customHeight="1">
      <c r="A39" s="296" t="s">
        <v>475</v>
      </c>
      <c r="B39" s="290" t="s">
        <v>529</v>
      </c>
      <c r="C39" s="289"/>
      <c r="D39" s="289">
        <v>7000</v>
      </c>
      <c r="E39" s="289">
        <v>7000</v>
      </c>
      <c r="F39" s="289">
        <v>7000</v>
      </c>
      <c r="G39" s="289"/>
      <c r="H39" s="289">
        <v>0</v>
      </c>
      <c r="I39" s="289">
        <v>101516.08190700003</v>
      </c>
      <c r="J39" s="289">
        <v>98482.299999999988</v>
      </c>
      <c r="K39" s="289">
        <v>98482.299999999988</v>
      </c>
      <c r="L39" s="289">
        <v>0</v>
      </c>
      <c r="M39" s="289">
        <v>3033.7819070000442</v>
      </c>
      <c r="N39" s="289">
        <v>0</v>
      </c>
      <c r="O39" s="289">
        <v>48808</v>
      </c>
      <c r="P39" s="291">
        <v>697.25714285714287</v>
      </c>
      <c r="Q39" s="289">
        <v>-48808</v>
      </c>
      <c r="R39" s="289">
        <v>14500</v>
      </c>
      <c r="S39" s="289">
        <v>63308</v>
      </c>
      <c r="T39" s="289">
        <v>-48808</v>
      </c>
      <c r="U39" s="289">
        <v>14500</v>
      </c>
      <c r="V39" s="289">
        <v>14500</v>
      </c>
      <c r="W39" s="289">
        <v>69471</v>
      </c>
      <c r="X39" s="289">
        <v>-54971</v>
      </c>
      <c r="Y39" s="289"/>
      <c r="Z39" s="289">
        <v>0</v>
      </c>
      <c r="AA39" s="289">
        <v>-6163</v>
      </c>
      <c r="AB39" s="289">
        <v>6163</v>
      </c>
      <c r="AC39" s="311">
        <f>AE39+AG39</f>
        <v>3033.7819070000442</v>
      </c>
      <c r="AD39" s="289">
        <f>AE39+AF39</f>
        <v>0</v>
      </c>
      <c r="AE39" s="311">
        <f>AE40+AE45</f>
        <v>0</v>
      </c>
      <c r="AF39" s="311">
        <f>Y39</f>
        <v>0</v>
      </c>
      <c r="AG39" s="311">
        <f>AG40+AG45</f>
        <v>3033.7819070000442</v>
      </c>
      <c r="AH39" s="289">
        <v>16100</v>
      </c>
      <c r="AI39" s="289">
        <f>AI40+AI45</f>
        <v>138218</v>
      </c>
      <c r="AJ39" s="292">
        <f t="shared" si="13"/>
        <v>218.32627787957287</v>
      </c>
      <c r="AK39" s="289">
        <f t="shared" si="14"/>
        <v>-138218</v>
      </c>
      <c r="AL39" s="289">
        <f>AL40+AL45</f>
        <v>-79191</v>
      </c>
      <c r="AM39" s="289">
        <f>AM40+AM45</f>
        <v>-59027</v>
      </c>
      <c r="AN39" s="289">
        <v>16100</v>
      </c>
      <c r="AO39" s="53">
        <f t="shared" si="53"/>
        <v>138218</v>
      </c>
      <c r="AP39" s="55">
        <f t="shared" si="15"/>
        <v>218.32627787957287</v>
      </c>
      <c r="AQ39" s="53">
        <f t="shared" si="16"/>
        <v>-138218</v>
      </c>
      <c r="AR39" s="53">
        <f t="shared" ref="AR39:AR44" si="56">AY39+BK39</f>
        <v>-48808</v>
      </c>
      <c r="AS39" s="53">
        <f t="shared" si="17"/>
        <v>-89410</v>
      </c>
      <c r="AT39" s="53">
        <f>AT40+AT45</f>
        <v>0</v>
      </c>
      <c r="AU39" s="53">
        <f>AU40+AU45</f>
        <v>0</v>
      </c>
      <c r="AV39" s="53">
        <f>AV40+AV45</f>
        <v>101661</v>
      </c>
      <c r="AW39" s="55">
        <f t="shared" si="18"/>
        <v>146.33588115904479</v>
      </c>
      <c r="AX39" s="53">
        <f t="shared" si="19"/>
        <v>-101661</v>
      </c>
      <c r="AY39" s="53">
        <f>AY40+AY45</f>
        <v>-54971</v>
      </c>
      <c r="AZ39" s="53">
        <f t="shared" ref="AZ39:BB39" si="57">AZ40+AZ45</f>
        <v>0</v>
      </c>
      <c r="BA39" s="53">
        <f t="shared" si="57"/>
        <v>0</v>
      </c>
      <c r="BB39" s="53">
        <f t="shared" si="57"/>
        <v>-46690</v>
      </c>
      <c r="BC39" s="53"/>
      <c r="BD39" s="53"/>
      <c r="BE39" s="53"/>
      <c r="BF39" s="224">
        <f t="shared" si="33"/>
        <v>0</v>
      </c>
      <c r="BG39" s="53">
        <f>BG40+BG45</f>
        <v>0</v>
      </c>
      <c r="BH39" s="10">
        <f>BH40</f>
        <v>36557</v>
      </c>
      <c r="BI39" s="230"/>
      <c r="BJ39" s="10">
        <f t="shared" si="23"/>
        <v>-36557</v>
      </c>
      <c r="BK39" s="234">
        <f t="shared" si="21"/>
        <v>6163</v>
      </c>
      <c r="BL39" s="235">
        <f>BL40</f>
        <v>6163</v>
      </c>
      <c r="BM39" s="235">
        <f>BM40</f>
        <v>0</v>
      </c>
      <c r="BN39" s="10">
        <f>BN40</f>
        <v>-42720</v>
      </c>
      <c r="BO39" s="118">
        <f t="shared" si="54"/>
        <v>73310</v>
      </c>
    </row>
    <row r="40" spans="1:68" ht="33.75" hidden="1" customHeight="1" outlineLevel="1">
      <c r="A40" s="297" t="s">
        <v>343</v>
      </c>
      <c r="B40" s="298" t="s">
        <v>402</v>
      </c>
      <c r="C40" s="299"/>
      <c r="D40" s="299">
        <v>0</v>
      </c>
      <c r="E40" s="299">
        <v>0</v>
      </c>
      <c r="F40" s="299"/>
      <c r="G40" s="299"/>
      <c r="H40" s="299">
        <v>0</v>
      </c>
      <c r="I40" s="299">
        <v>94516.081907000029</v>
      </c>
      <c r="J40" s="299">
        <v>91482.299999999988</v>
      </c>
      <c r="K40" s="299">
        <v>91482.299999999988</v>
      </c>
      <c r="L40" s="299">
        <v>0</v>
      </c>
      <c r="M40" s="299">
        <v>3033.7819070000442</v>
      </c>
      <c r="N40" s="299">
        <v>0</v>
      </c>
      <c r="O40" s="299">
        <v>48808</v>
      </c>
      <c r="P40" s="300">
        <v>0</v>
      </c>
      <c r="Q40" s="299">
        <v>-48808</v>
      </c>
      <c r="R40" s="299">
        <v>7500</v>
      </c>
      <c r="S40" s="299">
        <v>56308</v>
      </c>
      <c r="T40" s="299">
        <v>-48808</v>
      </c>
      <c r="U40" s="299">
        <v>7500</v>
      </c>
      <c r="V40" s="299">
        <v>7500</v>
      </c>
      <c r="W40" s="299">
        <v>62471</v>
      </c>
      <c r="X40" s="299">
        <v>-54971</v>
      </c>
      <c r="Y40" s="299"/>
      <c r="Z40" s="299">
        <v>0</v>
      </c>
      <c r="AA40" s="299">
        <v>-6163</v>
      </c>
      <c r="AB40" s="299">
        <v>6163</v>
      </c>
      <c r="AC40" s="301">
        <f>AD40+AG40</f>
        <v>3033.7819070000442</v>
      </c>
      <c r="AD40" s="299">
        <f>AE40+AF40</f>
        <v>0</v>
      </c>
      <c r="AE40" s="301">
        <v>0</v>
      </c>
      <c r="AF40" s="301">
        <f>Y40</f>
        <v>0</v>
      </c>
      <c r="AG40" s="301">
        <v>3033.7819070000442</v>
      </c>
      <c r="AH40" s="314">
        <f t="shared" ref="AH40" si="58">AH41+AH42+AH43+AH44</f>
        <v>0</v>
      </c>
      <c r="AI40" s="299">
        <f>48808+89410</f>
        <v>138218</v>
      </c>
      <c r="AJ40" s="302">
        <f t="shared" si="13"/>
        <v>245.46778432904736</v>
      </c>
      <c r="AK40" s="299">
        <f t="shared" si="14"/>
        <v>-138218</v>
      </c>
      <c r="AL40" s="299">
        <f>-48808-30383</f>
        <v>-79191</v>
      </c>
      <c r="AM40" s="299">
        <f>AM43</f>
        <v>-59027</v>
      </c>
      <c r="AN40" s="299">
        <f>AT40+BG40</f>
        <v>0</v>
      </c>
      <c r="AO40" s="156">
        <f>AV40+BH40+BE40</f>
        <v>138218</v>
      </c>
      <c r="AP40" s="50">
        <f t="shared" si="15"/>
        <v>245.46778432904736</v>
      </c>
      <c r="AQ40" s="156">
        <f t="shared" si="16"/>
        <v>-138218</v>
      </c>
      <c r="AR40" s="156">
        <f t="shared" si="56"/>
        <v>-48808</v>
      </c>
      <c r="AS40" s="156">
        <f t="shared" si="17"/>
        <v>-89410</v>
      </c>
      <c r="AT40" s="156">
        <f>AU40+BE40</f>
        <v>0</v>
      </c>
      <c r="AU40" s="156">
        <f>AV40+AY40+BB40</f>
        <v>0</v>
      </c>
      <c r="AV40" s="156">
        <f>AV41+AV42+AV43+AV44</f>
        <v>101661</v>
      </c>
      <c r="AW40" s="50">
        <f t="shared" si="18"/>
        <v>162.73310816218725</v>
      </c>
      <c r="AX40" s="2">
        <f t="shared" si="19"/>
        <v>-101661</v>
      </c>
      <c r="AY40" s="2">
        <f t="shared" ref="AY40:BG40" si="59">AY41+AY42+AY43+AY44</f>
        <v>-54971</v>
      </c>
      <c r="AZ40" s="2">
        <f t="shared" si="59"/>
        <v>0</v>
      </c>
      <c r="BA40" s="2">
        <f t="shared" si="59"/>
        <v>0</v>
      </c>
      <c r="BB40" s="2">
        <f t="shared" si="59"/>
        <v>-46690</v>
      </c>
      <c r="BC40" s="2"/>
      <c r="BD40" s="2"/>
      <c r="BE40" s="2">
        <f t="shared" si="59"/>
        <v>0</v>
      </c>
      <c r="BF40" s="2">
        <f t="shared" si="59"/>
        <v>0</v>
      </c>
      <c r="BG40" s="2">
        <f t="shared" si="59"/>
        <v>0</v>
      </c>
      <c r="BH40" s="2">
        <f>BH41+BH42+BH43+BH44</f>
        <v>36557</v>
      </c>
      <c r="BI40" s="2">
        <f t="shared" ref="BI40:BN40" si="60">BI41+BI42+BI43+BI44</f>
        <v>0</v>
      </c>
      <c r="BJ40" s="2">
        <f t="shared" si="23"/>
        <v>-36557</v>
      </c>
      <c r="BK40" s="238">
        <f t="shared" si="21"/>
        <v>6163</v>
      </c>
      <c r="BL40" s="2">
        <f t="shared" si="60"/>
        <v>6163</v>
      </c>
      <c r="BM40" s="2">
        <f t="shared" si="60"/>
        <v>0</v>
      </c>
      <c r="BN40" s="2">
        <f t="shared" si="60"/>
        <v>-42720</v>
      </c>
      <c r="BO40" s="118">
        <f t="shared" si="54"/>
        <v>89410</v>
      </c>
    </row>
    <row r="41" spans="1:68" ht="31.5" hidden="1" customHeight="1" outlineLevel="1">
      <c r="A41" s="297" t="s">
        <v>62</v>
      </c>
      <c r="B41" s="298" t="s">
        <v>344</v>
      </c>
      <c r="C41" s="299"/>
      <c r="D41" s="299"/>
      <c r="E41" s="299"/>
      <c r="F41" s="299"/>
      <c r="G41" s="299"/>
      <c r="H41" s="299"/>
      <c r="I41" s="299"/>
      <c r="J41" s="299"/>
      <c r="K41" s="299"/>
      <c r="L41" s="299"/>
      <c r="M41" s="299"/>
      <c r="N41" s="299"/>
      <c r="O41" s="299"/>
      <c r="P41" s="300"/>
      <c r="Q41" s="299"/>
      <c r="R41" s="299"/>
      <c r="S41" s="299"/>
      <c r="T41" s="299"/>
      <c r="U41" s="299"/>
      <c r="V41" s="299"/>
      <c r="W41" s="299"/>
      <c r="X41" s="299"/>
      <c r="Y41" s="299"/>
      <c r="Z41" s="299">
        <v>0</v>
      </c>
      <c r="AA41" s="299">
        <v>13387</v>
      </c>
      <c r="AB41" s="299">
        <v>-13387</v>
      </c>
      <c r="AC41" s="301"/>
      <c r="AD41" s="299"/>
      <c r="AE41" s="301"/>
      <c r="AF41" s="301"/>
      <c r="AG41" s="301"/>
      <c r="AH41" s="299"/>
      <c r="AI41" s="299">
        <v>48808</v>
      </c>
      <c r="AJ41" s="302">
        <f t="shared" si="13"/>
        <v>0</v>
      </c>
      <c r="AK41" s="299">
        <v>-48808</v>
      </c>
      <c r="AL41" s="299"/>
      <c r="AM41" s="299"/>
      <c r="AN41" s="299">
        <f t="shared" ref="AN41:AN44" si="61">AT41+BG41</f>
        <v>0</v>
      </c>
      <c r="AO41" s="156">
        <f>-AR41</f>
        <v>68358</v>
      </c>
      <c r="AP41" s="50">
        <f t="shared" si="15"/>
        <v>0</v>
      </c>
      <c r="AQ41" s="156">
        <f t="shared" si="16"/>
        <v>-68358</v>
      </c>
      <c r="AR41" s="156">
        <f t="shared" si="56"/>
        <v>-68358</v>
      </c>
      <c r="AS41" s="156">
        <f t="shared" si="17"/>
        <v>0</v>
      </c>
      <c r="AT41" s="156">
        <f t="shared" ref="AT41:AT47" si="62">AU41+BE41</f>
        <v>0</v>
      </c>
      <c r="AU41" s="156">
        <f t="shared" ref="AU41:AU47" si="63">AV41+AY41+BB41</f>
        <v>0</v>
      </c>
      <c r="AV41" s="156">
        <f>54971</f>
        <v>54971</v>
      </c>
      <c r="AW41" s="50">
        <f t="shared" si="18"/>
        <v>0</v>
      </c>
      <c r="AX41" s="156">
        <f t="shared" si="19"/>
        <v>-54971</v>
      </c>
      <c r="AY41" s="156">
        <f>-AV41</f>
        <v>-54971</v>
      </c>
      <c r="AZ41" s="156"/>
      <c r="BA41" s="156"/>
      <c r="BB41" s="156"/>
      <c r="BC41" s="156"/>
      <c r="BD41" s="156"/>
      <c r="BE41" s="156"/>
      <c r="BF41" s="224"/>
      <c r="BG41" s="131">
        <f>BG42+BG45</f>
        <v>0</v>
      </c>
      <c r="BH41" s="2">
        <v>13387</v>
      </c>
      <c r="BI41" s="227"/>
      <c r="BJ41" s="2">
        <f t="shared" si="23"/>
        <v>-13387</v>
      </c>
      <c r="BK41" s="238">
        <f t="shared" si="21"/>
        <v>-13387</v>
      </c>
      <c r="BL41" s="2">
        <v>-13387</v>
      </c>
      <c r="BM41" s="233"/>
      <c r="BN41" s="233"/>
    </row>
    <row r="42" spans="1:68" ht="31.5" hidden="1" customHeight="1" outlineLevel="1">
      <c r="A42" s="297" t="s">
        <v>62</v>
      </c>
      <c r="B42" s="298" t="s">
        <v>345</v>
      </c>
      <c r="C42" s="299"/>
      <c r="D42" s="299"/>
      <c r="E42" s="299"/>
      <c r="F42" s="299"/>
      <c r="G42" s="299"/>
      <c r="H42" s="299"/>
      <c r="I42" s="299"/>
      <c r="J42" s="299"/>
      <c r="K42" s="299"/>
      <c r="L42" s="299"/>
      <c r="M42" s="299"/>
      <c r="N42" s="299"/>
      <c r="O42" s="299"/>
      <c r="P42" s="300"/>
      <c r="Q42" s="299"/>
      <c r="R42" s="299"/>
      <c r="S42" s="299"/>
      <c r="T42" s="299"/>
      <c r="U42" s="299"/>
      <c r="V42" s="299"/>
      <c r="W42" s="299"/>
      <c r="X42" s="299"/>
      <c r="Y42" s="299"/>
      <c r="Z42" s="299">
        <v>0</v>
      </c>
      <c r="AA42" s="299">
        <v>-19550</v>
      </c>
      <c r="AB42" s="299">
        <v>19550</v>
      </c>
      <c r="AC42" s="301"/>
      <c r="AD42" s="299"/>
      <c r="AE42" s="301"/>
      <c r="AF42" s="301"/>
      <c r="AG42" s="301"/>
      <c r="AH42" s="299"/>
      <c r="AI42" s="299"/>
      <c r="AJ42" s="302">
        <f t="shared" si="13"/>
        <v>0</v>
      </c>
      <c r="AK42" s="299">
        <f t="shared" si="14"/>
        <v>0</v>
      </c>
      <c r="AL42" s="299"/>
      <c r="AM42" s="299"/>
      <c r="AN42" s="299">
        <f t="shared" si="61"/>
        <v>0</v>
      </c>
      <c r="AO42" s="156">
        <f t="shared" ref="AO42" si="64">-AR42</f>
        <v>-19550</v>
      </c>
      <c r="AP42" s="50">
        <f t="shared" si="15"/>
        <v>0</v>
      </c>
      <c r="AQ42" s="156">
        <f t="shared" si="16"/>
        <v>19550</v>
      </c>
      <c r="AR42" s="156">
        <f t="shared" si="56"/>
        <v>19550</v>
      </c>
      <c r="AS42" s="156">
        <f t="shared" si="17"/>
        <v>0</v>
      </c>
      <c r="AT42" s="156">
        <f t="shared" si="62"/>
        <v>0</v>
      </c>
      <c r="AU42" s="156">
        <f t="shared" si="63"/>
        <v>0</v>
      </c>
      <c r="AV42" s="156"/>
      <c r="AW42" s="50">
        <f t="shared" si="18"/>
        <v>0</v>
      </c>
      <c r="AX42" s="156">
        <f t="shared" si="19"/>
        <v>0</v>
      </c>
      <c r="AY42" s="156"/>
      <c r="AZ42" s="156"/>
      <c r="BA42" s="156"/>
      <c r="BB42" s="156"/>
      <c r="BC42" s="156"/>
      <c r="BD42" s="156"/>
      <c r="BE42" s="156"/>
      <c r="BF42" s="224"/>
      <c r="BG42" s="131">
        <f>BG45+BG48</f>
        <v>0</v>
      </c>
      <c r="BH42" s="2">
        <v>-19550</v>
      </c>
      <c r="BI42" s="227"/>
      <c r="BJ42" s="2">
        <f t="shared" si="23"/>
        <v>19550</v>
      </c>
      <c r="BK42" s="238">
        <f t="shared" si="21"/>
        <v>19550</v>
      </c>
      <c r="BL42" s="233">
        <v>19550</v>
      </c>
      <c r="BM42" s="233"/>
      <c r="BN42" s="233"/>
    </row>
    <row r="43" spans="1:68" ht="31.5" hidden="1" customHeight="1" outlineLevel="1">
      <c r="A43" s="315"/>
      <c r="B43" s="298" t="s">
        <v>403</v>
      </c>
      <c r="C43" s="316"/>
      <c r="D43" s="316"/>
      <c r="E43" s="316"/>
      <c r="F43" s="316"/>
      <c r="G43" s="316"/>
      <c r="H43" s="316"/>
      <c r="I43" s="316"/>
      <c r="J43" s="316"/>
      <c r="K43" s="316"/>
      <c r="L43" s="316"/>
      <c r="M43" s="316"/>
      <c r="N43" s="316"/>
      <c r="O43" s="316"/>
      <c r="P43" s="317"/>
      <c r="Q43" s="316"/>
      <c r="R43" s="316"/>
      <c r="S43" s="316"/>
      <c r="T43" s="316"/>
      <c r="U43" s="316"/>
      <c r="V43" s="316"/>
      <c r="W43" s="316"/>
      <c r="X43" s="316"/>
      <c r="Y43" s="316"/>
      <c r="Z43" s="316"/>
      <c r="AA43" s="316"/>
      <c r="AB43" s="316"/>
      <c r="AC43" s="318"/>
      <c r="AD43" s="316"/>
      <c r="AE43" s="318"/>
      <c r="AF43" s="318"/>
      <c r="AG43" s="318"/>
      <c r="AH43" s="316">
        <f>AI43+AL43+AM43</f>
        <v>0</v>
      </c>
      <c r="AI43" s="316">
        <v>89410</v>
      </c>
      <c r="AJ43" s="319">
        <f t="shared" si="13"/>
        <v>0</v>
      </c>
      <c r="AK43" s="316">
        <f t="shared" si="14"/>
        <v>-89410</v>
      </c>
      <c r="AL43" s="316">
        <v>-30383</v>
      </c>
      <c r="AM43" s="316">
        <v>-59027</v>
      </c>
      <c r="AN43" s="299">
        <f t="shared" si="61"/>
        <v>0</v>
      </c>
      <c r="AO43" s="156">
        <f>-AS43</f>
        <v>89410</v>
      </c>
      <c r="AP43" s="140"/>
      <c r="AQ43" s="156">
        <f t="shared" si="16"/>
        <v>-89410</v>
      </c>
      <c r="AR43" s="156">
        <f t="shared" si="56"/>
        <v>0</v>
      </c>
      <c r="AS43" s="156">
        <f t="shared" si="17"/>
        <v>-89410</v>
      </c>
      <c r="AT43" s="156">
        <f t="shared" si="62"/>
        <v>0</v>
      </c>
      <c r="AU43" s="156">
        <f t="shared" si="63"/>
        <v>0</v>
      </c>
      <c r="AV43" s="139">
        <f>89410-BH43</f>
        <v>46690</v>
      </c>
      <c r="AW43" s="140"/>
      <c r="AX43" s="139">
        <f t="shared" si="19"/>
        <v>-46690</v>
      </c>
      <c r="AY43" s="139"/>
      <c r="AZ43" s="139"/>
      <c r="BA43" s="139"/>
      <c r="BB43" s="139">
        <f>-AV43</f>
        <v>-46690</v>
      </c>
      <c r="BC43" s="139"/>
      <c r="BD43" s="139"/>
      <c r="BE43" s="139"/>
      <c r="BF43" s="239"/>
      <c r="BG43" s="131"/>
      <c r="BH43" s="240">
        <v>42720</v>
      </c>
      <c r="BI43" s="241"/>
      <c r="BJ43" s="240">
        <f t="shared" si="23"/>
        <v>-42720</v>
      </c>
      <c r="BK43" s="238">
        <f t="shared" si="21"/>
        <v>0</v>
      </c>
      <c r="BL43" s="240"/>
      <c r="BM43" s="242"/>
      <c r="BN43" s="240">
        <v>-42720</v>
      </c>
    </row>
    <row r="44" spans="1:68" ht="31.5" hidden="1" customHeight="1" outlineLevel="1">
      <c r="A44" s="315"/>
      <c r="B44" s="298" t="s">
        <v>404</v>
      </c>
      <c r="C44" s="316"/>
      <c r="D44" s="316"/>
      <c r="E44" s="316"/>
      <c r="F44" s="316"/>
      <c r="G44" s="316"/>
      <c r="H44" s="316"/>
      <c r="I44" s="316"/>
      <c r="J44" s="316"/>
      <c r="K44" s="316"/>
      <c r="L44" s="316"/>
      <c r="M44" s="316"/>
      <c r="N44" s="316"/>
      <c r="O44" s="316"/>
      <c r="P44" s="317"/>
      <c r="Q44" s="316"/>
      <c r="R44" s="316"/>
      <c r="S44" s="316"/>
      <c r="T44" s="316"/>
      <c r="U44" s="316"/>
      <c r="V44" s="316"/>
      <c r="W44" s="316"/>
      <c r="X44" s="316"/>
      <c r="Y44" s="316"/>
      <c r="Z44" s="316"/>
      <c r="AA44" s="316"/>
      <c r="AB44" s="316"/>
      <c r="AC44" s="318"/>
      <c r="AD44" s="316"/>
      <c r="AE44" s="318"/>
      <c r="AF44" s="318"/>
      <c r="AG44" s="318"/>
      <c r="AH44" s="316"/>
      <c r="AI44" s="316"/>
      <c r="AJ44" s="319">
        <f t="shared" si="13"/>
        <v>0</v>
      </c>
      <c r="AK44" s="316">
        <f t="shared" si="14"/>
        <v>0</v>
      </c>
      <c r="AL44" s="316"/>
      <c r="AM44" s="316"/>
      <c r="AN44" s="299">
        <f t="shared" si="61"/>
        <v>0</v>
      </c>
      <c r="AO44" s="156">
        <f>-AS44</f>
        <v>0</v>
      </c>
      <c r="AP44" s="140"/>
      <c r="AQ44" s="156">
        <f t="shared" si="16"/>
        <v>0</v>
      </c>
      <c r="AR44" s="156">
        <f t="shared" si="56"/>
        <v>0</v>
      </c>
      <c r="AS44" s="156">
        <f t="shared" si="17"/>
        <v>0</v>
      </c>
      <c r="AT44" s="156">
        <f t="shared" si="62"/>
        <v>0</v>
      </c>
      <c r="AU44" s="156">
        <f t="shared" si="63"/>
        <v>0</v>
      </c>
      <c r="AV44" s="139"/>
      <c r="AW44" s="140"/>
      <c r="AX44" s="139">
        <f t="shared" si="19"/>
        <v>0</v>
      </c>
      <c r="AY44" s="139"/>
      <c r="AZ44" s="139"/>
      <c r="BA44" s="139"/>
      <c r="BB44" s="139"/>
      <c r="BC44" s="139"/>
      <c r="BD44" s="139"/>
      <c r="BE44" s="139"/>
      <c r="BF44" s="239"/>
      <c r="BG44" s="131"/>
      <c r="BH44" s="240">
        <v>0</v>
      </c>
      <c r="BI44" s="241"/>
      <c r="BJ44" s="240">
        <f t="shared" si="23"/>
        <v>0</v>
      </c>
      <c r="BK44" s="238">
        <f t="shared" si="21"/>
        <v>0</v>
      </c>
      <c r="BL44" s="240"/>
      <c r="BM44" s="242"/>
      <c r="BN44" s="240">
        <v>0</v>
      </c>
    </row>
    <row r="45" spans="1:68" ht="38.25" hidden="1" customHeight="1" collapsed="1">
      <c r="A45" s="315"/>
      <c r="B45" s="320"/>
      <c r="C45" s="316"/>
      <c r="D45" s="316"/>
      <c r="E45" s="316"/>
      <c r="F45" s="316"/>
      <c r="G45" s="316"/>
      <c r="H45" s="316"/>
      <c r="I45" s="316"/>
      <c r="J45" s="316"/>
      <c r="K45" s="316"/>
      <c r="L45" s="316"/>
      <c r="M45" s="316"/>
      <c r="N45" s="316"/>
      <c r="O45" s="316"/>
      <c r="P45" s="317"/>
      <c r="Q45" s="316"/>
      <c r="R45" s="316"/>
      <c r="S45" s="316"/>
      <c r="T45" s="316"/>
      <c r="U45" s="316"/>
      <c r="V45" s="316"/>
      <c r="W45" s="316"/>
      <c r="X45" s="316"/>
      <c r="Y45" s="316"/>
      <c r="Z45" s="316"/>
      <c r="AA45" s="316"/>
      <c r="AB45" s="316"/>
      <c r="AC45" s="318"/>
      <c r="AD45" s="316"/>
      <c r="AE45" s="318"/>
      <c r="AF45" s="318"/>
      <c r="AG45" s="318"/>
      <c r="AH45" s="316"/>
      <c r="AI45" s="316"/>
      <c r="AJ45" s="319"/>
      <c r="AK45" s="316"/>
      <c r="AL45" s="316"/>
      <c r="AM45" s="316"/>
      <c r="AN45" s="316"/>
      <c r="AO45" s="139"/>
      <c r="AP45" s="140"/>
      <c r="AQ45" s="156"/>
      <c r="AR45" s="156"/>
      <c r="AS45" s="156"/>
      <c r="AT45" s="156"/>
      <c r="AU45" s="156"/>
      <c r="AV45" s="139"/>
      <c r="AW45" s="140"/>
      <c r="AX45" s="139"/>
      <c r="AY45" s="139"/>
      <c r="AZ45" s="139"/>
      <c r="BA45" s="139"/>
      <c r="BB45" s="139"/>
      <c r="BC45" s="139"/>
      <c r="BD45" s="139"/>
      <c r="BE45" s="139"/>
      <c r="BF45" s="239"/>
      <c r="BG45" s="156"/>
      <c r="BH45" s="240"/>
      <c r="BI45" s="241"/>
      <c r="BJ45" s="240"/>
      <c r="BK45" s="243"/>
      <c r="BL45" s="142"/>
      <c r="BM45" s="142"/>
      <c r="BN45" s="142"/>
    </row>
    <row r="46" spans="1:68" s="174" customFormat="1" ht="32.25" hidden="1" customHeight="1" outlineLevel="1">
      <c r="A46" s="321"/>
      <c r="B46" s="322" t="s">
        <v>405</v>
      </c>
      <c r="C46" s="323"/>
      <c r="D46" s="323"/>
      <c r="E46" s="323"/>
      <c r="F46" s="323"/>
      <c r="G46" s="323"/>
      <c r="H46" s="323"/>
      <c r="I46" s="323"/>
      <c r="J46" s="323"/>
      <c r="K46" s="323"/>
      <c r="L46" s="323"/>
      <c r="M46" s="323"/>
      <c r="N46" s="323"/>
      <c r="O46" s="323"/>
      <c r="P46" s="324"/>
      <c r="Q46" s="323"/>
      <c r="R46" s="323"/>
      <c r="S46" s="323"/>
      <c r="T46" s="323"/>
      <c r="U46" s="323"/>
      <c r="V46" s="323"/>
      <c r="W46" s="323"/>
      <c r="X46" s="323"/>
      <c r="Y46" s="323"/>
      <c r="Z46" s="323"/>
      <c r="AA46" s="323"/>
      <c r="AB46" s="323"/>
      <c r="AC46" s="325"/>
      <c r="AD46" s="323"/>
      <c r="AE46" s="325"/>
      <c r="AF46" s="325"/>
      <c r="AG46" s="325"/>
      <c r="AH46" s="323"/>
      <c r="AI46" s="323"/>
      <c r="AJ46" s="326">
        <f t="shared" si="13"/>
        <v>0</v>
      </c>
      <c r="AK46" s="323">
        <f t="shared" si="14"/>
        <v>0</v>
      </c>
      <c r="AL46" s="323"/>
      <c r="AM46" s="323"/>
      <c r="AN46" s="323">
        <f>AT46+BG46</f>
        <v>3500</v>
      </c>
      <c r="AO46" s="244">
        <f t="shared" ref="AO46:AO47" si="65">AV46+BH46+BE46</f>
        <v>3500</v>
      </c>
      <c r="AP46" s="246"/>
      <c r="AQ46" s="62">
        <f t="shared" si="16"/>
        <v>0</v>
      </c>
      <c r="AR46" s="62"/>
      <c r="AS46" s="62"/>
      <c r="AT46" s="62">
        <f t="shared" si="62"/>
        <v>3500</v>
      </c>
      <c r="AU46" s="62">
        <f t="shared" si="63"/>
        <v>3500</v>
      </c>
      <c r="AV46" s="244">
        <v>3500</v>
      </c>
      <c r="AW46" s="246"/>
      <c r="AX46" s="244">
        <f t="shared" si="19"/>
        <v>0</v>
      </c>
      <c r="AY46" s="244"/>
      <c r="AZ46" s="244"/>
      <c r="BA46" s="244"/>
      <c r="BB46" s="244"/>
      <c r="BC46" s="244"/>
      <c r="BD46" s="244"/>
      <c r="BE46" s="244"/>
      <c r="BF46" s="245"/>
      <c r="BG46" s="62"/>
      <c r="BH46" s="247"/>
      <c r="BI46" s="248"/>
      <c r="BJ46" s="247"/>
      <c r="BK46" s="249"/>
      <c r="BL46" s="250"/>
      <c r="BM46" s="250"/>
      <c r="BN46" s="250"/>
    </row>
    <row r="47" spans="1:68" s="174" customFormat="1" ht="18" hidden="1" customHeight="1" outlineLevel="1">
      <c r="A47" s="303"/>
      <c r="B47" s="322" t="s">
        <v>406</v>
      </c>
      <c r="C47" s="305"/>
      <c r="D47" s="305"/>
      <c r="E47" s="305"/>
      <c r="F47" s="305"/>
      <c r="G47" s="305"/>
      <c r="H47" s="305"/>
      <c r="I47" s="305"/>
      <c r="J47" s="305"/>
      <c r="K47" s="305"/>
      <c r="L47" s="305"/>
      <c r="M47" s="305"/>
      <c r="N47" s="305"/>
      <c r="O47" s="305"/>
      <c r="P47" s="306"/>
      <c r="Q47" s="305"/>
      <c r="R47" s="305"/>
      <c r="S47" s="305"/>
      <c r="T47" s="305"/>
      <c r="U47" s="305"/>
      <c r="V47" s="305"/>
      <c r="W47" s="305"/>
      <c r="X47" s="305"/>
      <c r="Y47" s="305"/>
      <c r="Z47" s="305"/>
      <c r="AA47" s="305"/>
      <c r="AB47" s="305"/>
      <c r="AC47" s="307"/>
      <c r="AD47" s="305"/>
      <c r="AE47" s="307"/>
      <c r="AF47" s="307"/>
      <c r="AG47" s="307"/>
      <c r="AH47" s="305"/>
      <c r="AI47" s="305"/>
      <c r="AJ47" s="308">
        <f t="shared" si="13"/>
        <v>0</v>
      </c>
      <c r="AK47" s="305">
        <f t="shared" si="14"/>
        <v>0</v>
      </c>
      <c r="AL47" s="305"/>
      <c r="AM47" s="305"/>
      <c r="AN47" s="305">
        <f>AT47+BG47</f>
        <v>3500</v>
      </c>
      <c r="AO47" s="244">
        <f t="shared" si="65"/>
        <v>3500</v>
      </c>
      <c r="AP47" s="246"/>
      <c r="AQ47" s="62">
        <f t="shared" si="16"/>
        <v>0</v>
      </c>
      <c r="AR47" s="62"/>
      <c r="AS47" s="62"/>
      <c r="AT47" s="62">
        <f t="shared" si="62"/>
        <v>3500</v>
      </c>
      <c r="AU47" s="62">
        <f t="shared" si="63"/>
        <v>3500</v>
      </c>
      <c r="AV47" s="244">
        <v>3500</v>
      </c>
      <c r="AW47" s="246"/>
      <c r="AX47" s="244">
        <f t="shared" si="19"/>
        <v>0</v>
      </c>
      <c r="AY47" s="244"/>
      <c r="AZ47" s="244"/>
      <c r="BA47" s="244"/>
      <c r="BB47" s="244"/>
      <c r="BC47" s="244"/>
      <c r="BD47" s="244"/>
      <c r="BE47" s="244"/>
      <c r="BF47" s="245"/>
      <c r="BG47" s="62"/>
      <c r="BH47" s="247"/>
      <c r="BI47" s="248"/>
      <c r="BJ47" s="247"/>
      <c r="BK47" s="249"/>
      <c r="BL47" s="250"/>
      <c r="BM47" s="250"/>
      <c r="BN47" s="250"/>
    </row>
    <row r="48" spans="1:68" s="118" customFormat="1" ht="60.75" customHeight="1" collapsed="1">
      <c r="A48" s="289" t="s">
        <v>88</v>
      </c>
      <c r="B48" s="327" t="s">
        <v>351</v>
      </c>
      <c r="C48" s="289">
        <f>C53+C56+C49+C50</f>
        <v>682763</v>
      </c>
      <c r="D48" s="289">
        <v>682763</v>
      </c>
      <c r="E48" s="289">
        <v>682763</v>
      </c>
      <c r="F48" s="289">
        <v>682763</v>
      </c>
      <c r="G48" s="289">
        <v>0</v>
      </c>
      <c r="H48" s="289">
        <v>0</v>
      </c>
      <c r="I48" s="289">
        <v>682763</v>
      </c>
      <c r="J48" s="289">
        <v>682763</v>
      </c>
      <c r="K48" s="289">
        <v>682763</v>
      </c>
      <c r="L48" s="289">
        <v>0</v>
      </c>
      <c r="M48" s="289">
        <v>0</v>
      </c>
      <c r="N48" s="289">
        <v>1966842</v>
      </c>
      <c r="O48" s="289">
        <v>1966842</v>
      </c>
      <c r="P48" s="300">
        <v>288.07097045387638</v>
      </c>
      <c r="Q48" s="289"/>
      <c r="R48" s="289">
        <v>1966842</v>
      </c>
      <c r="S48" s="289">
        <v>1966842</v>
      </c>
      <c r="T48" s="289">
        <v>0</v>
      </c>
      <c r="U48" s="289">
        <v>1966842</v>
      </c>
      <c r="V48" s="289">
        <v>1583752</v>
      </c>
      <c r="W48" s="289">
        <v>1583752</v>
      </c>
      <c r="X48" s="289">
        <v>0</v>
      </c>
      <c r="Y48" s="289">
        <v>383090</v>
      </c>
      <c r="Z48" s="289">
        <v>0</v>
      </c>
      <c r="AA48" s="289">
        <v>0</v>
      </c>
      <c r="AB48" s="289"/>
      <c r="AC48" s="289">
        <f t="shared" ref="AC48:AI48" si="66">AC53+AC56+AC49+AC50</f>
        <v>1966842</v>
      </c>
      <c r="AD48" s="289">
        <f t="shared" si="66"/>
        <v>1966842</v>
      </c>
      <c r="AE48" s="289">
        <f t="shared" si="66"/>
        <v>1583752</v>
      </c>
      <c r="AF48" s="289">
        <f t="shared" si="66"/>
        <v>383090</v>
      </c>
      <c r="AG48" s="289">
        <f t="shared" si="66"/>
        <v>0</v>
      </c>
      <c r="AH48" s="289">
        <f t="shared" si="66"/>
        <v>1982774</v>
      </c>
      <c r="AI48" s="289">
        <f t="shared" si="66"/>
        <v>1859965</v>
      </c>
      <c r="AJ48" s="292">
        <f t="shared" si="13"/>
        <v>94.566060720688299</v>
      </c>
      <c r="AK48" s="289">
        <f t="shared" si="14"/>
        <v>0</v>
      </c>
      <c r="AL48" s="289"/>
      <c r="AM48" s="289"/>
      <c r="AN48" s="289">
        <f>AN53+AN56+AN49+AN50</f>
        <v>1982774</v>
      </c>
      <c r="AO48" s="53">
        <f>AO53+AO56+AO49+AO50</f>
        <v>1859965</v>
      </c>
      <c r="AP48" s="55">
        <f t="shared" si="15"/>
        <v>94.566060720688299</v>
      </c>
      <c r="AQ48" s="53">
        <f t="shared" si="16"/>
        <v>0</v>
      </c>
      <c r="AR48" s="53">
        <f>AY48+BJ48</f>
        <v>0</v>
      </c>
      <c r="AS48" s="53">
        <f t="shared" si="17"/>
        <v>0</v>
      </c>
      <c r="AT48" s="53">
        <f>AT53+AT56+AT49+AT50</f>
        <v>1859965</v>
      </c>
      <c r="AU48" s="53">
        <f>AU53+AU56+AU49+AU50</f>
        <v>1859965</v>
      </c>
      <c r="AV48" s="53">
        <f>AV53+AV56+AV49+AV50</f>
        <v>1859965</v>
      </c>
      <c r="AW48" s="55">
        <f t="shared" si="18"/>
        <v>117.44041996474195</v>
      </c>
      <c r="AX48" s="53">
        <f t="shared" si="19"/>
        <v>0</v>
      </c>
      <c r="AY48" s="53">
        <f>AY53+AY56+AY49+AY50</f>
        <v>0</v>
      </c>
      <c r="AZ48" s="53"/>
      <c r="BA48" s="53"/>
      <c r="BB48" s="53"/>
      <c r="BC48" s="53"/>
      <c r="BD48" s="53"/>
      <c r="BE48" s="53">
        <f>BE53+BE56+BE49+BE50</f>
        <v>0</v>
      </c>
      <c r="BF48" s="224">
        <f t="shared" ref="BF48:BF57" si="67">IF(AF48=0,0,BE48/AF48*100)</f>
        <v>0</v>
      </c>
      <c r="BG48" s="53">
        <f>BG53+BG56+BG49+BG50</f>
        <v>0</v>
      </c>
      <c r="BH48" s="53">
        <f>BH53+BH56+BH49+BH50</f>
        <v>0</v>
      </c>
      <c r="BI48" s="53"/>
      <c r="BJ48" s="53">
        <f t="shared" si="23"/>
        <v>0</v>
      </c>
      <c r="BK48" s="231">
        <f t="shared" si="21"/>
        <v>0</v>
      </c>
      <c r="BL48" s="134"/>
      <c r="BM48" s="134"/>
      <c r="BN48" s="134"/>
    </row>
    <row r="49" spans="1:68" ht="31.5" customHeight="1">
      <c r="A49" s="297">
        <v>1</v>
      </c>
      <c r="B49" s="328" t="s">
        <v>476</v>
      </c>
      <c r="C49" s="299">
        <v>162262</v>
      </c>
      <c r="D49" s="299">
        <v>162262</v>
      </c>
      <c r="E49" s="299">
        <v>162262</v>
      </c>
      <c r="F49" s="299">
        <v>162262</v>
      </c>
      <c r="G49" s="299"/>
      <c r="H49" s="299">
        <v>0</v>
      </c>
      <c r="I49" s="299">
        <v>162262</v>
      </c>
      <c r="J49" s="299">
        <v>162262</v>
      </c>
      <c r="K49" s="299">
        <v>162262</v>
      </c>
      <c r="L49" s="299">
        <v>0</v>
      </c>
      <c r="M49" s="299"/>
      <c r="N49" s="299">
        <v>904378</v>
      </c>
      <c r="O49" s="299">
        <v>904378</v>
      </c>
      <c r="P49" s="300">
        <v>557.35662077381028</v>
      </c>
      <c r="Q49" s="299"/>
      <c r="R49" s="299">
        <v>904378</v>
      </c>
      <c r="S49" s="299">
        <v>904378</v>
      </c>
      <c r="T49" s="299">
        <v>0</v>
      </c>
      <c r="U49" s="299">
        <v>904378</v>
      </c>
      <c r="V49" s="299">
        <v>877645</v>
      </c>
      <c r="W49" s="299">
        <v>877645</v>
      </c>
      <c r="X49" s="299"/>
      <c r="Y49" s="299">
        <v>26733</v>
      </c>
      <c r="Z49" s="299">
        <v>0</v>
      </c>
      <c r="AA49" s="299"/>
      <c r="AB49" s="299"/>
      <c r="AC49" s="301">
        <f>AD49+AG49</f>
        <v>904378</v>
      </c>
      <c r="AD49" s="299">
        <f>AE49+AF49</f>
        <v>904378</v>
      </c>
      <c r="AE49" s="301">
        <f>V49</f>
        <v>877645</v>
      </c>
      <c r="AF49" s="301">
        <f>Y49</f>
        <v>26733</v>
      </c>
      <c r="AG49" s="299"/>
      <c r="AH49" s="299">
        <v>756675</v>
      </c>
      <c r="AI49" s="299">
        <v>849950</v>
      </c>
      <c r="AJ49" s="302">
        <f t="shared" si="13"/>
        <v>93.981720032995057</v>
      </c>
      <c r="AK49" s="299">
        <f t="shared" si="14"/>
        <v>0</v>
      </c>
      <c r="AL49" s="299"/>
      <c r="AM49" s="299"/>
      <c r="AN49" s="299">
        <f>AH49</f>
        <v>756675</v>
      </c>
      <c r="AO49" s="156">
        <f>AV49+BH49+BE49</f>
        <v>849950</v>
      </c>
      <c r="AP49" s="50">
        <f>IF(S49=0,0,AO49/S49*100)</f>
        <v>93.981720032995057</v>
      </c>
      <c r="AQ49" s="156">
        <f t="shared" si="16"/>
        <v>0</v>
      </c>
      <c r="AR49" s="156">
        <f>AY49+BJ49</f>
        <v>0</v>
      </c>
      <c r="AS49" s="156">
        <f>BB49+BN49</f>
        <v>0</v>
      </c>
      <c r="AT49" s="156">
        <f>AU49+BE49</f>
        <v>849950</v>
      </c>
      <c r="AU49" s="156">
        <f>AV49+AY49</f>
        <v>849950</v>
      </c>
      <c r="AV49" s="156">
        <f>AI49-BE49</f>
        <v>849950</v>
      </c>
      <c r="AW49" s="50">
        <f>IF(W49=0,0,AV49/W49*100)</f>
        <v>96.84439608269858</v>
      </c>
      <c r="AX49" s="156">
        <f t="shared" si="19"/>
        <v>0</v>
      </c>
      <c r="AY49" s="156"/>
      <c r="AZ49" s="156"/>
      <c r="BA49" s="156"/>
      <c r="BB49" s="156"/>
      <c r="BC49" s="156"/>
      <c r="BD49" s="156"/>
      <c r="BE49" s="156"/>
      <c r="BF49" s="224">
        <f>IF(AF49=0,0,BE49/AF49*100)</f>
        <v>0</v>
      </c>
      <c r="BG49" s="156">
        <f>BH49+BJ49</f>
        <v>0</v>
      </c>
      <c r="BH49" s="251"/>
      <c r="BI49" s="252"/>
      <c r="BJ49" s="251">
        <f>BK49+BN49</f>
        <v>0</v>
      </c>
      <c r="BK49" s="228">
        <f>BL49+BM49</f>
        <v>0</v>
      </c>
      <c r="BL49" s="131"/>
      <c r="BM49" s="131"/>
      <c r="BN49" s="131"/>
    </row>
    <row r="50" spans="1:68" ht="50.25" customHeight="1">
      <c r="A50" s="297">
        <v>2</v>
      </c>
      <c r="B50" s="328" t="s">
        <v>354</v>
      </c>
      <c r="C50" s="299">
        <f>C51+C52</f>
        <v>15470</v>
      </c>
      <c r="D50" s="299">
        <v>15470</v>
      </c>
      <c r="E50" s="299">
        <v>15470</v>
      </c>
      <c r="F50" s="299">
        <v>15470</v>
      </c>
      <c r="G50" s="299">
        <v>0</v>
      </c>
      <c r="H50" s="299">
        <v>0</v>
      </c>
      <c r="I50" s="299">
        <v>15470</v>
      </c>
      <c r="J50" s="299">
        <v>15470</v>
      </c>
      <c r="K50" s="299">
        <v>15470</v>
      </c>
      <c r="L50" s="299">
        <v>0</v>
      </c>
      <c r="M50" s="299"/>
      <c r="N50" s="299">
        <v>318647</v>
      </c>
      <c r="O50" s="299">
        <v>318647</v>
      </c>
      <c r="P50" s="300">
        <v>2059.7737556561087</v>
      </c>
      <c r="Q50" s="299"/>
      <c r="R50" s="299">
        <v>318647</v>
      </c>
      <c r="S50" s="299">
        <v>318647</v>
      </c>
      <c r="T50" s="299">
        <v>0</v>
      </c>
      <c r="U50" s="299">
        <v>318647</v>
      </c>
      <c r="V50" s="299">
        <v>247402</v>
      </c>
      <c r="W50" s="299">
        <v>247402</v>
      </c>
      <c r="X50" s="299"/>
      <c r="Y50" s="299">
        <v>71245</v>
      </c>
      <c r="Z50" s="299">
        <v>0</v>
      </c>
      <c r="AA50" s="299"/>
      <c r="AB50" s="299"/>
      <c r="AC50" s="301">
        <f>AD50+AG50</f>
        <v>318647</v>
      </c>
      <c r="AD50" s="299">
        <f>AE50+AF50</f>
        <v>318647</v>
      </c>
      <c r="AE50" s="301">
        <f>V50</f>
        <v>247402</v>
      </c>
      <c r="AF50" s="301">
        <f>Y50</f>
        <v>71245</v>
      </c>
      <c r="AG50" s="299"/>
      <c r="AH50" s="299">
        <f>AH51+AH52</f>
        <v>565091</v>
      </c>
      <c r="AI50" s="299">
        <f>AI51+AI52</f>
        <v>513612</v>
      </c>
      <c r="AJ50" s="302">
        <f t="shared" si="13"/>
        <v>161.18526143349851</v>
      </c>
      <c r="AK50" s="299">
        <f t="shared" si="14"/>
        <v>0</v>
      </c>
      <c r="AL50" s="299"/>
      <c r="AM50" s="299"/>
      <c r="AN50" s="299">
        <f>AH50</f>
        <v>565091</v>
      </c>
      <c r="AO50" s="156">
        <f>AV50+BH50+BE50</f>
        <v>513612</v>
      </c>
      <c r="AP50" s="50">
        <f>IF(S50=0,0,AO50/S50*100)</f>
        <v>161.18526143349851</v>
      </c>
      <c r="AQ50" s="156">
        <f t="shared" si="16"/>
        <v>0</v>
      </c>
      <c r="AR50" s="156">
        <f t="shared" ref="AR50:AR52" si="68">AY50+BJ50</f>
        <v>0</v>
      </c>
      <c r="AS50" s="156">
        <f>BB50+BN50</f>
        <v>0</v>
      </c>
      <c r="AT50" s="156">
        <f>AU50+BE50</f>
        <v>513612</v>
      </c>
      <c r="AU50" s="156">
        <f>AV50+AY50</f>
        <v>513612</v>
      </c>
      <c r="AV50" s="156">
        <f>AI50-BE50</f>
        <v>513612</v>
      </c>
      <c r="AW50" s="50">
        <f>IF(W50=0,0,AV50/W50*100)</f>
        <v>207.6022020840575</v>
      </c>
      <c r="AX50" s="156">
        <f t="shared" si="19"/>
        <v>0</v>
      </c>
      <c r="AY50" s="156"/>
      <c r="AZ50" s="156"/>
      <c r="BA50" s="156"/>
      <c r="BB50" s="156"/>
      <c r="BC50" s="156"/>
      <c r="BD50" s="156"/>
      <c r="BE50" s="156">
        <f>BE51+BE52</f>
        <v>0</v>
      </c>
      <c r="BF50" s="224">
        <f>IF(AF50=0,0,BE50/AF50*100)</f>
        <v>0</v>
      </c>
      <c r="BG50" s="156">
        <f>BG51+BG52</f>
        <v>0</v>
      </c>
      <c r="BH50" s="251"/>
      <c r="BI50" s="252"/>
      <c r="BJ50" s="251">
        <f>BK50+BN50</f>
        <v>0</v>
      </c>
      <c r="BK50" s="228">
        <f>BL50+BM50</f>
        <v>0</v>
      </c>
      <c r="BL50" s="131"/>
      <c r="BM50" s="131"/>
      <c r="BN50" s="131"/>
    </row>
    <row r="51" spans="1:68" ht="21" customHeight="1">
      <c r="A51" s="297" t="s">
        <v>62</v>
      </c>
      <c r="B51" s="328" t="s">
        <v>117</v>
      </c>
      <c r="C51" s="299">
        <v>2920</v>
      </c>
      <c r="D51" s="299">
        <v>2920</v>
      </c>
      <c r="E51" s="299">
        <v>2920</v>
      </c>
      <c r="F51" s="299">
        <v>2920</v>
      </c>
      <c r="G51" s="299"/>
      <c r="H51" s="299">
        <v>0</v>
      </c>
      <c r="I51" s="299">
        <v>2920</v>
      </c>
      <c r="J51" s="299">
        <v>2920</v>
      </c>
      <c r="K51" s="299">
        <v>2920</v>
      </c>
      <c r="L51" s="299">
        <v>0</v>
      </c>
      <c r="M51" s="299"/>
      <c r="N51" s="299">
        <v>88300</v>
      </c>
      <c r="O51" s="299">
        <v>88300</v>
      </c>
      <c r="P51" s="300">
        <v>3023.972602739726</v>
      </c>
      <c r="Q51" s="299"/>
      <c r="R51" s="299">
        <v>88300</v>
      </c>
      <c r="S51" s="299">
        <v>88300</v>
      </c>
      <c r="T51" s="299">
        <v>0</v>
      </c>
      <c r="U51" s="299">
        <v>88300</v>
      </c>
      <c r="V51" s="299">
        <v>88300</v>
      </c>
      <c r="W51" s="299">
        <v>88300</v>
      </c>
      <c r="X51" s="299"/>
      <c r="Y51" s="299"/>
      <c r="Z51" s="299">
        <v>0</v>
      </c>
      <c r="AA51" s="299"/>
      <c r="AB51" s="299"/>
      <c r="AC51" s="301">
        <f>AD51+AG51</f>
        <v>88300</v>
      </c>
      <c r="AD51" s="299">
        <f>AE51+AF51</f>
        <v>88300</v>
      </c>
      <c r="AE51" s="301">
        <f>V51</f>
        <v>88300</v>
      </c>
      <c r="AF51" s="301">
        <f>Y51</f>
        <v>0</v>
      </c>
      <c r="AG51" s="299"/>
      <c r="AH51" s="299">
        <v>149330</v>
      </c>
      <c r="AI51" s="299">
        <v>177144</v>
      </c>
      <c r="AJ51" s="302">
        <f t="shared" si="13"/>
        <v>200.61608154020388</v>
      </c>
      <c r="AK51" s="299">
        <f t="shared" si="14"/>
        <v>0</v>
      </c>
      <c r="AL51" s="299"/>
      <c r="AM51" s="299"/>
      <c r="AN51" s="299">
        <f>AH51</f>
        <v>149330</v>
      </c>
      <c r="AO51" s="156">
        <f>AV51+BH51+BE51</f>
        <v>177144</v>
      </c>
      <c r="AP51" s="50">
        <f>IF(S51=0,0,AO51/S51*100)</f>
        <v>200.61608154020388</v>
      </c>
      <c r="AQ51" s="156">
        <f t="shared" si="16"/>
        <v>0</v>
      </c>
      <c r="AR51" s="156">
        <f t="shared" si="68"/>
        <v>0</v>
      </c>
      <c r="AS51" s="156">
        <f>BB51+BN51</f>
        <v>0</v>
      </c>
      <c r="AT51" s="156">
        <f>AU51+BE51</f>
        <v>177144</v>
      </c>
      <c r="AU51" s="156">
        <f>AV51+AY51</f>
        <v>177144</v>
      </c>
      <c r="AV51" s="156">
        <f>AI51-BE51</f>
        <v>177144</v>
      </c>
      <c r="AW51" s="50">
        <f>IF(W51=0,0,AV51/W51*100)</f>
        <v>200.61608154020388</v>
      </c>
      <c r="AX51" s="156">
        <f t="shared" si="19"/>
        <v>0</v>
      </c>
      <c r="AY51" s="156"/>
      <c r="AZ51" s="156"/>
      <c r="BA51" s="156"/>
      <c r="BB51" s="156"/>
      <c r="BC51" s="156"/>
      <c r="BD51" s="156"/>
      <c r="BE51" s="156"/>
      <c r="BF51" s="224">
        <f>IF(AF51=0,0,BE51/AF51*100)</f>
        <v>0</v>
      </c>
      <c r="BG51" s="156">
        <f t="shared" ref="BG51:BG56" si="69">BH51+BJ51</f>
        <v>0</v>
      </c>
      <c r="BH51" s="251"/>
      <c r="BI51" s="252"/>
      <c r="BJ51" s="251">
        <f>BK51+BN51</f>
        <v>0</v>
      </c>
      <c r="BK51" s="228">
        <f>BL51+BM51</f>
        <v>0</v>
      </c>
      <c r="BL51" s="131"/>
      <c r="BM51" s="131"/>
      <c r="BN51" s="131"/>
    </row>
    <row r="52" spans="1:68" ht="23.25" customHeight="1">
      <c r="A52" s="297" t="s">
        <v>62</v>
      </c>
      <c r="B52" s="328" t="s">
        <v>102</v>
      </c>
      <c r="C52" s="299">
        <v>12550</v>
      </c>
      <c r="D52" s="299">
        <v>12550</v>
      </c>
      <c r="E52" s="299">
        <v>12550</v>
      </c>
      <c r="F52" s="299">
        <v>12550</v>
      </c>
      <c r="G52" s="299"/>
      <c r="H52" s="299">
        <v>0</v>
      </c>
      <c r="I52" s="299">
        <v>12550</v>
      </c>
      <c r="J52" s="299">
        <v>12550</v>
      </c>
      <c r="K52" s="299">
        <v>12550</v>
      </c>
      <c r="L52" s="299">
        <v>0</v>
      </c>
      <c r="M52" s="299"/>
      <c r="N52" s="299">
        <v>230347</v>
      </c>
      <c r="O52" s="299">
        <v>230347</v>
      </c>
      <c r="P52" s="300">
        <v>1835.4342629482073</v>
      </c>
      <c r="Q52" s="299"/>
      <c r="R52" s="299">
        <v>230347</v>
      </c>
      <c r="S52" s="299">
        <v>230347</v>
      </c>
      <c r="T52" s="299">
        <v>0</v>
      </c>
      <c r="U52" s="299">
        <v>230347</v>
      </c>
      <c r="V52" s="299">
        <v>159102</v>
      </c>
      <c r="W52" s="299">
        <v>159102</v>
      </c>
      <c r="X52" s="299"/>
      <c r="Y52" s="299">
        <v>71245</v>
      </c>
      <c r="Z52" s="299">
        <v>0</v>
      </c>
      <c r="AA52" s="299"/>
      <c r="AB52" s="299"/>
      <c r="AC52" s="301">
        <f>AD52+AG52</f>
        <v>230347</v>
      </c>
      <c r="AD52" s="299">
        <f>AE52+AF52</f>
        <v>230347</v>
      </c>
      <c r="AE52" s="301">
        <f>V52</f>
        <v>159102</v>
      </c>
      <c r="AF52" s="301">
        <f>Y52</f>
        <v>71245</v>
      </c>
      <c r="AG52" s="299"/>
      <c r="AH52" s="299">
        <f>467996-52235</f>
        <v>415761</v>
      </c>
      <c r="AI52" s="299">
        <v>336468</v>
      </c>
      <c r="AJ52" s="302">
        <f t="shared" si="13"/>
        <v>146.07005951889974</v>
      </c>
      <c r="AK52" s="299">
        <f t="shared" si="14"/>
        <v>0</v>
      </c>
      <c r="AL52" s="299"/>
      <c r="AM52" s="299"/>
      <c r="AN52" s="299">
        <f>AH52</f>
        <v>415761</v>
      </c>
      <c r="AO52" s="156">
        <f>AV52+BH52+BE52</f>
        <v>336468</v>
      </c>
      <c r="AP52" s="50">
        <f>IF(S52=0,0,AO52/S52*100)</f>
        <v>146.07005951889974</v>
      </c>
      <c r="AQ52" s="156">
        <f t="shared" si="16"/>
        <v>0</v>
      </c>
      <c r="AR52" s="156">
        <f t="shared" si="68"/>
        <v>0</v>
      </c>
      <c r="AS52" s="156">
        <f>BB52+BN52</f>
        <v>0</v>
      </c>
      <c r="AT52" s="156">
        <f>AU52+BE52</f>
        <v>336468</v>
      </c>
      <c r="AU52" s="156">
        <f>AV52+AY52</f>
        <v>336468</v>
      </c>
      <c r="AV52" s="156">
        <f>AI52-BE52</f>
        <v>336468</v>
      </c>
      <c r="AW52" s="50">
        <f>IF(W52=0,0,AV52/W52*100)</f>
        <v>211.47942829128485</v>
      </c>
      <c r="AX52" s="156">
        <f t="shared" si="19"/>
        <v>0</v>
      </c>
      <c r="AY52" s="156"/>
      <c r="AZ52" s="156"/>
      <c r="BA52" s="156"/>
      <c r="BB52" s="156"/>
      <c r="BC52" s="156"/>
      <c r="BD52" s="156"/>
      <c r="BE52" s="156"/>
      <c r="BF52" s="224">
        <f>IF(AF52=0,0,BE52/AF52*100)</f>
        <v>0</v>
      </c>
      <c r="BG52" s="156">
        <f t="shared" si="69"/>
        <v>0</v>
      </c>
      <c r="BH52" s="251"/>
      <c r="BI52" s="252"/>
      <c r="BJ52" s="251">
        <f>BK52+BN52</f>
        <v>0</v>
      </c>
      <c r="BK52" s="228">
        <f>BL52+BM52</f>
        <v>0</v>
      </c>
      <c r="BL52" s="131"/>
      <c r="BM52" s="131"/>
      <c r="BN52" s="131"/>
    </row>
    <row r="53" spans="1:68" ht="25.5" customHeight="1">
      <c r="A53" s="297">
        <v>3</v>
      </c>
      <c r="B53" s="328" t="s">
        <v>352</v>
      </c>
      <c r="C53" s="299">
        <f>C54+C55</f>
        <v>333056</v>
      </c>
      <c r="D53" s="299">
        <v>333056</v>
      </c>
      <c r="E53" s="299">
        <v>333056</v>
      </c>
      <c r="F53" s="299">
        <v>333056</v>
      </c>
      <c r="G53" s="299"/>
      <c r="H53" s="299">
        <v>0</v>
      </c>
      <c r="I53" s="299">
        <v>333056</v>
      </c>
      <c r="J53" s="299">
        <v>333056</v>
      </c>
      <c r="K53" s="299">
        <v>333056</v>
      </c>
      <c r="L53" s="299">
        <v>0</v>
      </c>
      <c r="M53" s="299"/>
      <c r="N53" s="299">
        <v>385707</v>
      </c>
      <c r="O53" s="299">
        <v>385707</v>
      </c>
      <c r="P53" s="300">
        <v>115.80845263259032</v>
      </c>
      <c r="Q53" s="299"/>
      <c r="R53" s="299">
        <v>385707</v>
      </c>
      <c r="S53" s="299">
        <v>385707</v>
      </c>
      <c r="T53" s="299">
        <v>0</v>
      </c>
      <c r="U53" s="299">
        <v>385707</v>
      </c>
      <c r="V53" s="299">
        <v>100595</v>
      </c>
      <c r="W53" s="299">
        <v>100595</v>
      </c>
      <c r="X53" s="299">
        <v>0</v>
      </c>
      <c r="Y53" s="299">
        <v>285112</v>
      </c>
      <c r="Z53" s="299">
        <v>0</v>
      </c>
      <c r="AA53" s="299"/>
      <c r="AB53" s="299"/>
      <c r="AC53" s="301">
        <f t="shared" ref="AC53:AC56" si="70">AD53+AG53</f>
        <v>385707</v>
      </c>
      <c r="AD53" s="299">
        <f t="shared" si="29"/>
        <v>385707</v>
      </c>
      <c r="AE53" s="301">
        <f t="shared" ref="AE53:AE57" si="71">V53</f>
        <v>100595</v>
      </c>
      <c r="AF53" s="301">
        <f t="shared" ref="AF53:AF57" si="72">Y53</f>
        <v>285112</v>
      </c>
      <c r="AG53" s="299"/>
      <c r="AH53" s="299">
        <f>AH54+AH55</f>
        <v>661008</v>
      </c>
      <c r="AI53" s="299">
        <f t="shared" ref="AI53:AN53" si="73">AI54+AI55</f>
        <v>496403</v>
      </c>
      <c r="AJ53" s="299">
        <f t="shared" si="73"/>
        <v>275.21240814092698</v>
      </c>
      <c r="AK53" s="299">
        <f t="shared" si="73"/>
        <v>0</v>
      </c>
      <c r="AL53" s="299">
        <f t="shared" si="73"/>
        <v>0</v>
      </c>
      <c r="AM53" s="299">
        <f t="shared" si="73"/>
        <v>0</v>
      </c>
      <c r="AN53" s="299">
        <f t="shared" si="73"/>
        <v>661008</v>
      </c>
      <c r="AO53" s="156">
        <f t="shared" ref="AO53:AO56" si="74">AV53+BH53+BE53</f>
        <v>496403</v>
      </c>
      <c r="AP53" s="50">
        <f t="shared" si="15"/>
        <v>128.69950506472529</v>
      </c>
      <c r="AQ53" s="156">
        <f t="shared" si="16"/>
        <v>0</v>
      </c>
      <c r="AR53" s="156">
        <f t="shared" ref="AR53:AY53" si="75">AR54+AR55</f>
        <v>0</v>
      </c>
      <c r="AS53" s="156">
        <f t="shared" si="17"/>
        <v>0</v>
      </c>
      <c r="AT53" s="156">
        <f t="shared" si="75"/>
        <v>496403</v>
      </c>
      <c r="AU53" s="156">
        <f t="shared" si="75"/>
        <v>496403</v>
      </c>
      <c r="AV53" s="156">
        <f t="shared" si="75"/>
        <v>496403</v>
      </c>
      <c r="AW53" s="50">
        <f t="shared" si="18"/>
        <v>493.4668721109399</v>
      </c>
      <c r="AX53" s="156">
        <f t="shared" si="19"/>
        <v>0</v>
      </c>
      <c r="AY53" s="156">
        <f t="shared" si="75"/>
        <v>0</v>
      </c>
      <c r="AZ53" s="156"/>
      <c r="BA53" s="156"/>
      <c r="BB53" s="156"/>
      <c r="BC53" s="156"/>
      <c r="BD53" s="156"/>
      <c r="BE53" s="156">
        <f t="shared" ref="BE53" si="76">BE54+BE55</f>
        <v>0</v>
      </c>
      <c r="BF53" s="224">
        <f t="shared" si="67"/>
        <v>0</v>
      </c>
      <c r="BG53" s="156">
        <f t="shared" si="69"/>
        <v>0</v>
      </c>
      <c r="BH53" s="251"/>
      <c r="BI53" s="252"/>
      <c r="BJ53" s="251">
        <f t="shared" si="23"/>
        <v>0</v>
      </c>
      <c r="BK53" s="228">
        <f t="shared" si="21"/>
        <v>0</v>
      </c>
      <c r="BL53" s="131"/>
      <c r="BM53" s="131"/>
      <c r="BN53" s="131"/>
    </row>
    <row r="54" spans="1:68" ht="27.75" hidden="1" customHeight="1" outlineLevel="1">
      <c r="A54" s="297"/>
      <c r="B54" s="328" t="s">
        <v>315</v>
      </c>
      <c r="C54" s="299">
        <v>107800</v>
      </c>
      <c r="D54" s="299">
        <v>107800</v>
      </c>
      <c r="E54" s="299">
        <v>107800</v>
      </c>
      <c r="F54" s="299">
        <v>107800</v>
      </c>
      <c r="G54" s="299"/>
      <c r="H54" s="299"/>
      <c r="I54" s="299">
        <v>107800</v>
      </c>
      <c r="J54" s="299">
        <v>107800</v>
      </c>
      <c r="K54" s="299">
        <v>107800</v>
      </c>
      <c r="L54" s="299">
        <v>0</v>
      </c>
      <c r="M54" s="299"/>
      <c r="N54" s="299">
        <v>127100</v>
      </c>
      <c r="O54" s="299">
        <v>127100</v>
      </c>
      <c r="P54" s="300">
        <v>117.9035250463822</v>
      </c>
      <c r="Q54" s="299"/>
      <c r="R54" s="299">
        <v>127100</v>
      </c>
      <c r="S54" s="299">
        <v>127100</v>
      </c>
      <c r="T54" s="299">
        <v>0</v>
      </c>
      <c r="U54" s="299">
        <v>127100</v>
      </c>
      <c r="V54" s="299">
        <v>2772</v>
      </c>
      <c r="W54" s="299">
        <v>2772</v>
      </c>
      <c r="X54" s="299"/>
      <c r="Y54" s="299">
        <v>124328</v>
      </c>
      <c r="Z54" s="299">
        <v>0</v>
      </c>
      <c r="AA54" s="299"/>
      <c r="AB54" s="299"/>
      <c r="AC54" s="301">
        <f t="shared" si="70"/>
        <v>127100</v>
      </c>
      <c r="AD54" s="299">
        <f t="shared" si="29"/>
        <v>127100</v>
      </c>
      <c r="AE54" s="301">
        <f t="shared" si="71"/>
        <v>2772</v>
      </c>
      <c r="AF54" s="301">
        <f t="shared" si="72"/>
        <v>124328</v>
      </c>
      <c r="AG54" s="299"/>
      <c r="AH54" s="299">
        <v>372490</v>
      </c>
      <c r="AI54" s="299">
        <v>208100</v>
      </c>
      <c r="AJ54" s="302">
        <f t="shared" si="13"/>
        <v>163.72934697088905</v>
      </c>
      <c r="AK54" s="299">
        <f t="shared" si="14"/>
        <v>0</v>
      </c>
      <c r="AL54" s="299"/>
      <c r="AM54" s="299"/>
      <c r="AN54" s="299">
        <f>AH54</f>
        <v>372490</v>
      </c>
      <c r="AO54" s="156">
        <f t="shared" si="74"/>
        <v>208100</v>
      </c>
      <c r="AP54" s="50">
        <f t="shared" si="15"/>
        <v>163.72934697088905</v>
      </c>
      <c r="AQ54" s="156">
        <f t="shared" si="16"/>
        <v>0</v>
      </c>
      <c r="AR54" s="156">
        <f>AY54+BJ54</f>
        <v>0</v>
      </c>
      <c r="AS54" s="156">
        <f t="shared" si="17"/>
        <v>0</v>
      </c>
      <c r="AT54" s="156">
        <f t="shared" ref="AT54:AT57" si="77">AU54+BE54</f>
        <v>208100</v>
      </c>
      <c r="AU54" s="156">
        <f t="shared" ref="AU54:AU57" si="78">AV54+AY54</f>
        <v>208100</v>
      </c>
      <c r="AV54" s="156">
        <f t="shared" ref="AV54:AV56" si="79">AI54-BE54</f>
        <v>208100</v>
      </c>
      <c r="AW54" s="50">
        <f t="shared" si="18"/>
        <v>7507.2150072150071</v>
      </c>
      <c r="AX54" s="156">
        <f t="shared" si="19"/>
        <v>0</v>
      </c>
      <c r="AY54" s="156"/>
      <c r="AZ54" s="156"/>
      <c r="BA54" s="156"/>
      <c r="BB54" s="156"/>
      <c r="BC54" s="156"/>
      <c r="BD54" s="156"/>
      <c r="BE54" s="156"/>
      <c r="BF54" s="224">
        <f t="shared" si="67"/>
        <v>0</v>
      </c>
      <c r="BG54" s="156">
        <f t="shared" si="69"/>
        <v>0</v>
      </c>
      <c r="BH54" s="251"/>
      <c r="BI54" s="252"/>
      <c r="BJ54" s="251">
        <f t="shared" si="23"/>
        <v>0</v>
      </c>
      <c r="BK54" s="228">
        <f t="shared" si="21"/>
        <v>0</v>
      </c>
      <c r="BL54" s="131"/>
      <c r="BM54" s="131"/>
      <c r="BN54" s="131"/>
    </row>
    <row r="55" spans="1:68" ht="27.75" hidden="1" customHeight="1" outlineLevel="1">
      <c r="A55" s="297"/>
      <c r="B55" s="328" t="s">
        <v>316</v>
      </c>
      <c r="C55" s="299">
        <v>225256</v>
      </c>
      <c r="D55" s="299">
        <v>225256</v>
      </c>
      <c r="E55" s="299">
        <v>225256</v>
      </c>
      <c r="F55" s="299">
        <v>225256</v>
      </c>
      <c r="G55" s="299"/>
      <c r="H55" s="299"/>
      <c r="I55" s="299">
        <v>225256</v>
      </c>
      <c r="J55" s="299">
        <v>225256</v>
      </c>
      <c r="K55" s="299">
        <v>225256</v>
      </c>
      <c r="L55" s="299">
        <v>0</v>
      </c>
      <c r="M55" s="299"/>
      <c r="N55" s="299">
        <v>258607</v>
      </c>
      <c r="O55" s="299">
        <v>258607</v>
      </c>
      <c r="P55" s="300">
        <v>114.80582093262777</v>
      </c>
      <c r="Q55" s="299"/>
      <c r="R55" s="299">
        <v>258607</v>
      </c>
      <c r="S55" s="299">
        <v>258607</v>
      </c>
      <c r="T55" s="299">
        <v>0</v>
      </c>
      <c r="U55" s="299">
        <v>258607</v>
      </c>
      <c r="V55" s="299">
        <v>97823</v>
      </c>
      <c r="W55" s="299">
        <v>97823</v>
      </c>
      <c r="X55" s="299"/>
      <c r="Y55" s="299">
        <v>160784</v>
      </c>
      <c r="Z55" s="299">
        <v>0</v>
      </c>
      <c r="AA55" s="299"/>
      <c r="AB55" s="299"/>
      <c r="AC55" s="301">
        <f t="shared" si="70"/>
        <v>258607</v>
      </c>
      <c r="AD55" s="299">
        <f t="shared" si="29"/>
        <v>258607</v>
      </c>
      <c r="AE55" s="301">
        <f t="shared" si="71"/>
        <v>97823</v>
      </c>
      <c r="AF55" s="301">
        <f t="shared" si="72"/>
        <v>160784</v>
      </c>
      <c r="AG55" s="299"/>
      <c r="AH55" s="299">
        <v>288518</v>
      </c>
      <c r="AI55" s="299">
        <v>288303</v>
      </c>
      <c r="AJ55" s="302">
        <f t="shared" si="13"/>
        <v>111.48306117003794</v>
      </c>
      <c r="AK55" s="299">
        <f t="shared" si="14"/>
        <v>0</v>
      </c>
      <c r="AL55" s="299"/>
      <c r="AM55" s="299"/>
      <c r="AN55" s="299">
        <f>AH55</f>
        <v>288518</v>
      </c>
      <c r="AO55" s="156">
        <f t="shared" si="74"/>
        <v>288303</v>
      </c>
      <c r="AP55" s="50">
        <f t="shared" si="15"/>
        <v>111.48306117003794</v>
      </c>
      <c r="AQ55" s="156">
        <f t="shared" si="16"/>
        <v>0</v>
      </c>
      <c r="AR55" s="156">
        <f>AY55+BJ55</f>
        <v>0</v>
      </c>
      <c r="AS55" s="156">
        <f t="shared" si="17"/>
        <v>0</v>
      </c>
      <c r="AT55" s="156">
        <f t="shared" si="77"/>
        <v>288303</v>
      </c>
      <c r="AU55" s="156">
        <f t="shared" si="78"/>
        <v>288303</v>
      </c>
      <c r="AV55" s="156">
        <f t="shared" si="79"/>
        <v>288303</v>
      </c>
      <c r="AW55" s="50">
        <f t="shared" si="18"/>
        <v>294.71903335616372</v>
      </c>
      <c r="AX55" s="156">
        <f t="shared" si="19"/>
        <v>0</v>
      </c>
      <c r="AY55" s="156"/>
      <c r="AZ55" s="156"/>
      <c r="BA55" s="156"/>
      <c r="BB55" s="156"/>
      <c r="BC55" s="156"/>
      <c r="BD55" s="156"/>
      <c r="BE55" s="156"/>
      <c r="BF55" s="224">
        <f t="shared" si="67"/>
        <v>0</v>
      </c>
      <c r="BG55" s="156">
        <f t="shared" si="69"/>
        <v>0</v>
      </c>
      <c r="BH55" s="251"/>
      <c r="BI55" s="252"/>
      <c r="BJ55" s="251">
        <f t="shared" si="23"/>
        <v>0</v>
      </c>
      <c r="BK55" s="228">
        <f t="shared" si="21"/>
        <v>0</v>
      </c>
      <c r="BL55" s="131"/>
      <c r="BM55" s="131"/>
      <c r="BN55" s="131"/>
    </row>
    <row r="56" spans="1:68" ht="30" hidden="1" customHeight="1" collapsed="1">
      <c r="A56" s="297">
        <v>4</v>
      </c>
      <c r="B56" s="328" t="s">
        <v>353</v>
      </c>
      <c r="C56" s="299">
        <v>171975</v>
      </c>
      <c r="D56" s="299">
        <v>171975</v>
      </c>
      <c r="E56" s="299">
        <v>171975</v>
      </c>
      <c r="F56" s="299">
        <v>171975</v>
      </c>
      <c r="G56" s="299"/>
      <c r="H56" s="299">
        <v>0</v>
      </c>
      <c r="I56" s="299">
        <v>171975</v>
      </c>
      <c r="J56" s="299">
        <v>171975</v>
      </c>
      <c r="K56" s="299">
        <v>171975</v>
      </c>
      <c r="L56" s="299">
        <v>0</v>
      </c>
      <c r="M56" s="299"/>
      <c r="N56" s="299">
        <v>358110</v>
      </c>
      <c r="O56" s="299">
        <v>358110</v>
      </c>
      <c r="P56" s="300">
        <v>208.23375490623638</v>
      </c>
      <c r="Q56" s="299"/>
      <c r="R56" s="299">
        <v>358110</v>
      </c>
      <c r="S56" s="299">
        <v>358110</v>
      </c>
      <c r="T56" s="299">
        <v>0</v>
      </c>
      <c r="U56" s="299">
        <v>358110</v>
      </c>
      <c r="V56" s="299">
        <v>358110</v>
      </c>
      <c r="W56" s="299">
        <v>358110</v>
      </c>
      <c r="X56" s="299"/>
      <c r="Y56" s="299"/>
      <c r="Z56" s="299">
        <v>0</v>
      </c>
      <c r="AA56" s="299"/>
      <c r="AB56" s="299"/>
      <c r="AC56" s="301">
        <f t="shared" si="70"/>
        <v>358110</v>
      </c>
      <c r="AD56" s="299">
        <f t="shared" si="29"/>
        <v>358110</v>
      </c>
      <c r="AE56" s="301">
        <f t="shared" si="71"/>
        <v>358110</v>
      </c>
      <c r="AF56" s="301">
        <f t="shared" si="72"/>
        <v>0</v>
      </c>
      <c r="AG56" s="299"/>
      <c r="AH56" s="299">
        <f t="shared" si="43"/>
        <v>0</v>
      </c>
      <c r="AI56" s="299"/>
      <c r="AJ56" s="302">
        <f t="shared" si="13"/>
        <v>0</v>
      </c>
      <c r="AK56" s="299">
        <f t="shared" si="14"/>
        <v>0</v>
      </c>
      <c r="AL56" s="299"/>
      <c r="AM56" s="299"/>
      <c r="AN56" s="299">
        <f t="shared" ref="AN56" si="80">AT56+BG56</f>
        <v>0</v>
      </c>
      <c r="AO56" s="156">
        <f t="shared" si="74"/>
        <v>0</v>
      </c>
      <c r="AP56" s="50">
        <f t="shared" si="15"/>
        <v>0</v>
      </c>
      <c r="AQ56" s="156">
        <f t="shared" si="16"/>
        <v>0</v>
      </c>
      <c r="AR56" s="156">
        <f>AY56+BJ56</f>
        <v>0</v>
      </c>
      <c r="AS56" s="156">
        <f t="shared" si="17"/>
        <v>0</v>
      </c>
      <c r="AT56" s="156">
        <f t="shared" si="77"/>
        <v>0</v>
      </c>
      <c r="AU56" s="156">
        <f t="shared" si="78"/>
        <v>0</v>
      </c>
      <c r="AV56" s="156">
        <f t="shared" si="79"/>
        <v>0</v>
      </c>
      <c r="AW56" s="50">
        <f t="shared" si="18"/>
        <v>0</v>
      </c>
      <c r="AX56" s="156">
        <f t="shared" si="19"/>
        <v>0</v>
      </c>
      <c r="AY56" s="156"/>
      <c r="AZ56" s="156"/>
      <c r="BA56" s="156"/>
      <c r="BB56" s="156"/>
      <c r="BC56" s="156"/>
      <c r="BD56" s="156"/>
      <c r="BE56" s="156"/>
      <c r="BF56" s="224">
        <f t="shared" si="67"/>
        <v>0</v>
      </c>
      <c r="BG56" s="156">
        <f t="shared" si="69"/>
        <v>0</v>
      </c>
      <c r="BH56" s="251"/>
      <c r="BI56" s="252"/>
      <c r="BJ56" s="251">
        <f t="shared" si="23"/>
        <v>0</v>
      </c>
      <c r="BK56" s="228">
        <f t="shared" si="21"/>
        <v>0</v>
      </c>
      <c r="BL56" s="131"/>
      <c r="BM56" s="131"/>
      <c r="BN56" s="131"/>
    </row>
    <row r="57" spans="1:68" s="118" customFormat="1" ht="30" customHeight="1">
      <c r="A57" s="289" t="s">
        <v>93</v>
      </c>
      <c r="B57" s="290" t="s">
        <v>522</v>
      </c>
      <c r="C57" s="289" t="e">
        <f>#REF!</f>
        <v>#REF!</v>
      </c>
      <c r="D57" s="289"/>
      <c r="E57" s="289"/>
      <c r="F57" s="289"/>
      <c r="G57" s="289"/>
      <c r="H57" s="289">
        <v>0</v>
      </c>
      <c r="I57" s="289">
        <v>0</v>
      </c>
      <c r="J57" s="289">
        <v>0</v>
      </c>
      <c r="K57" s="289">
        <v>0</v>
      </c>
      <c r="L57" s="289">
        <v>0</v>
      </c>
      <c r="M57" s="289"/>
      <c r="N57" s="289">
        <v>11300</v>
      </c>
      <c r="O57" s="289">
        <v>11300</v>
      </c>
      <c r="P57" s="300">
        <v>0</v>
      </c>
      <c r="Q57" s="289"/>
      <c r="R57" s="289">
        <v>11300</v>
      </c>
      <c r="S57" s="289">
        <v>11300</v>
      </c>
      <c r="T57" s="289">
        <v>0</v>
      </c>
      <c r="U57" s="289">
        <v>11300</v>
      </c>
      <c r="V57" s="289">
        <v>11300</v>
      </c>
      <c r="W57" s="289">
        <v>11300</v>
      </c>
      <c r="X57" s="289"/>
      <c r="Y57" s="289">
        <v>0</v>
      </c>
      <c r="Z57" s="289">
        <v>0</v>
      </c>
      <c r="AA57" s="289"/>
      <c r="AB57" s="289"/>
      <c r="AC57" s="301">
        <f>AD57+AG57</f>
        <v>11300</v>
      </c>
      <c r="AD57" s="299">
        <f>AE57+AF57</f>
        <v>11300</v>
      </c>
      <c r="AE57" s="301">
        <f t="shared" si="71"/>
        <v>11300</v>
      </c>
      <c r="AF57" s="301">
        <f t="shared" si="72"/>
        <v>0</v>
      </c>
      <c r="AG57" s="289"/>
      <c r="AH57" s="289">
        <v>16100</v>
      </c>
      <c r="AI57" s="289"/>
      <c r="AJ57" s="292">
        <f t="shared" si="13"/>
        <v>0</v>
      </c>
      <c r="AK57" s="289">
        <f t="shared" si="14"/>
        <v>0</v>
      </c>
      <c r="AL57" s="289"/>
      <c r="AM57" s="289"/>
      <c r="AN57" s="289">
        <f>AH57</f>
        <v>16100</v>
      </c>
      <c r="AO57" s="53">
        <f>AV57+BH57</f>
        <v>0</v>
      </c>
      <c r="AP57" s="55">
        <f t="shared" si="15"/>
        <v>0</v>
      </c>
      <c r="AQ57" s="53">
        <f t="shared" si="16"/>
        <v>0</v>
      </c>
      <c r="AR57" s="53">
        <f>AY57+BJ57</f>
        <v>0</v>
      </c>
      <c r="AS57" s="53">
        <f t="shared" si="17"/>
        <v>0</v>
      </c>
      <c r="AT57" s="53">
        <f t="shared" si="77"/>
        <v>0</v>
      </c>
      <c r="AU57" s="53">
        <f t="shared" si="78"/>
        <v>0</v>
      </c>
      <c r="AV57" s="53"/>
      <c r="AW57" s="55">
        <f t="shared" si="18"/>
        <v>0</v>
      </c>
      <c r="AX57" s="53">
        <f t="shared" si="19"/>
        <v>0</v>
      </c>
      <c r="AY57" s="53"/>
      <c r="AZ57" s="53"/>
      <c r="BA57" s="53"/>
      <c r="BB57" s="53"/>
      <c r="BC57" s="53"/>
      <c r="BD57" s="53"/>
      <c r="BE57" s="53">
        <v>0</v>
      </c>
      <c r="BF57" s="224">
        <f t="shared" si="67"/>
        <v>0</v>
      </c>
      <c r="BG57" s="53">
        <f>BH57+BJ57</f>
        <v>0</v>
      </c>
      <c r="BH57" s="53"/>
      <c r="BI57" s="252"/>
      <c r="BJ57" s="53">
        <f t="shared" si="23"/>
        <v>0</v>
      </c>
      <c r="BK57" s="231">
        <f t="shared" si="21"/>
        <v>0</v>
      </c>
      <c r="BL57" s="134"/>
      <c r="BM57" s="134"/>
      <c r="BN57" s="134"/>
    </row>
    <row r="58" spans="1:68" s="118" customFormat="1" ht="24.75" customHeight="1">
      <c r="A58" s="289" t="s">
        <v>97</v>
      </c>
      <c r="B58" s="290" t="s">
        <v>523</v>
      </c>
      <c r="C58" s="289"/>
      <c r="D58" s="289">
        <v>47000</v>
      </c>
      <c r="E58" s="289">
        <v>47000</v>
      </c>
      <c r="F58" s="289">
        <v>47000</v>
      </c>
      <c r="G58" s="289">
        <v>0</v>
      </c>
      <c r="H58" s="289">
        <v>0</v>
      </c>
      <c r="I58" s="289">
        <v>0</v>
      </c>
      <c r="J58" s="289">
        <v>0</v>
      </c>
      <c r="K58" s="289">
        <v>0</v>
      </c>
      <c r="L58" s="289">
        <v>0</v>
      </c>
      <c r="M58" s="289">
        <v>0</v>
      </c>
      <c r="N58" s="289">
        <v>27200</v>
      </c>
      <c r="O58" s="289">
        <v>27200</v>
      </c>
      <c r="P58" s="289">
        <v>0</v>
      </c>
      <c r="Q58" s="289">
        <v>0</v>
      </c>
      <c r="R58" s="289">
        <v>27200</v>
      </c>
      <c r="S58" s="289">
        <v>27200</v>
      </c>
      <c r="T58" s="289">
        <v>0</v>
      </c>
      <c r="U58" s="289">
        <v>27200</v>
      </c>
      <c r="V58" s="289">
        <v>27200</v>
      </c>
      <c r="W58" s="289">
        <v>27200</v>
      </c>
      <c r="X58" s="289">
        <v>0</v>
      </c>
      <c r="Y58" s="289">
        <v>0</v>
      </c>
      <c r="Z58" s="289">
        <v>0</v>
      </c>
      <c r="AA58" s="289">
        <v>0</v>
      </c>
      <c r="AB58" s="289">
        <v>0</v>
      </c>
      <c r="AC58" s="289">
        <f t="shared" ref="AC58:AI58" si="81">AC59</f>
        <v>0</v>
      </c>
      <c r="AD58" s="289">
        <f t="shared" si="81"/>
        <v>0</v>
      </c>
      <c r="AE58" s="289">
        <f t="shared" si="81"/>
        <v>0</v>
      </c>
      <c r="AF58" s="289">
        <f t="shared" si="81"/>
        <v>0</v>
      </c>
      <c r="AG58" s="289">
        <f t="shared" si="81"/>
        <v>0</v>
      </c>
      <c r="AH58" s="289">
        <f>AH59+AH60</f>
        <v>34100</v>
      </c>
      <c r="AI58" s="289">
        <f t="shared" si="81"/>
        <v>21300</v>
      </c>
      <c r="AJ58" s="292">
        <f t="shared" si="13"/>
        <v>78.308823529411768</v>
      </c>
      <c r="AK58" s="289">
        <f t="shared" si="14"/>
        <v>0</v>
      </c>
      <c r="AL58" s="289">
        <f t="shared" ref="AL58" si="82">AL59</f>
        <v>0</v>
      </c>
      <c r="AM58" s="289"/>
      <c r="AN58" s="289">
        <f>AN59+AN60</f>
        <v>34100</v>
      </c>
      <c r="AO58" s="53">
        <f t="shared" ref="AO58" si="83">AO59</f>
        <v>21300</v>
      </c>
      <c r="AP58" s="55">
        <f t="shared" si="15"/>
        <v>78.308823529411768</v>
      </c>
      <c r="AQ58" s="53">
        <f t="shared" si="16"/>
        <v>0</v>
      </c>
      <c r="AR58" s="53">
        <f t="shared" ref="AR58" si="84">AR59</f>
        <v>0</v>
      </c>
      <c r="AS58" s="53">
        <f t="shared" si="17"/>
        <v>0</v>
      </c>
      <c r="AT58" s="53">
        <f t="shared" ref="AT58:AV58" si="85">AT59</f>
        <v>21300</v>
      </c>
      <c r="AU58" s="53">
        <f t="shared" si="85"/>
        <v>21300</v>
      </c>
      <c r="AV58" s="53">
        <f t="shared" si="85"/>
        <v>21300</v>
      </c>
      <c r="AW58" s="55">
        <f t="shared" si="18"/>
        <v>78.308823529411768</v>
      </c>
      <c r="AX58" s="53">
        <f t="shared" si="19"/>
        <v>0</v>
      </c>
      <c r="AY58" s="53">
        <f t="shared" ref="AY58:BA58" si="86">AY59</f>
        <v>0</v>
      </c>
      <c r="AZ58" s="53">
        <f t="shared" si="86"/>
        <v>0</v>
      </c>
      <c r="BA58" s="53">
        <f t="shared" si="86"/>
        <v>0</v>
      </c>
      <c r="BB58" s="53"/>
      <c r="BC58" s="53"/>
      <c r="BD58" s="53"/>
      <c r="BE58" s="53">
        <f t="shared" ref="BE58:BI58" si="87">BE59</f>
        <v>0</v>
      </c>
      <c r="BF58" s="53">
        <f t="shared" si="87"/>
        <v>0</v>
      </c>
      <c r="BG58" s="53">
        <f t="shared" si="87"/>
        <v>0</v>
      </c>
      <c r="BH58" s="53">
        <f t="shared" si="87"/>
        <v>0</v>
      </c>
      <c r="BI58" s="53">
        <f t="shared" si="87"/>
        <v>0</v>
      </c>
      <c r="BJ58" s="53">
        <f t="shared" si="23"/>
        <v>0</v>
      </c>
      <c r="BK58" s="223">
        <f t="shared" si="21"/>
        <v>0</v>
      </c>
      <c r="BL58" s="53">
        <f t="shared" ref="BL58:BM58" si="88">BL59</f>
        <v>0</v>
      </c>
      <c r="BM58" s="53">
        <f t="shared" si="88"/>
        <v>0</v>
      </c>
      <c r="BN58" s="53"/>
      <c r="BO58" s="53">
        <f t="shared" ref="BO58:BP58" si="89">BO59</f>
        <v>0</v>
      </c>
      <c r="BP58" s="53">
        <f t="shared" si="89"/>
        <v>0</v>
      </c>
    </row>
    <row r="59" spans="1:68" ht="24.75" customHeight="1">
      <c r="A59" s="299"/>
      <c r="B59" s="301" t="s">
        <v>477</v>
      </c>
      <c r="C59" s="299"/>
      <c r="D59" s="299">
        <v>47000</v>
      </c>
      <c r="E59" s="299">
        <v>47000</v>
      </c>
      <c r="F59" s="299">
        <v>47000</v>
      </c>
      <c r="G59" s="299"/>
      <c r="H59" s="299"/>
      <c r="I59" s="299"/>
      <c r="J59" s="299"/>
      <c r="K59" s="299"/>
      <c r="L59" s="299"/>
      <c r="M59" s="299"/>
      <c r="N59" s="299">
        <v>27200</v>
      </c>
      <c r="O59" s="299">
        <v>27200</v>
      </c>
      <c r="P59" s="300"/>
      <c r="Q59" s="299"/>
      <c r="R59" s="299">
        <v>27200</v>
      </c>
      <c r="S59" s="299">
        <v>27200</v>
      </c>
      <c r="T59" s="299"/>
      <c r="U59" s="299">
        <v>27200</v>
      </c>
      <c r="V59" s="299">
        <v>27200</v>
      </c>
      <c r="W59" s="299">
        <v>27200</v>
      </c>
      <c r="X59" s="299"/>
      <c r="Y59" s="299"/>
      <c r="Z59" s="299"/>
      <c r="AA59" s="299"/>
      <c r="AB59" s="299"/>
      <c r="AC59" s="301"/>
      <c r="AD59" s="299"/>
      <c r="AE59" s="301"/>
      <c r="AF59" s="301"/>
      <c r="AG59" s="301"/>
      <c r="AH59" s="299">
        <v>16100</v>
      </c>
      <c r="AI59" s="299">
        <v>21300</v>
      </c>
      <c r="AJ59" s="302">
        <f t="shared" si="13"/>
        <v>78.308823529411768</v>
      </c>
      <c r="AK59" s="299">
        <f t="shared" si="14"/>
        <v>0</v>
      </c>
      <c r="AL59" s="299"/>
      <c r="AM59" s="299"/>
      <c r="AN59" s="299">
        <f>AH59</f>
        <v>16100</v>
      </c>
      <c r="AO59" s="156">
        <f>AV59+BH59+BE59</f>
        <v>21300</v>
      </c>
      <c r="AP59" s="50">
        <f t="shared" si="15"/>
        <v>78.308823529411768</v>
      </c>
      <c r="AQ59" s="156">
        <f t="shared" si="16"/>
        <v>0</v>
      </c>
      <c r="AR59" s="156"/>
      <c r="AS59" s="156">
        <f t="shared" si="17"/>
        <v>0</v>
      </c>
      <c r="AT59" s="156">
        <f>AU59+BE59</f>
        <v>21300</v>
      </c>
      <c r="AU59" s="156">
        <f>AV59+AY59</f>
        <v>21300</v>
      </c>
      <c r="AV59" s="156">
        <v>21300</v>
      </c>
      <c r="AW59" s="50">
        <f t="shared" si="18"/>
        <v>78.308823529411768</v>
      </c>
      <c r="AX59" s="156">
        <f t="shared" si="19"/>
        <v>0</v>
      </c>
      <c r="AY59" s="156"/>
      <c r="AZ59" s="156"/>
      <c r="BA59" s="156"/>
      <c r="BB59" s="156"/>
      <c r="BC59" s="156"/>
      <c r="BD59" s="156"/>
      <c r="BE59" s="156"/>
      <c r="BF59" s="224"/>
      <c r="BG59" s="156"/>
      <c r="BH59" s="251"/>
      <c r="BI59" s="252"/>
      <c r="BJ59" s="251">
        <f t="shared" si="23"/>
        <v>0</v>
      </c>
      <c r="BK59" s="228">
        <f t="shared" si="21"/>
        <v>0</v>
      </c>
      <c r="BL59" s="131"/>
      <c r="BM59" s="131"/>
      <c r="BN59" s="131"/>
    </row>
    <row r="60" spans="1:68" s="115" customFormat="1" ht="22.5" customHeight="1" collapsed="1">
      <c r="A60" s="253"/>
      <c r="B60" s="330" t="s">
        <v>346</v>
      </c>
      <c r="C60" s="253">
        <f>C61+C62</f>
        <v>0</v>
      </c>
      <c r="D60" s="253">
        <v>31000</v>
      </c>
      <c r="E60" s="253">
        <v>23710</v>
      </c>
      <c r="F60" s="253">
        <v>23710</v>
      </c>
      <c r="G60" s="253">
        <v>0</v>
      </c>
      <c r="H60" s="253">
        <v>7290</v>
      </c>
      <c r="I60" s="253">
        <v>23710</v>
      </c>
      <c r="J60" s="253">
        <v>23710</v>
      </c>
      <c r="K60" s="253">
        <v>23710</v>
      </c>
      <c r="L60" s="253"/>
      <c r="M60" s="253">
        <v>0</v>
      </c>
      <c r="N60" s="175">
        <v>0</v>
      </c>
      <c r="O60" s="253"/>
      <c r="P60" s="254">
        <v>0</v>
      </c>
      <c r="Q60" s="253"/>
      <c r="R60" s="253">
        <v>20000</v>
      </c>
      <c r="S60" s="253">
        <v>20000</v>
      </c>
      <c r="T60" s="253">
        <v>0</v>
      </c>
      <c r="U60" s="253">
        <v>20000</v>
      </c>
      <c r="V60" s="253">
        <v>20000</v>
      </c>
      <c r="W60" s="253">
        <v>20000</v>
      </c>
      <c r="X60" s="253"/>
      <c r="Y60" s="253">
        <v>0</v>
      </c>
      <c r="Z60" s="253">
        <v>0</v>
      </c>
      <c r="AA60" s="253"/>
      <c r="AB60" s="253"/>
      <c r="AC60" s="253">
        <f t="shared" ref="AC60:BG60" si="90">AC61+AC62</f>
        <v>20000</v>
      </c>
      <c r="AD60" s="175">
        <f>AE60+AF60</f>
        <v>20000</v>
      </c>
      <c r="AE60" s="253">
        <f t="shared" si="90"/>
        <v>20000</v>
      </c>
      <c r="AF60" s="253"/>
      <c r="AG60" s="253">
        <f t="shared" si="90"/>
        <v>0</v>
      </c>
      <c r="AH60" s="329">
        <v>18000</v>
      </c>
      <c r="AI60" s="329"/>
      <c r="AJ60" s="329">
        <f t="shared" si="13"/>
        <v>0</v>
      </c>
      <c r="AK60" s="329">
        <f t="shared" si="14"/>
        <v>0</v>
      </c>
      <c r="AL60" s="329"/>
      <c r="AM60" s="329"/>
      <c r="AN60" s="329">
        <f>AH60</f>
        <v>18000</v>
      </c>
      <c r="AO60" s="253">
        <f t="shared" si="90"/>
        <v>0</v>
      </c>
      <c r="AP60" s="255">
        <f t="shared" si="15"/>
        <v>0</v>
      </c>
      <c r="AQ60" s="253">
        <f t="shared" si="16"/>
        <v>0</v>
      </c>
      <c r="AR60" s="253">
        <f>AY60+BJ60</f>
        <v>0</v>
      </c>
      <c r="AS60" s="253">
        <f t="shared" si="17"/>
        <v>0</v>
      </c>
      <c r="AT60" s="253">
        <f t="shared" si="90"/>
        <v>0</v>
      </c>
      <c r="AU60" s="253">
        <f t="shared" si="90"/>
        <v>0</v>
      </c>
      <c r="AV60" s="253">
        <f t="shared" si="90"/>
        <v>0</v>
      </c>
      <c r="AW60" s="255">
        <f t="shared" si="18"/>
        <v>0</v>
      </c>
      <c r="AX60" s="253">
        <f t="shared" si="19"/>
        <v>0</v>
      </c>
      <c r="AY60" s="253"/>
      <c r="AZ60" s="253"/>
      <c r="BA60" s="253"/>
      <c r="BB60" s="253"/>
      <c r="BC60" s="253"/>
      <c r="BD60" s="253"/>
      <c r="BE60" s="253">
        <f t="shared" si="90"/>
        <v>0</v>
      </c>
      <c r="BF60" s="254">
        <f>IF(AF60=0,0,BE60/AF60*100)</f>
        <v>0</v>
      </c>
      <c r="BG60" s="253">
        <f t="shared" si="90"/>
        <v>0</v>
      </c>
      <c r="BH60" s="256"/>
      <c r="BI60" s="257"/>
      <c r="BJ60" s="256">
        <f t="shared" si="23"/>
        <v>0</v>
      </c>
      <c r="BK60" s="231">
        <f t="shared" si="21"/>
        <v>0</v>
      </c>
      <c r="BL60" s="134"/>
      <c r="BM60" s="134"/>
      <c r="BN60" s="134"/>
    </row>
    <row r="61" spans="1:68" s="47" customFormat="1" ht="22.5" hidden="1" customHeight="1">
      <c r="A61" s="258" t="s">
        <v>7</v>
      </c>
      <c r="B61" s="259" t="s">
        <v>94</v>
      </c>
      <c r="C61" s="258"/>
      <c r="D61" s="258">
        <v>16000</v>
      </c>
      <c r="E61" s="258">
        <v>8710</v>
      </c>
      <c r="F61" s="258">
        <v>8710</v>
      </c>
      <c r="G61" s="258"/>
      <c r="H61" s="258">
        <v>7290</v>
      </c>
      <c r="I61" s="258">
        <v>8710</v>
      </c>
      <c r="J61" s="258">
        <v>8710</v>
      </c>
      <c r="K61" s="258">
        <v>8710</v>
      </c>
      <c r="L61" s="258">
        <v>0</v>
      </c>
      <c r="M61" s="258"/>
      <c r="N61" s="258">
        <v>0</v>
      </c>
      <c r="O61" s="258"/>
      <c r="P61" s="260">
        <v>0</v>
      </c>
      <c r="Q61" s="258"/>
      <c r="R61" s="258">
        <v>0</v>
      </c>
      <c r="S61" s="258">
        <v>0</v>
      </c>
      <c r="T61" s="258">
        <v>0</v>
      </c>
      <c r="U61" s="258">
        <v>0</v>
      </c>
      <c r="V61" s="258"/>
      <c r="W61" s="258"/>
      <c r="X61" s="258"/>
      <c r="Y61" s="258"/>
      <c r="Z61" s="258">
        <v>0</v>
      </c>
      <c r="AA61" s="258"/>
      <c r="AB61" s="258"/>
      <c r="AC61" s="259">
        <f>AD61+AG61</f>
        <v>0</v>
      </c>
      <c r="AD61" s="258">
        <f>AE61+AF61</f>
        <v>0</v>
      </c>
      <c r="AE61" s="259">
        <f>V61</f>
        <v>0</v>
      </c>
      <c r="AF61" s="259">
        <f>Y61</f>
        <v>0</v>
      </c>
      <c r="AG61" s="259"/>
      <c r="AH61" s="258">
        <f>AI61+AL61</f>
        <v>0</v>
      </c>
      <c r="AI61" s="258"/>
      <c r="AJ61" s="261">
        <f t="shared" si="13"/>
        <v>0</v>
      </c>
      <c r="AK61" s="262">
        <f t="shared" si="14"/>
        <v>0</v>
      </c>
      <c r="AL61" s="258"/>
      <c r="AM61" s="258"/>
      <c r="AN61" s="258">
        <f>AT61+BG61</f>
        <v>0</v>
      </c>
      <c r="AO61" s="258">
        <f>AV61+BH61+BE61</f>
        <v>0</v>
      </c>
      <c r="AP61" s="261">
        <f t="shared" si="15"/>
        <v>0</v>
      </c>
      <c r="AQ61" s="261"/>
      <c r="AR61" s="258">
        <f>AY61+BJ61</f>
        <v>0</v>
      </c>
      <c r="AS61" s="258">
        <f t="shared" si="17"/>
        <v>0</v>
      </c>
      <c r="AT61" s="258">
        <f>AU61+BE61</f>
        <v>0</v>
      </c>
      <c r="AU61" s="258"/>
      <c r="AV61" s="258"/>
      <c r="AW61" s="261">
        <f t="shared" si="18"/>
        <v>0</v>
      </c>
      <c r="AX61" s="258"/>
      <c r="AY61" s="258"/>
      <c r="AZ61" s="258"/>
      <c r="BA61" s="258"/>
      <c r="BB61" s="258"/>
      <c r="BC61" s="258"/>
      <c r="BD61" s="258"/>
      <c r="BE61" s="258"/>
      <c r="BF61" s="260">
        <f>IF(AF61=0,0,BE61/AF61*100)</f>
        <v>0</v>
      </c>
      <c r="BG61" s="258">
        <f t="shared" ref="BG61:BG62" si="91">BH61+BJ61</f>
        <v>0</v>
      </c>
      <c r="BH61" s="263"/>
      <c r="BI61" s="264"/>
      <c r="BJ61" s="263">
        <f t="shared" si="23"/>
        <v>0</v>
      </c>
      <c r="BK61" s="228">
        <f t="shared" si="21"/>
        <v>0</v>
      </c>
      <c r="BL61" s="131"/>
      <c r="BM61" s="131"/>
      <c r="BN61" s="131"/>
    </row>
    <row r="62" spans="1:68" ht="7.5" customHeight="1" outlineLevel="1">
      <c r="A62" s="175"/>
      <c r="B62" s="178"/>
      <c r="C62" s="175"/>
      <c r="D62" s="175">
        <v>15000</v>
      </c>
      <c r="E62" s="175">
        <v>15000</v>
      </c>
      <c r="F62" s="175">
        <v>15000</v>
      </c>
      <c r="G62" s="175"/>
      <c r="H62" s="175">
        <v>0</v>
      </c>
      <c r="I62" s="175">
        <v>15000</v>
      </c>
      <c r="J62" s="175">
        <v>15000</v>
      </c>
      <c r="K62" s="175">
        <v>15000</v>
      </c>
      <c r="L62" s="175">
        <v>0</v>
      </c>
      <c r="M62" s="175"/>
      <c r="N62" s="175">
        <v>0</v>
      </c>
      <c r="O62" s="175"/>
      <c r="P62" s="254">
        <v>0</v>
      </c>
      <c r="Q62" s="175"/>
      <c r="R62" s="175">
        <v>20000</v>
      </c>
      <c r="S62" s="175">
        <v>20000</v>
      </c>
      <c r="T62" s="175">
        <v>0</v>
      </c>
      <c r="U62" s="175">
        <v>20000</v>
      </c>
      <c r="V62" s="175">
        <v>20000</v>
      </c>
      <c r="W62" s="175">
        <v>20000</v>
      </c>
      <c r="X62" s="175"/>
      <c r="Y62" s="175"/>
      <c r="Z62" s="175">
        <v>0</v>
      </c>
      <c r="AA62" s="175"/>
      <c r="AB62" s="175"/>
      <c r="AC62" s="162">
        <f>AD62+AG62</f>
        <v>20000</v>
      </c>
      <c r="AD62" s="175">
        <f>AE62+AF62</f>
        <v>20000</v>
      </c>
      <c r="AE62" s="162">
        <f>V62</f>
        <v>20000</v>
      </c>
      <c r="AF62" s="162">
        <f>Y62</f>
        <v>0</v>
      </c>
      <c r="AG62" s="162"/>
      <c r="AH62" s="175"/>
      <c r="AI62" s="175"/>
      <c r="AJ62" s="176">
        <f t="shared" si="13"/>
        <v>0</v>
      </c>
      <c r="AK62" s="176"/>
      <c r="AL62" s="175"/>
      <c r="AM62" s="175"/>
      <c r="AN62" s="175"/>
      <c r="AO62" s="175">
        <f>AV62+BH62+BE62</f>
        <v>0</v>
      </c>
      <c r="AP62" s="176">
        <f t="shared" si="15"/>
        <v>0</v>
      </c>
      <c r="AQ62" s="176"/>
      <c r="AR62" s="175">
        <f>AY62+BJ62</f>
        <v>0</v>
      </c>
      <c r="AS62" s="175">
        <f t="shared" si="17"/>
        <v>0</v>
      </c>
      <c r="AT62" s="175">
        <f>AU62+BE62</f>
        <v>0</v>
      </c>
      <c r="AU62" s="175">
        <f>AV62+AY62+BE62</f>
        <v>0</v>
      </c>
      <c r="AV62" s="175"/>
      <c r="AW62" s="176">
        <f t="shared" si="18"/>
        <v>0</v>
      </c>
      <c r="AX62" s="175"/>
      <c r="AY62" s="175"/>
      <c r="AZ62" s="175"/>
      <c r="BA62" s="175"/>
      <c r="BB62" s="175"/>
      <c r="BC62" s="175"/>
      <c r="BD62" s="175"/>
      <c r="BE62" s="175"/>
      <c r="BF62" s="254">
        <f>IF(AF62=0,0,BE62/AF62*100)</f>
        <v>0</v>
      </c>
      <c r="BG62" s="175">
        <f t="shared" si="91"/>
        <v>0</v>
      </c>
      <c r="BH62" s="256"/>
      <c r="BI62" s="257"/>
      <c r="BJ62" s="256">
        <f t="shared" si="23"/>
        <v>0</v>
      </c>
      <c r="BK62" s="265">
        <f t="shared" si="21"/>
        <v>0</v>
      </c>
      <c r="BL62" s="177"/>
      <c r="BM62" s="177"/>
      <c r="BN62" s="177"/>
    </row>
    <row r="63" spans="1:68" ht="9" customHeight="1">
      <c r="A63" s="81"/>
      <c r="B63" s="163"/>
      <c r="C63" s="81"/>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row>
    <row r="64" spans="1:68" ht="17.25" customHeight="1">
      <c r="A64" s="487" t="s">
        <v>347</v>
      </c>
      <c r="B64" s="487"/>
      <c r="C64" s="81"/>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row>
    <row r="65" spans="1:84" ht="74.25" customHeight="1">
      <c r="A65" s="511" t="s">
        <v>517</v>
      </c>
      <c r="B65" s="511"/>
      <c r="C65" s="511"/>
      <c r="D65" s="511"/>
      <c r="E65" s="511"/>
      <c r="F65" s="511"/>
      <c r="G65" s="511"/>
      <c r="H65" s="511"/>
      <c r="I65" s="511"/>
      <c r="J65" s="511"/>
      <c r="K65" s="511"/>
      <c r="L65" s="511"/>
      <c r="M65" s="511"/>
      <c r="N65" s="511"/>
      <c r="O65" s="511"/>
      <c r="P65" s="511"/>
      <c r="Q65" s="511"/>
      <c r="R65" s="511"/>
      <c r="S65" s="511"/>
      <c r="T65" s="511"/>
      <c r="U65" s="511"/>
      <c r="V65" s="511"/>
      <c r="W65" s="511"/>
      <c r="X65" s="511"/>
      <c r="Y65" s="511"/>
      <c r="Z65" s="511"/>
      <c r="AA65" s="511"/>
      <c r="AB65" s="511"/>
      <c r="AC65" s="511"/>
      <c r="AD65" s="511"/>
      <c r="AE65" s="511"/>
      <c r="AF65" s="511"/>
      <c r="AG65" s="511"/>
      <c r="AH65" s="511"/>
      <c r="AI65" s="511"/>
      <c r="AJ65" s="511"/>
      <c r="AK65" s="511"/>
      <c r="AL65" s="511"/>
      <c r="AM65" s="511"/>
      <c r="AN65" s="511"/>
      <c r="AO65" s="466"/>
      <c r="AP65" s="466"/>
      <c r="AQ65" s="466"/>
      <c r="AR65" s="466"/>
      <c r="AS65" s="466"/>
      <c r="AT65" s="466"/>
      <c r="AU65" s="466"/>
      <c r="AV65" s="466"/>
      <c r="AW65" s="466"/>
      <c r="AX65" s="466"/>
      <c r="AY65" s="466"/>
      <c r="AZ65" s="466"/>
      <c r="BA65" s="466"/>
      <c r="BB65" s="466"/>
      <c r="BC65" s="466"/>
      <c r="BD65" s="466"/>
      <c r="BE65" s="466"/>
      <c r="BF65" s="466"/>
      <c r="BG65" s="466"/>
      <c r="BH65" s="466"/>
      <c r="BI65" s="466"/>
      <c r="BJ65" s="466"/>
      <c r="BK65" s="466"/>
      <c r="BL65" s="466"/>
      <c r="BM65" s="466"/>
      <c r="BN65" s="466"/>
      <c r="BO65" s="466"/>
      <c r="BP65" s="466"/>
      <c r="BQ65" s="466"/>
      <c r="BR65" s="466"/>
      <c r="BS65" s="466"/>
      <c r="BT65" s="466"/>
      <c r="BU65" s="466"/>
      <c r="BV65" s="466"/>
      <c r="BW65" s="466"/>
      <c r="BX65" s="466"/>
      <c r="BY65" s="466"/>
      <c r="BZ65" s="466"/>
      <c r="CA65" s="466"/>
      <c r="CB65" s="466"/>
      <c r="CC65" s="466"/>
      <c r="CD65" s="466"/>
      <c r="CE65" s="466"/>
      <c r="CF65" s="466"/>
    </row>
    <row r="66" spans="1:84" ht="32.25" customHeight="1">
      <c r="A66" s="511" t="s">
        <v>530</v>
      </c>
      <c r="B66" s="511"/>
      <c r="C66" s="511"/>
      <c r="D66" s="511"/>
      <c r="E66" s="511"/>
      <c r="F66" s="511"/>
      <c r="G66" s="511"/>
      <c r="H66" s="511"/>
      <c r="I66" s="511"/>
      <c r="J66" s="511"/>
      <c r="K66" s="511"/>
      <c r="L66" s="511"/>
      <c r="M66" s="511"/>
      <c r="N66" s="511"/>
      <c r="O66" s="511"/>
      <c r="P66" s="511"/>
      <c r="Q66" s="511"/>
      <c r="R66" s="511"/>
      <c r="S66" s="511"/>
      <c r="T66" s="511"/>
      <c r="U66" s="511"/>
      <c r="V66" s="511"/>
      <c r="W66" s="511"/>
      <c r="X66" s="511"/>
      <c r="Y66" s="511"/>
      <c r="Z66" s="511"/>
      <c r="AA66" s="511"/>
      <c r="AB66" s="511"/>
      <c r="AC66" s="511"/>
      <c r="AD66" s="511"/>
      <c r="AE66" s="511"/>
      <c r="AF66" s="511"/>
      <c r="AG66" s="511"/>
      <c r="AH66" s="511"/>
      <c r="AI66" s="511"/>
      <c r="AJ66" s="511"/>
      <c r="AK66" s="511"/>
      <c r="AL66" s="511"/>
      <c r="AM66" s="511"/>
      <c r="AN66" s="511"/>
      <c r="AO66" s="466"/>
      <c r="AP66" s="466"/>
      <c r="AQ66" s="466"/>
      <c r="AR66" s="466"/>
      <c r="AS66" s="466"/>
      <c r="AT66" s="466"/>
      <c r="AU66" s="466"/>
      <c r="AV66" s="466"/>
      <c r="AW66" s="466"/>
      <c r="AX66" s="466"/>
      <c r="AY66" s="466"/>
      <c r="AZ66" s="466"/>
      <c r="BA66" s="466"/>
      <c r="BB66" s="466"/>
      <c r="BC66" s="466"/>
      <c r="BD66" s="466"/>
      <c r="BE66" s="466"/>
      <c r="BF66" s="466"/>
      <c r="BG66" s="466"/>
      <c r="BH66" s="466"/>
      <c r="BI66" s="466"/>
      <c r="BJ66" s="466"/>
      <c r="BK66" s="466"/>
      <c r="BL66" s="466"/>
      <c r="BM66" s="466"/>
      <c r="BN66" s="466"/>
      <c r="BO66" s="466"/>
      <c r="BP66" s="466"/>
      <c r="BQ66" s="466"/>
      <c r="BR66" s="466"/>
      <c r="BS66" s="466"/>
      <c r="BT66" s="466"/>
      <c r="BU66" s="466"/>
      <c r="BV66" s="466"/>
      <c r="BW66" s="466"/>
      <c r="BX66" s="466"/>
      <c r="BY66" s="466"/>
      <c r="BZ66" s="466"/>
      <c r="CA66" s="466"/>
      <c r="CB66" s="466"/>
      <c r="CC66" s="466"/>
      <c r="CD66" s="466"/>
      <c r="CE66" s="466"/>
      <c r="CF66" s="465"/>
    </row>
    <row r="67" spans="1:84" ht="18" customHeight="1">
      <c r="A67" s="511" t="s">
        <v>518</v>
      </c>
      <c r="B67" s="511"/>
      <c r="C67" s="511"/>
      <c r="D67" s="511"/>
      <c r="E67" s="511"/>
      <c r="F67" s="511"/>
      <c r="G67" s="511"/>
      <c r="H67" s="511"/>
      <c r="I67" s="511"/>
      <c r="J67" s="511"/>
      <c r="K67" s="511"/>
      <c r="L67" s="511"/>
      <c r="M67" s="511"/>
      <c r="N67" s="511"/>
      <c r="O67" s="511"/>
      <c r="P67" s="511"/>
      <c r="Q67" s="511"/>
      <c r="R67" s="511"/>
      <c r="S67" s="511"/>
      <c r="T67" s="511"/>
      <c r="U67" s="511"/>
      <c r="V67" s="511"/>
      <c r="W67" s="511"/>
      <c r="X67" s="511"/>
      <c r="Y67" s="511"/>
      <c r="Z67" s="511"/>
      <c r="AA67" s="511"/>
      <c r="AB67" s="511"/>
      <c r="AC67" s="511"/>
      <c r="AD67" s="511"/>
      <c r="AE67" s="511"/>
      <c r="AF67" s="511"/>
      <c r="AG67" s="511"/>
      <c r="AH67" s="511"/>
      <c r="AI67" s="511"/>
      <c r="AJ67" s="511"/>
      <c r="AK67" s="511"/>
      <c r="AL67" s="511"/>
      <c r="AM67" s="511"/>
      <c r="AN67" s="511"/>
      <c r="AO67" s="466"/>
      <c r="AP67" s="466"/>
      <c r="AQ67" s="466"/>
      <c r="AR67" s="466"/>
      <c r="AS67" s="466"/>
      <c r="AT67" s="466"/>
      <c r="AU67" s="466"/>
      <c r="AV67" s="466"/>
      <c r="AW67" s="466"/>
      <c r="AX67" s="466"/>
      <c r="AY67" s="466"/>
      <c r="AZ67" s="466"/>
      <c r="BA67" s="466"/>
      <c r="BB67" s="466"/>
      <c r="BC67" s="466"/>
      <c r="BD67" s="466"/>
      <c r="BE67" s="466"/>
      <c r="BF67" s="466"/>
      <c r="BG67" s="466"/>
      <c r="BH67" s="466"/>
      <c r="BI67" s="466"/>
      <c r="BJ67" s="466"/>
      <c r="BK67" s="466"/>
      <c r="BL67" s="466"/>
      <c r="BM67" s="466"/>
      <c r="BN67" s="466"/>
      <c r="BO67" s="466"/>
      <c r="BP67" s="466"/>
      <c r="BQ67" s="466"/>
      <c r="BR67" s="466"/>
      <c r="BS67" s="466"/>
      <c r="BT67" s="466"/>
      <c r="BU67" s="466"/>
      <c r="BV67" s="466"/>
      <c r="BW67" s="466"/>
      <c r="BX67" s="466"/>
      <c r="BY67" s="466"/>
      <c r="BZ67" s="466"/>
      <c r="CA67" s="466"/>
      <c r="CB67" s="466"/>
      <c r="CC67" s="466"/>
      <c r="CD67" s="466"/>
      <c r="CE67" s="466"/>
    </row>
    <row r="68" spans="1:84" ht="18" customHeight="1">
      <c r="A68" s="511" t="s">
        <v>519</v>
      </c>
      <c r="B68" s="511"/>
      <c r="C68" s="511"/>
      <c r="D68" s="511"/>
      <c r="E68" s="511"/>
      <c r="F68" s="511"/>
      <c r="G68" s="511"/>
      <c r="H68" s="511"/>
      <c r="I68" s="511"/>
      <c r="J68" s="511"/>
      <c r="K68" s="511"/>
      <c r="L68" s="511"/>
      <c r="M68" s="511"/>
      <c r="N68" s="511"/>
      <c r="O68" s="511"/>
      <c r="P68" s="511"/>
      <c r="Q68" s="511"/>
      <c r="R68" s="511"/>
      <c r="S68" s="511"/>
      <c r="T68" s="511"/>
      <c r="U68" s="511"/>
      <c r="V68" s="511"/>
      <c r="W68" s="511"/>
      <c r="X68" s="511"/>
      <c r="Y68" s="511"/>
      <c r="Z68" s="511"/>
      <c r="AA68" s="511"/>
      <c r="AB68" s="511"/>
      <c r="AC68" s="511"/>
      <c r="AD68" s="511"/>
      <c r="AE68" s="511"/>
      <c r="AF68" s="511"/>
      <c r="AG68" s="511"/>
      <c r="AH68" s="511"/>
      <c r="AI68" s="511"/>
      <c r="AJ68" s="511"/>
      <c r="AK68" s="511"/>
      <c r="AL68" s="511"/>
      <c r="AM68" s="511"/>
      <c r="AN68" s="511"/>
      <c r="AO68" s="466"/>
      <c r="AP68" s="466"/>
      <c r="AQ68" s="466"/>
      <c r="AR68" s="466"/>
      <c r="AS68" s="466"/>
      <c r="AT68" s="466"/>
      <c r="AU68" s="466"/>
      <c r="AV68" s="466"/>
      <c r="AW68" s="466"/>
      <c r="AX68" s="466"/>
      <c r="AY68" s="466"/>
      <c r="AZ68" s="466"/>
      <c r="BA68" s="466"/>
      <c r="BB68" s="466"/>
      <c r="BC68" s="466"/>
      <c r="BD68" s="466"/>
      <c r="BE68" s="466"/>
      <c r="BF68" s="466"/>
      <c r="BG68" s="466"/>
      <c r="BH68" s="466"/>
      <c r="BI68" s="466"/>
      <c r="BJ68" s="466"/>
      <c r="BK68" s="466"/>
      <c r="BL68" s="466"/>
      <c r="BM68" s="466"/>
      <c r="BN68" s="466"/>
      <c r="BO68" s="466"/>
      <c r="BP68" s="466"/>
      <c r="BQ68" s="466"/>
      <c r="BR68" s="466"/>
      <c r="BS68" s="466"/>
      <c r="BT68" s="466"/>
      <c r="BU68" s="466"/>
      <c r="BV68" s="466"/>
      <c r="BW68" s="466"/>
      <c r="BX68" s="466"/>
      <c r="BY68" s="466"/>
      <c r="BZ68" s="466"/>
      <c r="CA68" s="466"/>
      <c r="CB68" s="466"/>
      <c r="CC68" s="466"/>
      <c r="CD68" s="466"/>
      <c r="CE68" s="466"/>
    </row>
    <row r="69" spans="1:84" ht="18" customHeight="1">
      <c r="C69" s="143"/>
      <c r="D69" s="143"/>
      <c r="E69" s="143"/>
      <c r="F69" s="143"/>
      <c r="G69" s="143"/>
      <c r="H69" s="143"/>
      <c r="I69" s="143"/>
      <c r="J69" s="143"/>
      <c r="K69" s="143"/>
      <c r="L69" s="143"/>
      <c r="M69" s="143"/>
      <c r="N69" s="143"/>
      <c r="O69" s="143"/>
      <c r="P69" s="143"/>
      <c r="Q69" s="143"/>
      <c r="R69" s="143"/>
      <c r="S69" s="143"/>
      <c r="T69" s="143"/>
      <c r="U69" s="143"/>
      <c r="V69" s="143"/>
      <c r="W69" s="143"/>
      <c r="X69" s="143"/>
      <c r="Y69" s="143"/>
      <c r="Z69" s="143"/>
      <c r="AA69" s="143"/>
      <c r="AB69" s="143"/>
      <c r="AC69" s="144"/>
      <c r="AD69" s="144"/>
      <c r="AE69" s="144"/>
      <c r="AF69" s="144"/>
      <c r="AG69" s="144"/>
    </row>
    <row r="70" spans="1:84" ht="18" customHeight="1">
      <c r="C70" s="143"/>
      <c r="D70" s="143"/>
      <c r="E70" s="143"/>
      <c r="F70" s="143"/>
      <c r="G70" s="143"/>
      <c r="H70" s="143"/>
      <c r="I70" s="143"/>
      <c r="J70" s="143"/>
      <c r="K70" s="143"/>
      <c r="L70" s="143"/>
      <c r="M70" s="143"/>
      <c r="N70" s="143"/>
      <c r="O70" s="143"/>
      <c r="P70" s="143"/>
      <c r="Q70" s="143"/>
      <c r="R70" s="143"/>
      <c r="S70" s="143"/>
      <c r="T70" s="143"/>
      <c r="U70" s="144"/>
      <c r="V70" s="144"/>
      <c r="W70" s="144"/>
      <c r="X70" s="144"/>
      <c r="Y70" s="144"/>
      <c r="Z70" s="144"/>
      <c r="AA70" s="144"/>
      <c r="AB70" s="144"/>
      <c r="AC70" s="144"/>
      <c r="AD70" s="144"/>
      <c r="AE70" s="144"/>
      <c r="AF70" s="144"/>
      <c r="AG70" s="144"/>
      <c r="BH70" s="121"/>
      <c r="BI70" s="121"/>
      <c r="BJ70" s="121"/>
      <c r="BK70" s="121"/>
      <c r="BL70" s="121"/>
      <c r="BM70" s="121"/>
      <c r="BN70" s="121"/>
    </row>
    <row r="71" spans="1:84" ht="18" customHeight="1">
      <c r="C71" s="143"/>
      <c r="D71" s="143"/>
      <c r="E71" s="143"/>
      <c r="F71" s="143"/>
      <c r="G71" s="143"/>
      <c r="H71" s="143"/>
      <c r="I71" s="143"/>
      <c r="J71" s="143"/>
      <c r="K71" s="143"/>
      <c r="L71" s="143"/>
      <c r="M71" s="143"/>
      <c r="N71" s="143"/>
      <c r="O71" s="143"/>
      <c r="P71" s="143"/>
      <c r="Q71" s="143"/>
      <c r="R71" s="143"/>
      <c r="S71" s="143"/>
      <c r="T71" s="143"/>
      <c r="U71" s="143"/>
      <c r="V71" s="143"/>
      <c r="W71" s="143"/>
      <c r="X71" s="143"/>
      <c r="Y71" s="143"/>
      <c r="Z71" s="143"/>
      <c r="AA71" s="143"/>
      <c r="AB71" s="143"/>
      <c r="AC71" s="144"/>
      <c r="AD71" s="144"/>
      <c r="AE71" s="144"/>
      <c r="AF71" s="144"/>
      <c r="AG71" s="144"/>
      <c r="BH71" s="121"/>
      <c r="BI71" s="121"/>
      <c r="BJ71" s="121"/>
      <c r="BK71" s="121"/>
      <c r="BL71" s="121"/>
      <c r="BM71" s="121"/>
      <c r="BN71" s="121"/>
    </row>
    <row r="72" spans="1:84" ht="18" customHeight="1">
      <c r="C72" s="143"/>
      <c r="D72" s="143"/>
      <c r="E72" s="143"/>
      <c r="F72" s="143"/>
      <c r="G72" s="143"/>
      <c r="H72" s="143"/>
      <c r="I72" s="143"/>
      <c r="J72" s="143"/>
      <c r="K72" s="143"/>
      <c r="L72" s="143"/>
      <c r="M72" s="143"/>
      <c r="N72" s="143"/>
      <c r="O72" s="143"/>
      <c r="P72" s="143"/>
      <c r="Q72" s="143"/>
      <c r="R72" s="143"/>
      <c r="S72" s="143"/>
      <c r="T72" s="143"/>
      <c r="U72" s="143"/>
      <c r="V72" s="143"/>
      <c r="W72" s="143"/>
      <c r="X72" s="143"/>
      <c r="Y72" s="143"/>
      <c r="Z72" s="143"/>
      <c r="AA72" s="143"/>
      <c r="AB72" s="143"/>
      <c r="AC72" s="144"/>
      <c r="AD72" s="144"/>
      <c r="AE72" s="144"/>
      <c r="AF72" s="144"/>
      <c r="AG72" s="144"/>
      <c r="BH72" s="121"/>
      <c r="BI72" s="121"/>
      <c r="BJ72" s="121"/>
      <c r="BK72" s="121"/>
      <c r="BL72" s="121"/>
      <c r="BM72" s="121"/>
      <c r="BN72" s="121"/>
    </row>
    <row r="73" spans="1:84" ht="18" customHeight="1">
      <c r="A73" s="121"/>
      <c r="C73" s="143"/>
      <c r="D73" s="143"/>
      <c r="E73" s="143"/>
      <c r="F73" s="143"/>
      <c r="G73" s="143"/>
      <c r="H73" s="143"/>
      <c r="I73" s="143"/>
      <c r="J73" s="143"/>
      <c r="K73" s="143"/>
      <c r="L73" s="143"/>
      <c r="M73" s="143"/>
      <c r="N73" s="143"/>
      <c r="O73" s="143"/>
      <c r="P73" s="143"/>
      <c r="Q73" s="143"/>
      <c r="R73" s="143"/>
      <c r="S73" s="143"/>
      <c r="T73" s="143"/>
      <c r="U73" s="143"/>
      <c r="V73" s="143"/>
      <c r="W73" s="143"/>
      <c r="X73" s="143"/>
      <c r="Y73" s="143"/>
      <c r="Z73" s="143"/>
      <c r="AA73" s="143"/>
      <c r="AB73" s="143"/>
      <c r="AC73" s="143"/>
      <c r="AD73" s="143"/>
      <c r="AE73" s="143"/>
      <c r="AF73" s="143"/>
      <c r="AG73" s="143"/>
      <c r="BH73" s="121"/>
      <c r="BI73" s="121"/>
      <c r="BJ73" s="121"/>
      <c r="BK73" s="121"/>
      <c r="BL73" s="121"/>
      <c r="BM73" s="121"/>
      <c r="BN73" s="121"/>
    </row>
    <row r="74" spans="1:84" ht="18" customHeight="1">
      <c r="A74" s="121"/>
      <c r="C74" s="143"/>
      <c r="D74" s="143"/>
      <c r="E74" s="143"/>
      <c r="F74" s="143"/>
      <c r="G74" s="143"/>
      <c r="H74" s="143"/>
      <c r="I74" s="143"/>
      <c r="J74" s="143"/>
      <c r="K74" s="143"/>
      <c r="L74" s="143"/>
      <c r="M74" s="143"/>
      <c r="N74" s="143"/>
      <c r="O74" s="143"/>
      <c r="P74" s="143"/>
      <c r="Q74" s="143"/>
      <c r="R74" s="143"/>
      <c r="S74" s="143"/>
      <c r="T74" s="143"/>
      <c r="U74" s="143"/>
      <c r="V74" s="143"/>
      <c r="W74" s="143"/>
      <c r="X74" s="143"/>
      <c r="Y74" s="143"/>
      <c r="Z74" s="143"/>
      <c r="AA74" s="143"/>
      <c r="AB74" s="143"/>
      <c r="AC74" s="144"/>
      <c r="AD74" s="144"/>
      <c r="AE74" s="144"/>
      <c r="AF74" s="144"/>
      <c r="AG74" s="144"/>
      <c r="BH74" s="121"/>
      <c r="BI74" s="121"/>
      <c r="BJ74" s="121"/>
      <c r="BK74" s="121"/>
      <c r="BL74" s="121"/>
      <c r="BM74" s="121"/>
      <c r="BN74" s="121"/>
    </row>
    <row r="75" spans="1:84" ht="18" customHeight="1">
      <c r="A75" s="121"/>
      <c r="C75" s="143"/>
      <c r="D75" s="143"/>
      <c r="E75" s="143"/>
      <c r="F75" s="143"/>
      <c r="G75" s="143"/>
      <c r="H75" s="143"/>
      <c r="I75" s="143"/>
      <c r="J75" s="143"/>
      <c r="K75" s="143"/>
      <c r="L75" s="143"/>
      <c r="M75" s="143"/>
      <c r="N75" s="143"/>
      <c r="O75" s="143"/>
      <c r="P75" s="143"/>
      <c r="Q75" s="143"/>
      <c r="R75" s="143"/>
      <c r="S75" s="143"/>
      <c r="T75" s="143"/>
      <c r="U75" s="143"/>
      <c r="V75" s="143"/>
      <c r="W75" s="143"/>
      <c r="X75" s="143"/>
      <c r="Y75" s="143"/>
      <c r="Z75" s="143"/>
      <c r="AA75" s="143"/>
      <c r="AB75" s="143"/>
      <c r="AC75" s="144"/>
      <c r="AD75" s="144"/>
      <c r="AE75" s="144"/>
      <c r="AF75" s="144"/>
      <c r="AG75" s="144"/>
      <c r="BH75" s="121"/>
      <c r="BI75" s="121"/>
      <c r="BJ75" s="121"/>
      <c r="BK75" s="121"/>
      <c r="BL75" s="121"/>
      <c r="BM75" s="121"/>
      <c r="BN75" s="121"/>
    </row>
    <row r="76" spans="1:84" ht="18" customHeight="1">
      <c r="A76" s="121"/>
      <c r="C76" s="143"/>
      <c r="D76" s="143"/>
      <c r="E76" s="143"/>
      <c r="F76" s="143"/>
      <c r="G76" s="143"/>
      <c r="H76" s="143"/>
      <c r="I76" s="143"/>
      <c r="J76" s="143"/>
      <c r="K76" s="143"/>
      <c r="L76" s="143"/>
      <c r="M76" s="143"/>
      <c r="N76" s="143"/>
      <c r="O76" s="143"/>
      <c r="P76" s="143"/>
      <c r="Q76" s="143"/>
      <c r="R76" s="143"/>
      <c r="S76" s="143"/>
      <c r="T76" s="143"/>
      <c r="U76" s="143"/>
      <c r="V76" s="143"/>
      <c r="W76" s="143"/>
      <c r="X76" s="143"/>
      <c r="Y76" s="143"/>
      <c r="Z76" s="143"/>
      <c r="AA76" s="143"/>
      <c r="AB76" s="143"/>
      <c r="AC76" s="144"/>
      <c r="AD76" s="144"/>
      <c r="AE76" s="144"/>
      <c r="AF76" s="144"/>
      <c r="AG76" s="144"/>
      <c r="BH76" s="121"/>
      <c r="BI76" s="121"/>
      <c r="BJ76" s="121"/>
      <c r="BK76" s="121"/>
      <c r="BL76" s="121"/>
      <c r="BM76" s="121"/>
      <c r="BN76" s="121"/>
    </row>
    <row r="77" spans="1:84" ht="18" customHeight="1">
      <c r="A77" s="121"/>
      <c r="C77" s="143"/>
      <c r="D77" s="143"/>
      <c r="E77" s="143"/>
      <c r="F77" s="143"/>
      <c r="G77" s="143"/>
      <c r="H77" s="143"/>
      <c r="I77" s="143"/>
      <c r="J77" s="143"/>
      <c r="K77" s="143"/>
      <c r="L77" s="143"/>
      <c r="M77" s="143"/>
      <c r="N77" s="143"/>
      <c r="O77" s="143"/>
      <c r="P77" s="143"/>
      <c r="Q77" s="143"/>
      <c r="R77" s="143"/>
      <c r="S77" s="143"/>
      <c r="T77" s="143"/>
      <c r="U77" s="143"/>
      <c r="V77" s="143"/>
      <c r="W77" s="143"/>
      <c r="X77" s="143"/>
      <c r="Y77" s="143"/>
      <c r="Z77" s="143"/>
      <c r="AA77" s="143"/>
      <c r="AB77" s="143"/>
      <c r="AC77" s="143"/>
      <c r="AD77" s="143"/>
      <c r="AE77" s="143"/>
      <c r="AF77" s="143"/>
      <c r="AG77" s="143"/>
      <c r="BH77" s="121"/>
      <c r="BI77" s="121"/>
      <c r="BJ77" s="121"/>
      <c r="BK77" s="121"/>
      <c r="BL77" s="121"/>
      <c r="BM77" s="121"/>
      <c r="BN77" s="121"/>
    </row>
  </sheetData>
  <sheetProtection selectLockedCells="1" selectUnlockedCells="1"/>
  <mergeCells count="71">
    <mergeCell ref="A66:AN66"/>
    <mergeCell ref="A65:AN65"/>
    <mergeCell ref="A67:AN67"/>
    <mergeCell ref="A68:AN68"/>
    <mergeCell ref="W9:X9"/>
    <mergeCell ref="Y9:Y10"/>
    <mergeCell ref="AA9:AA10"/>
    <mergeCell ref="A7:A10"/>
    <mergeCell ref="B7:B10"/>
    <mergeCell ref="C7:C10"/>
    <mergeCell ref="D7:D10"/>
    <mergeCell ref="E7:H7"/>
    <mergeCell ref="I7:I10"/>
    <mergeCell ref="J7:M7"/>
    <mergeCell ref="N7:N10"/>
    <mergeCell ref="O7:Q7"/>
    <mergeCell ref="E9:E10"/>
    <mergeCell ref="AN7:AN10"/>
    <mergeCell ref="F9:G9"/>
    <mergeCell ref="H9:H10"/>
    <mergeCell ref="J9:J10"/>
    <mergeCell ref="K9:L9"/>
    <mergeCell ref="M9:M10"/>
    <mergeCell ref="AJ8:AJ10"/>
    <mergeCell ref="AK8:AK10"/>
    <mergeCell ref="S7:AB7"/>
    <mergeCell ref="AC7:AC10"/>
    <mergeCell ref="AD7:AG7"/>
    <mergeCell ref="AH7:AH10"/>
    <mergeCell ref="AI7:AM7"/>
    <mergeCell ref="AL8:AM9"/>
    <mergeCell ref="S9:S10"/>
    <mergeCell ref="T9:T10"/>
    <mergeCell ref="V9:V10"/>
    <mergeCell ref="U8:U10"/>
    <mergeCell ref="V8:Y8"/>
    <mergeCell ref="Z8:Z10"/>
    <mergeCell ref="AA8:AB8"/>
    <mergeCell ref="AI8:AI10"/>
    <mergeCell ref="AU9:AU10"/>
    <mergeCell ref="AV9:BD9"/>
    <mergeCell ref="BE9:BE10"/>
    <mergeCell ref="AO8:AQ8"/>
    <mergeCell ref="AR8:AS9"/>
    <mergeCell ref="AT8:AT10"/>
    <mergeCell ref="AU8:BE8"/>
    <mergeCell ref="AP9:AP10"/>
    <mergeCell ref="AQ9:AQ10"/>
    <mergeCell ref="BF9:BF10"/>
    <mergeCell ref="BH9:BH10"/>
    <mergeCell ref="BI9:BI10"/>
    <mergeCell ref="BJ9:BJ10"/>
    <mergeCell ref="BH8:BN8"/>
    <mergeCell ref="BG8:BG10"/>
    <mergeCell ref="BK9:BN9"/>
    <mergeCell ref="R3:S3"/>
    <mergeCell ref="A5:AN5"/>
    <mergeCell ref="A4:AN4"/>
    <mergeCell ref="AN3:AO3"/>
    <mergeCell ref="A64:B64"/>
    <mergeCell ref="AB9:AB10"/>
    <mergeCell ref="AD9:AD10"/>
    <mergeCell ref="AE9:AF9"/>
    <mergeCell ref="AG9:AG10"/>
    <mergeCell ref="AO9:AO10"/>
    <mergeCell ref="O9:O10"/>
    <mergeCell ref="P9:P10"/>
    <mergeCell ref="Q9:Q10"/>
    <mergeCell ref="R7:R10"/>
    <mergeCell ref="AO7:BN7"/>
    <mergeCell ref="S8:T8"/>
  </mergeCells>
  <pageMargins left="0.86" right="0.19685039370078741" top="0.27559055118110237" bottom="0.56999999999999995" header="0.19685039370078741" footer="0.15748031496062992"/>
  <pageSetup firstPageNumber="0" orientation="portrait" verticalDpi="300" r:id="rId1"/>
  <headerFooter alignWithMargins="0">
    <oddFooter>&amp;R&amp;P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D456"/>
  <sheetViews>
    <sheetView zoomScaleNormal="100" workbookViewId="0">
      <pane xSplit="2" ySplit="10" topLeftCell="C11" activePane="bottomRight" state="frozen"/>
      <selection pane="topRight" activeCell="C1" sqref="C1"/>
      <selection pane="bottomLeft" activeCell="A11" sqref="A11"/>
      <selection pane="bottomRight" activeCell="J85" sqref="J85"/>
    </sheetView>
  </sheetViews>
  <sheetFormatPr defaultRowHeight="12.75" outlineLevelRow="2" outlineLevelCol="1"/>
  <cols>
    <col min="1" max="1" width="4.5703125" style="8" customWidth="1"/>
    <col min="2" max="2" width="49.85546875" style="7" customWidth="1"/>
    <col min="3" max="3" width="7.28515625" style="7" hidden="1" customWidth="1" outlineLevel="1"/>
    <col min="4" max="4" width="11.28515625" style="7" hidden="1" customWidth="1" collapsed="1"/>
    <col min="5" max="5" width="10" style="267" hidden="1" customWidth="1"/>
    <col min="6" max="6" width="9.42578125" style="267" hidden="1" customWidth="1"/>
    <col min="7" max="7" width="8.85546875" style="267" hidden="1" customWidth="1"/>
    <col min="8" max="8" width="8.85546875" style="7" hidden="1" customWidth="1"/>
    <col min="9" max="9" width="16.42578125" style="7" customWidth="1"/>
    <col min="10" max="10" width="15.42578125" style="267" customWidth="1"/>
    <col min="11" max="11" width="10.7109375" style="267" hidden="1" customWidth="1"/>
    <col min="12" max="12" width="10.5703125" style="267" hidden="1" customWidth="1"/>
    <col min="13" max="13" width="11.42578125" style="267" hidden="1" customWidth="1" outlineLevel="1"/>
    <col min="14" max="14" width="9.7109375" style="267" hidden="1" customWidth="1" collapsed="1"/>
    <col min="15" max="15" width="8.7109375" style="267" hidden="1" customWidth="1"/>
    <col min="16" max="16" width="8.42578125" style="267" hidden="1" customWidth="1"/>
    <col min="17" max="17" width="18.5703125" style="267" hidden="1" customWidth="1"/>
    <col min="18" max="18" width="18.7109375" style="7" customWidth="1"/>
    <col min="19" max="204" width="9.140625" style="7"/>
    <col min="205" max="205" width="4.5703125" style="7" customWidth="1"/>
    <col min="206" max="206" width="54.5703125" style="7" customWidth="1"/>
    <col min="207" max="207" width="6.7109375" style="7" customWidth="1"/>
    <col min="208" max="213" width="9.140625" style="7" customWidth="1"/>
    <col min="214" max="214" width="10.7109375" style="7" customWidth="1"/>
    <col min="215" max="215" width="11" style="7" customWidth="1"/>
    <col min="216" max="230" width="9.140625" style="7" customWidth="1"/>
    <col min="231" max="231" width="9.85546875" style="7" customWidth="1"/>
    <col min="232" max="232" width="10.85546875" style="7" bestFit="1" customWidth="1"/>
    <col min="233" max="460" width="9.140625" style="7"/>
    <col min="461" max="461" width="4.5703125" style="7" customWidth="1"/>
    <col min="462" max="462" width="54.5703125" style="7" customWidth="1"/>
    <col min="463" max="463" width="6.7109375" style="7" customWidth="1"/>
    <col min="464" max="469" width="9.140625" style="7" customWidth="1"/>
    <col min="470" max="470" width="10.7109375" style="7" customWidth="1"/>
    <col min="471" max="471" width="11" style="7" customWidth="1"/>
    <col min="472" max="486" width="9.140625" style="7" customWidth="1"/>
    <col min="487" max="487" width="9.85546875" style="7" customWidth="1"/>
    <col min="488" max="488" width="10.85546875" style="7" bestFit="1" customWidth="1"/>
    <col min="489" max="716" width="9.140625" style="7"/>
    <col min="717" max="717" width="4.5703125" style="7" customWidth="1"/>
    <col min="718" max="718" width="54.5703125" style="7" customWidth="1"/>
    <col min="719" max="719" width="6.7109375" style="7" customWidth="1"/>
    <col min="720" max="725" width="9.140625" style="7" customWidth="1"/>
    <col min="726" max="726" width="10.7109375" style="7" customWidth="1"/>
    <col min="727" max="727" width="11" style="7" customWidth="1"/>
    <col min="728" max="742" width="9.140625" style="7" customWidth="1"/>
    <col min="743" max="743" width="9.85546875" style="7" customWidth="1"/>
    <col min="744" max="744" width="10.85546875" style="7" bestFit="1" customWidth="1"/>
    <col min="745" max="972" width="9.140625" style="7"/>
    <col min="973" max="973" width="4.5703125" style="7" customWidth="1"/>
    <col min="974" max="974" width="54.5703125" style="7" customWidth="1"/>
    <col min="975" max="975" width="6.7109375" style="7" customWidth="1"/>
    <col min="976" max="981" width="9.140625" style="7" customWidth="1"/>
    <col min="982" max="982" width="10.7109375" style="7" customWidth="1"/>
    <col min="983" max="983" width="11" style="7" customWidth="1"/>
    <col min="984" max="998" width="9.140625" style="7" customWidth="1"/>
    <col min="999" max="999" width="9.85546875" style="7" customWidth="1"/>
    <col min="1000" max="1000" width="10.85546875" style="7" bestFit="1" customWidth="1"/>
    <col min="1001" max="1228" width="9.140625" style="7"/>
    <col min="1229" max="1229" width="4.5703125" style="7" customWidth="1"/>
    <col min="1230" max="1230" width="54.5703125" style="7" customWidth="1"/>
    <col min="1231" max="1231" width="6.7109375" style="7" customWidth="1"/>
    <col min="1232" max="1237" width="9.140625" style="7" customWidth="1"/>
    <col min="1238" max="1238" width="10.7109375" style="7" customWidth="1"/>
    <col min="1239" max="1239" width="11" style="7" customWidth="1"/>
    <col min="1240" max="1254" width="9.140625" style="7" customWidth="1"/>
    <col min="1255" max="1255" width="9.85546875" style="7" customWidth="1"/>
    <col min="1256" max="1256" width="10.85546875" style="7" bestFit="1" customWidth="1"/>
    <col min="1257" max="1484" width="9.140625" style="7"/>
    <col min="1485" max="1485" width="4.5703125" style="7" customWidth="1"/>
    <col min="1486" max="1486" width="54.5703125" style="7" customWidth="1"/>
    <col min="1487" max="1487" width="6.7109375" style="7" customWidth="1"/>
    <col min="1488" max="1493" width="9.140625" style="7" customWidth="1"/>
    <col min="1494" max="1494" width="10.7109375" style="7" customWidth="1"/>
    <col min="1495" max="1495" width="11" style="7" customWidth="1"/>
    <col min="1496" max="1510" width="9.140625" style="7" customWidth="1"/>
    <col min="1511" max="1511" width="9.85546875" style="7" customWidth="1"/>
    <col min="1512" max="1512" width="10.85546875" style="7" bestFit="1" customWidth="1"/>
    <col min="1513" max="1740" width="9.140625" style="7"/>
    <col min="1741" max="1741" width="4.5703125" style="7" customWidth="1"/>
    <col min="1742" max="1742" width="54.5703125" style="7" customWidth="1"/>
    <col min="1743" max="1743" width="6.7109375" style="7" customWidth="1"/>
    <col min="1744" max="1749" width="9.140625" style="7" customWidth="1"/>
    <col min="1750" max="1750" width="10.7109375" style="7" customWidth="1"/>
    <col min="1751" max="1751" width="11" style="7" customWidth="1"/>
    <col min="1752" max="1766" width="9.140625" style="7" customWidth="1"/>
    <col min="1767" max="1767" width="9.85546875" style="7" customWidth="1"/>
    <col min="1768" max="1768" width="10.85546875" style="7" bestFit="1" customWidth="1"/>
    <col min="1769" max="1996" width="9.140625" style="7"/>
    <col min="1997" max="1997" width="4.5703125" style="7" customWidth="1"/>
    <col min="1998" max="1998" width="54.5703125" style="7" customWidth="1"/>
    <col min="1999" max="1999" width="6.7109375" style="7" customWidth="1"/>
    <col min="2000" max="2005" width="9.140625" style="7" customWidth="1"/>
    <col min="2006" max="2006" width="10.7109375" style="7" customWidth="1"/>
    <col min="2007" max="2007" width="11" style="7" customWidth="1"/>
    <col min="2008" max="2022" width="9.140625" style="7" customWidth="1"/>
    <col min="2023" max="2023" width="9.85546875" style="7" customWidth="1"/>
    <col min="2024" max="2024" width="10.85546875" style="7" bestFit="1" customWidth="1"/>
    <col min="2025" max="2252" width="9.140625" style="7"/>
    <col min="2253" max="2253" width="4.5703125" style="7" customWidth="1"/>
    <col min="2254" max="2254" width="54.5703125" style="7" customWidth="1"/>
    <col min="2255" max="2255" width="6.7109375" style="7" customWidth="1"/>
    <col min="2256" max="2261" width="9.140625" style="7" customWidth="1"/>
    <col min="2262" max="2262" width="10.7109375" style="7" customWidth="1"/>
    <col min="2263" max="2263" width="11" style="7" customWidth="1"/>
    <col min="2264" max="2278" width="9.140625" style="7" customWidth="1"/>
    <col min="2279" max="2279" width="9.85546875" style="7" customWidth="1"/>
    <col min="2280" max="2280" width="10.85546875" style="7" bestFit="1" customWidth="1"/>
    <col min="2281" max="2508" width="9.140625" style="7"/>
    <col min="2509" max="2509" width="4.5703125" style="7" customWidth="1"/>
    <col min="2510" max="2510" width="54.5703125" style="7" customWidth="1"/>
    <col min="2511" max="2511" width="6.7109375" style="7" customWidth="1"/>
    <col min="2512" max="2517" width="9.140625" style="7" customWidth="1"/>
    <col min="2518" max="2518" width="10.7109375" style="7" customWidth="1"/>
    <col min="2519" max="2519" width="11" style="7" customWidth="1"/>
    <col min="2520" max="2534" width="9.140625" style="7" customWidth="1"/>
    <col min="2535" max="2535" width="9.85546875" style="7" customWidth="1"/>
    <col min="2536" max="2536" width="10.85546875" style="7" bestFit="1" customWidth="1"/>
    <col min="2537" max="2764" width="9.140625" style="7"/>
    <col min="2765" max="2765" width="4.5703125" style="7" customWidth="1"/>
    <col min="2766" max="2766" width="54.5703125" style="7" customWidth="1"/>
    <col min="2767" max="2767" width="6.7109375" style="7" customWidth="1"/>
    <col min="2768" max="2773" width="9.140625" style="7" customWidth="1"/>
    <col min="2774" max="2774" width="10.7109375" style="7" customWidth="1"/>
    <col min="2775" max="2775" width="11" style="7" customWidth="1"/>
    <col min="2776" max="2790" width="9.140625" style="7" customWidth="1"/>
    <col min="2791" max="2791" width="9.85546875" style="7" customWidth="1"/>
    <col min="2792" max="2792" width="10.85546875" style="7" bestFit="1" customWidth="1"/>
    <col min="2793" max="3020" width="9.140625" style="7"/>
    <col min="3021" max="3021" width="4.5703125" style="7" customWidth="1"/>
    <col min="3022" max="3022" width="54.5703125" style="7" customWidth="1"/>
    <col min="3023" max="3023" width="6.7109375" style="7" customWidth="1"/>
    <col min="3024" max="3029" width="9.140625" style="7" customWidth="1"/>
    <col min="3030" max="3030" width="10.7109375" style="7" customWidth="1"/>
    <col min="3031" max="3031" width="11" style="7" customWidth="1"/>
    <col min="3032" max="3046" width="9.140625" style="7" customWidth="1"/>
    <col min="3047" max="3047" width="9.85546875" style="7" customWidth="1"/>
    <col min="3048" max="3048" width="10.85546875" style="7" bestFit="1" customWidth="1"/>
    <col min="3049" max="3276" width="9.140625" style="7"/>
    <col min="3277" max="3277" width="4.5703125" style="7" customWidth="1"/>
    <col min="3278" max="3278" width="54.5703125" style="7" customWidth="1"/>
    <col min="3279" max="3279" width="6.7109375" style="7" customWidth="1"/>
    <col min="3280" max="3285" width="9.140625" style="7" customWidth="1"/>
    <col min="3286" max="3286" width="10.7109375" style="7" customWidth="1"/>
    <col min="3287" max="3287" width="11" style="7" customWidth="1"/>
    <col min="3288" max="3302" width="9.140625" style="7" customWidth="1"/>
    <col min="3303" max="3303" width="9.85546875" style="7" customWidth="1"/>
    <col min="3304" max="3304" width="10.85546875" style="7" bestFit="1" customWidth="1"/>
    <col min="3305" max="3532" width="9.140625" style="7"/>
    <col min="3533" max="3533" width="4.5703125" style="7" customWidth="1"/>
    <col min="3534" max="3534" width="54.5703125" style="7" customWidth="1"/>
    <col min="3535" max="3535" width="6.7109375" style="7" customWidth="1"/>
    <col min="3536" max="3541" width="9.140625" style="7" customWidth="1"/>
    <col min="3542" max="3542" width="10.7109375" style="7" customWidth="1"/>
    <col min="3543" max="3543" width="11" style="7" customWidth="1"/>
    <col min="3544" max="3558" width="9.140625" style="7" customWidth="1"/>
    <col min="3559" max="3559" width="9.85546875" style="7" customWidth="1"/>
    <col min="3560" max="3560" width="10.85546875" style="7" bestFit="1" customWidth="1"/>
    <col min="3561" max="3788" width="9.140625" style="7"/>
    <col min="3789" max="3789" width="4.5703125" style="7" customWidth="1"/>
    <col min="3790" max="3790" width="54.5703125" style="7" customWidth="1"/>
    <col min="3791" max="3791" width="6.7109375" style="7" customWidth="1"/>
    <col min="3792" max="3797" width="9.140625" style="7" customWidth="1"/>
    <col min="3798" max="3798" width="10.7109375" style="7" customWidth="1"/>
    <col min="3799" max="3799" width="11" style="7" customWidth="1"/>
    <col min="3800" max="3814" width="9.140625" style="7" customWidth="1"/>
    <col min="3815" max="3815" width="9.85546875" style="7" customWidth="1"/>
    <col min="3816" max="3816" width="10.85546875" style="7" bestFit="1" customWidth="1"/>
    <col min="3817" max="4044" width="9.140625" style="7"/>
    <col min="4045" max="4045" width="4.5703125" style="7" customWidth="1"/>
    <col min="4046" max="4046" width="54.5703125" style="7" customWidth="1"/>
    <col min="4047" max="4047" width="6.7109375" style="7" customWidth="1"/>
    <col min="4048" max="4053" width="9.140625" style="7" customWidth="1"/>
    <col min="4054" max="4054" width="10.7109375" style="7" customWidth="1"/>
    <col min="4055" max="4055" width="11" style="7" customWidth="1"/>
    <col min="4056" max="4070" width="9.140625" style="7" customWidth="1"/>
    <col min="4071" max="4071" width="9.85546875" style="7" customWidth="1"/>
    <col min="4072" max="4072" width="10.85546875" style="7" bestFit="1" customWidth="1"/>
    <col min="4073" max="4300" width="9.140625" style="7"/>
    <col min="4301" max="4301" width="4.5703125" style="7" customWidth="1"/>
    <col min="4302" max="4302" width="54.5703125" style="7" customWidth="1"/>
    <col min="4303" max="4303" width="6.7109375" style="7" customWidth="1"/>
    <col min="4304" max="4309" width="9.140625" style="7" customWidth="1"/>
    <col min="4310" max="4310" width="10.7109375" style="7" customWidth="1"/>
    <col min="4311" max="4311" width="11" style="7" customWidth="1"/>
    <col min="4312" max="4326" width="9.140625" style="7" customWidth="1"/>
    <col min="4327" max="4327" width="9.85546875" style="7" customWidth="1"/>
    <col min="4328" max="4328" width="10.85546875" style="7" bestFit="1" customWidth="1"/>
    <col min="4329" max="4556" width="9.140625" style="7"/>
    <col min="4557" max="4557" width="4.5703125" style="7" customWidth="1"/>
    <col min="4558" max="4558" width="54.5703125" style="7" customWidth="1"/>
    <col min="4559" max="4559" width="6.7109375" style="7" customWidth="1"/>
    <col min="4560" max="4565" width="9.140625" style="7" customWidth="1"/>
    <col min="4566" max="4566" width="10.7109375" style="7" customWidth="1"/>
    <col min="4567" max="4567" width="11" style="7" customWidth="1"/>
    <col min="4568" max="4582" width="9.140625" style="7" customWidth="1"/>
    <col min="4583" max="4583" width="9.85546875" style="7" customWidth="1"/>
    <col min="4584" max="4584" width="10.85546875" style="7" bestFit="1" customWidth="1"/>
    <col min="4585" max="4812" width="9.140625" style="7"/>
    <col min="4813" max="4813" width="4.5703125" style="7" customWidth="1"/>
    <col min="4814" max="4814" width="54.5703125" style="7" customWidth="1"/>
    <col min="4815" max="4815" width="6.7109375" style="7" customWidth="1"/>
    <col min="4816" max="4821" width="9.140625" style="7" customWidth="1"/>
    <col min="4822" max="4822" width="10.7109375" style="7" customWidth="1"/>
    <col min="4823" max="4823" width="11" style="7" customWidth="1"/>
    <col min="4824" max="4838" width="9.140625" style="7" customWidth="1"/>
    <col min="4839" max="4839" width="9.85546875" style="7" customWidth="1"/>
    <col min="4840" max="4840" width="10.85546875" style="7" bestFit="1" customWidth="1"/>
    <col min="4841" max="5068" width="9.140625" style="7"/>
    <col min="5069" max="5069" width="4.5703125" style="7" customWidth="1"/>
    <col min="5070" max="5070" width="54.5703125" style="7" customWidth="1"/>
    <col min="5071" max="5071" width="6.7109375" style="7" customWidth="1"/>
    <col min="5072" max="5077" width="9.140625" style="7" customWidth="1"/>
    <col min="5078" max="5078" width="10.7109375" style="7" customWidth="1"/>
    <col min="5079" max="5079" width="11" style="7" customWidth="1"/>
    <col min="5080" max="5094" width="9.140625" style="7" customWidth="1"/>
    <col min="5095" max="5095" width="9.85546875" style="7" customWidth="1"/>
    <col min="5096" max="5096" width="10.85546875" style="7" bestFit="1" customWidth="1"/>
    <col min="5097" max="5324" width="9.140625" style="7"/>
    <col min="5325" max="5325" width="4.5703125" style="7" customWidth="1"/>
    <col min="5326" max="5326" width="54.5703125" style="7" customWidth="1"/>
    <col min="5327" max="5327" width="6.7109375" style="7" customWidth="1"/>
    <col min="5328" max="5333" width="9.140625" style="7" customWidth="1"/>
    <col min="5334" max="5334" width="10.7109375" style="7" customWidth="1"/>
    <col min="5335" max="5335" width="11" style="7" customWidth="1"/>
    <col min="5336" max="5350" width="9.140625" style="7" customWidth="1"/>
    <col min="5351" max="5351" width="9.85546875" style="7" customWidth="1"/>
    <col min="5352" max="5352" width="10.85546875" style="7" bestFit="1" customWidth="1"/>
    <col min="5353" max="5580" width="9.140625" style="7"/>
    <col min="5581" max="5581" width="4.5703125" style="7" customWidth="1"/>
    <col min="5582" max="5582" width="54.5703125" style="7" customWidth="1"/>
    <col min="5583" max="5583" width="6.7109375" style="7" customWidth="1"/>
    <col min="5584" max="5589" width="9.140625" style="7" customWidth="1"/>
    <col min="5590" max="5590" width="10.7109375" style="7" customWidth="1"/>
    <col min="5591" max="5591" width="11" style="7" customWidth="1"/>
    <col min="5592" max="5606" width="9.140625" style="7" customWidth="1"/>
    <col min="5607" max="5607" width="9.85546875" style="7" customWidth="1"/>
    <col min="5608" max="5608" width="10.85546875" style="7" bestFit="1" customWidth="1"/>
    <col min="5609" max="5836" width="9.140625" style="7"/>
    <col min="5837" max="5837" width="4.5703125" style="7" customWidth="1"/>
    <col min="5838" max="5838" width="54.5703125" style="7" customWidth="1"/>
    <col min="5839" max="5839" width="6.7109375" style="7" customWidth="1"/>
    <col min="5840" max="5845" width="9.140625" style="7" customWidth="1"/>
    <col min="5846" max="5846" width="10.7109375" style="7" customWidth="1"/>
    <col min="5847" max="5847" width="11" style="7" customWidth="1"/>
    <col min="5848" max="5862" width="9.140625" style="7" customWidth="1"/>
    <col min="5863" max="5863" width="9.85546875" style="7" customWidth="1"/>
    <col min="5864" max="5864" width="10.85546875" style="7" bestFit="1" customWidth="1"/>
    <col min="5865" max="6092" width="9.140625" style="7"/>
    <col min="6093" max="6093" width="4.5703125" style="7" customWidth="1"/>
    <col min="6094" max="6094" width="54.5703125" style="7" customWidth="1"/>
    <col min="6095" max="6095" width="6.7109375" style="7" customWidth="1"/>
    <col min="6096" max="6101" width="9.140625" style="7" customWidth="1"/>
    <col min="6102" max="6102" width="10.7109375" style="7" customWidth="1"/>
    <col min="6103" max="6103" width="11" style="7" customWidth="1"/>
    <col min="6104" max="6118" width="9.140625" style="7" customWidth="1"/>
    <col min="6119" max="6119" width="9.85546875" style="7" customWidth="1"/>
    <col min="6120" max="6120" width="10.85546875" style="7" bestFit="1" customWidth="1"/>
    <col min="6121" max="6348" width="9.140625" style="7"/>
    <col min="6349" max="6349" width="4.5703125" style="7" customWidth="1"/>
    <col min="6350" max="6350" width="54.5703125" style="7" customWidth="1"/>
    <col min="6351" max="6351" width="6.7109375" style="7" customWidth="1"/>
    <col min="6352" max="6357" width="9.140625" style="7" customWidth="1"/>
    <col min="6358" max="6358" width="10.7109375" style="7" customWidth="1"/>
    <col min="6359" max="6359" width="11" style="7" customWidth="1"/>
    <col min="6360" max="6374" width="9.140625" style="7" customWidth="1"/>
    <col min="6375" max="6375" width="9.85546875" style="7" customWidth="1"/>
    <col min="6376" max="6376" width="10.85546875" style="7" bestFit="1" customWidth="1"/>
    <col min="6377" max="6604" width="9.140625" style="7"/>
    <col min="6605" max="6605" width="4.5703125" style="7" customWidth="1"/>
    <col min="6606" max="6606" width="54.5703125" style="7" customWidth="1"/>
    <col min="6607" max="6607" width="6.7109375" style="7" customWidth="1"/>
    <col min="6608" max="6613" width="9.140625" style="7" customWidth="1"/>
    <col min="6614" max="6614" width="10.7109375" style="7" customWidth="1"/>
    <col min="6615" max="6615" width="11" style="7" customWidth="1"/>
    <col min="6616" max="6630" width="9.140625" style="7" customWidth="1"/>
    <col min="6631" max="6631" width="9.85546875" style="7" customWidth="1"/>
    <col min="6632" max="6632" width="10.85546875" style="7" bestFit="1" customWidth="1"/>
    <col min="6633" max="6860" width="9.140625" style="7"/>
    <col min="6861" max="6861" width="4.5703125" style="7" customWidth="1"/>
    <col min="6862" max="6862" width="54.5703125" style="7" customWidth="1"/>
    <col min="6863" max="6863" width="6.7109375" style="7" customWidth="1"/>
    <col min="6864" max="6869" width="9.140625" style="7" customWidth="1"/>
    <col min="6870" max="6870" width="10.7109375" style="7" customWidth="1"/>
    <col min="6871" max="6871" width="11" style="7" customWidth="1"/>
    <col min="6872" max="6886" width="9.140625" style="7" customWidth="1"/>
    <col min="6887" max="6887" width="9.85546875" style="7" customWidth="1"/>
    <col min="6888" max="6888" width="10.85546875" style="7" bestFit="1" customWidth="1"/>
    <col min="6889" max="7116" width="9.140625" style="7"/>
    <col min="7117" max="7117" width="4.5703125" style="7" customWidth="1"/>
    <col min="7118" max="7118" width="54.5703125" style="7" customWidth="1"/>
    <col min="7119" max="7119" width="6.7109375" style="7" customWidth="1"/>
    <col min="7120" max="7125" width="9.140625" style="7" customWidth="1"/>
    <col min="7126" max="7126" width="10.7109375" style="7" customWidth="1"/>
    <col min="7127" max="7127" width="11" style="7" customWidth="1"/>
    <col min="7128" max="7142" width="9.140625" style="7" customWidth="1"/>
    <col min="7143" max="7143" width="9.85546875" style="7" customWidth="1"/>
    <col min="7144" max="7144" width="10.85546875" style="7" bestFit="1" customWidth="1"/>
    <col min="7145" max="7372" width="9.140625" style="7"/>
    <col min="7373" max="7373" width="4.5703125" style="7" customWidth="1"/>
    <col min="7374" max="7374" width="54.5703125" style="7" customWidth="1"/>
    <col min="7375" max="7375" width="6.7109375" style="7" customWidth="1"/>
    <col min="7376" max="7381" width="9.140625" style="7" customWidth="1"/>
    <col min="7382" max="7382" width="10.7109375" style="7" customWidth="1"/>
    <col min="7383" max="7383" width="11" style="7" customWidth="1"/>
    <col min="7384" max="7398" width="9.140625" style="7" customWidth="1"/>
    <col min="7399" max="7399" width="9.85546875" style="7" customWidth="1"/>
    <col min="7400" max="7400" width="10.85546875" style="7" bestFit="1" customWidth="1"/>
    <col min="7401" max="7628" width="9.140625" style="7"/>
    <col min="7629" max="7629" width="4.5703125" style="7" customWidth="1"/>
    <col min="7630" max="7630" width="54.5703125" style="7" customWidth="1"/>
    <col min="7631" max="7631" width="6.7109375" style="7" customWidth="1"/>
    <col min="7632" max="7637" width="9.140625" style="7" customWidth="1"/>
    <col min="7638" max="7638" width="10.7109375" style="7" customWidth="1"/>
    <col min="7639" max="7639" width="11" style="7" customWidth="1"/>
    <col min="7640" max="7654" width="9.140625" style="7" customWidth="1"/>
    <col min="7655" max="7655" width="9.85546875" style="7" customWidth="1"/>
    <col min="7656" max="7656" width="10.85546875" style="7" bestFit="1" customWidth="1"/>
    <col min="7657" max="7884" width="9.140625" style="7"/>
    <col min="7885" max="7885" width="4.5703125" style="7" customWidth="1"/>
    <col min="7886" max="7886" width="54.5703125" style="7" customWidth="1"/>
    <col min="7887" max="7887" width="6.7109375" style="7" customWidth="1"/>
    <col min="7888" max="7893" width="9.140625" style="7" customWidth="1"/>
    <col min="7894" max="7894" width="10.7109375" style="7" customWidth="1"/>
    <col min="7895" max="7895" width="11" style="7" customWidth="1"/>
    <col min="7896" max="7910" width="9.140625" style="7" customWidth="1"/>
    <col min="7911" max="7911" width="9.85546875" style="7" customWidth="1"/>
    <col min="7912" max="7912" width="10.85546875" style="7" bestFit="1" customWidth="1"/>
    <col min="7913" max="8140" width="9.140625" style="7"/>
    <col min="8141" max="8141" width="4.5703125" style="7" customWidth="1"/>
    <col min="8142" max="8142" width="54.5703125" style="7" customWidth="1"/>
    <col min="8143" max="8143" width="6.7109375" style="7" customWidth="1"/>
    <col min="8144" max="8149" width="9.140625" style="7" customWidth="1"/>
    <col min="8150" max="8150" width="10.7109375" style="7" customWidth="1"/>
    <col min="8151" max="8151" width="11" style="7" customWidth="1"/>
    <col min="8152" max="8166" width="9.140625" style="7" customWidth="1"/>
    <col min="8167" max="8167" width="9.85546875" style="7" customWidth="1"/>
    <col min="8168" max="8168" width="10.85546875" style="7" bestFit="1" customWidth="1"/>
    <col min="8169" max="8396" width="9.140625" style="7"/>
    <col min="8397" max="8397" width="4.5703125" style="7" customWidth="1"/>
    <col min="8398" max="8398" width="54.5703125" style="7" customWidth="1"/>
    <col min="8399" max="8399" width="6.7109375" style="7" customWidth="1"/>
    <col min="8400" max="8405" width="9.140625" style="7" customWidth="1"/>
    <col min="8406" max="8406" width="10.7109375" style="7" customWidth="1"/>
    <col min="8407" max="8407" width="11" style="7" customWidth="1"/>
    <col min="8408" max="8422" width="9.140625" style="7" customWidth="1"/>
    <col min="8423" max="8423" width="9.85546875" style="7" customWidth="1"/>
    <col min="8424" max="8424" width="10.85546875" style="7" bestFit="1" customWidth="1"/>
    <col min="8425" max="8652" width="9.140625" style="7"/>
    <col min="8653" max="8653" width="4.5703125" style="7" customWidth="1"/>
    <col min="8654" max="8654" width="54.5703125" style="7" customWidth="1"/>
    <col min="8655" max="8655" width="6.7109375" style="7" customWidth="1"/>
    <col min="8656" max="8661" width="9.140625" style="7" customWidth="1"/>
    <col min="8662" max="8662" width="10.7109375" style="7" customWidth="1"/>
    <col min="8663" max="8663" width="11" style="7" customWidth="1"/>
    <col min="8664" max="8678" width="9.140625" style="7" customWidth="1"/>
    <col min="8679" max="8679" width="9.85546875" style="7" customWidth="1"/>
    <col min="8680" max="8680" width="10.85546875" style="7" bestFit="1" customWidth="1"/>
    <col min="8681" max="8908" width="9.140625" style="7"/>
    <col min="8909" max="8909" width="4.5703125" style="7" customWidth="1"/>
    <col min="8910" max="8910" width="54.5703125" style="7" customWidth="1"/>
    <col min="8911" max="8911" width="6.7109375" style="7" customWidth="1"/>
    <col min="8912" max="8917" width="9.140625" style="7" customWidth="1"/>
    <col min="8918" max="8918" width="10.7109375" style="7" customWidth="1"/>
    <col min="8919" max="8919" width="11" style="7" customWidth="1"/>
    <col min="8920" max="8934" width="9.140625" style="7" customWidth="1"/>
    <col min="8935" max="8935" width="9.85546875" style="7" customWidth="1"/>
    <col min="8936" max="8936" width="10.85546875" style="7" bestFit="1" customWidth="1"/>
    <col min="8937" max="9164" width="9.140625" style="7"/>
    <col min="9165" max="9165" width="4.5703125" style="7" customWidth="1"/>
    <col min="9166" max="9166" width="54.5703125" style="7" customWidth="1"/>
    <col min="9167" max="9167" width="6.7109375" style="7" customWidth="1"/>
    <col min="9168" max="9173" width="9.140625" style="7" customWidth="1"/>
    <col min="9174" max="9174" width="10.7109375" style="7" customWidth="1"/>
    <col min="9175" max="9175" width="11" style="7" customWidth="1"/>
    <col min="9176" max="9190" width="9.140625" style="7" customWidth="1"/>
    <col min="9191" max="9191" width="9.85546875" style="7" customWidth="1"/>
    <col min="9192" max="9192" width="10.85546875" style="7" bestFit="1" customWidth="1"/>
    <col min="9193" max="9420" width="9.140625" style="7"/>
    <col min="9421" max="9421" width="4.5703125" style="7" customWidth="1"/>
    <col min="9422" max="9422" width="54.5703125" style="7" customWidth="1"/>
    <col min="9423" max="9423" width="6.7109375" style="7" customWidth="1"/>
    <col min="9424" max="9429" width="9.140625" style="7" customWidth="1"/>
    <col min="9430" max="9430" width="10.7109375" style="7" customWidth="1"/>
    <col min="9431" max="9431" width="11" style="7" customWidth="1"/>
    <col min="9432" max="9446" width="9.140625" style="7" customWidth="1"/>
    <col min="9447" max="9447" width="9.85546875" style="7" customWidth="1"/>
    <col min="9448" max="9448" width="10.85546875" style="7" bestFit="1" customWidth="1"/>
    <col min="9449" max="9676" width="9.140625" style="7"/>
    <col min="9677" max="9677" width="4.5703125" style="7" customWidth="1"/>
    <col min="9678" max="9678" width="54.5703125" style="7" customWidth="1"/>
    <col min="9679" max="9679" width="6.7109375" style="7" customWidth="1"/>
    <col min="9680" max="9685" width="9.140625" style="7" customWidth="1"/>
    <col min="9686" max="9686" width="10.7109375" style="7" customWidth="1"/>
    <col min="9687" max="9687" width="11" style="7" customWidth="1"/>
    <col min="9688" max="9702" width="9.140625" style="7" customWidth="1"/>
    <col min="9703" max="9703" width="9.85546875" style="7" customWidth="1"/>
    <col min="9704" max="9704" width="10.85546875" style="7" bestFit="1" customWidth="1"/>
    <col min="9705" max="9932" width="9.140625" style="7"/>
    <col min="9933" max="9933" width="4.5703125" style="7" customWidth="1"/>
    <col min="9934" max="9934" width="54.5703125" style="7" customWidth="1"/>
    <col min="9935" max="9935" width="6.7109375" style="7" customWidth="1"/>
    <col min="9936" max="9941" width="9.140625" style="7" customWidth="1"/>
    <col min="9942" max="9942" width="10.7109375" style="7" customWidth="1"/>
    <col min="9943" max="9943" width="11" style="7" customWidth="1"/>
    <col min="9944" max="9958" width="9.140625" style="7" customWidth="1"/>
    <col min="9959" max="9959" width="9.85546875" style="7" customWidth="1"/>
    <col min="9960" max="9960" width="10.85546875" style="7" bestFit="1" customWidth="1"/>
    <col min="9961" max="10188" width="9.140625" style="7"/>
    <col min="10189" max="10189" width="4.5703125" style="7" customWidth="1"/>
    <col min="10190" max="10190" width="54.5703125" style="7" customWidth="1"/>
    <col min="10191" max="10191" width="6.7109375" style="7" customWidth="1"/>
    <col min="10192" max="10197" width="9.140625" style="7" customWidth="1"/>
    <col min="10198" max="10198" width="10.7109375" style="7" customWidth="1"/>
    <col min="10199" max="10199" width="11" style="7" customWidth="1"/>
    <col min="10200" max="10214" width="9.140625" style="7" customWidth="1"/>
    <col min="10215" max="10215" width="9.85546875" style="7" customWidth="1"/>
    <col min="10216" max="10216" width="10.85546875" style="7" bestFit="1" customWidth="1"/>
    <col min="10217" max="10444" width="9.140625" style="7"/>
    <col min="10445" max="10445" width="4.5703125" style="7" customWidth="1"/>
    <col min="10446" max="10446" width="54.5703125" style="7" customWidth="1"/>
    <col min="10447" max="10447" width="6.7109375" style="7" customWidth="1"/>
    <col min="10448" max="10453" width="9.140625" style="7" customWidth="1"/>
    <col min="10454" max="10454" width="10.7109375" style="7" customWidth="1"/>
    <col min="10455" max="10455" width="11" style="7" customWidth="1"/>
    <col min="10456" max="10470" width="9.140625" style="7" customWidth="1"/>
    <col min="10471" max="10471" width="9.85546875" style="7" customWidth="1"/>
    <col min="10472" max="10472" width="10.85546875" style="7" bestFit="1" customWidth="1"/>
    <col min="10473" max="10700" width="9.140625" style="7"/>
    <col min="10701" max="10701" width="4.5703125" style="7" customWidth="1"/>
    <col min="10702" max="10702" width="54.5703125" style="7" customWidth="1"/>
    <col min="10703" max="10703" width="6.7109375" style="7" customWidth="1"/>
    <col min="10704" max="10709" width="9.140625" style="7" customWidth="1"/>
    <col min="10710" max="10710" width="10.7109375" style="7" customWidth="1"/>
    <col min="10711" max="10711" width="11" style="7" customWidth="1"/>
    <col min="10712" max="10726" width="9.140625" style="7" customWidth="1"/>
    <col min="10727" max="10727" width="9.85546875" style="7" customWidth="1"/>
    <col min="10728" max="10728" width="10.85546875" style="7" bestFit="1" customWidth="1"/>
    <col min="10729" max="10956" width="9.140625" style="7"/>
    <col min="10957" max="10957" width="4.5703125" style="7" customWidth="1"/>
    <col min="10958" max="10958" width="54.5703125" style="7" customWidth="1"/>
    <col min="10959" max="10959" width="6.7109375" style="7" customWidth="1"/>
    <col min="10960" max="10965" width="9.140625" style="7" customWidth="1"/>
    <col min="10966" max="10966" width="10.7109375" style="7" customWidth="1"/>
    <col min="10967" max="10967" width="11" style="7" customWidth="1"/>
    <col min="10968" max="10982" width="9.140625" style="7" customWidth="1"/>
    <col min="10983" max="10983" width="9.85546875" style="7" customWidth="1"/>
    <col min="10984" max="10984" width="10.85546875" style="7" bestFit="1" customWidth="1"/>
    <col min="10985" max="11212" width="9.140625" style="7"/>
    <col min="11213" max="11213" width="4.5703125" style="7" customWidth="1"/>
    <col min="11214" max="11214" width="54.5703125" style="7" customWidth="1"/>
    <col min="11215" max="11215" width="6.7109375" style="7" customWidth="1"/>
    <col min="11216" max="11221" width="9.140625" style="7" customWidth="1"/>
    <col min="11222" max="11222" width="10.7109375" style="7" customWidth="1"/>
    <col min="11223" max="11223" width="11" style="7" customWidth="1"/>
    <col min="11224" max="11238" width="9.140625" style="7" customWidth="1"/>
    <col min="11239" max="11239" width="9.85546875" style="7" customWidth="1"/>
    <col min="11240" max="11240" width="10.85546875" style="7" bestFit="1" customWidth="1"/>
    <col min="11241" max="11468" width="9.140625" style="7"/>
    <col min="11469" max="11469" width="4.5703125" style="7" customWidth="1"/>
    <col min="11470" max="11470" width="54.5703125" style="7" customWidth="1"/>
    <col min="11471" max="11471" width="6.7109375" style="7" customWidth="1"/>
    <col min="11472" max="11477" width="9.140625" style="7" customWidth="1"/>
    <col min="11478" max="11478" width="10.7109375" style="7" customWidth="1"/>
    <col min="11479" max="11479" width="11" style="7" customWidth="1"/>
    <col min="11480" max="11494" width="9.140625" style="7" customWidth="1"/>
    <col min="11495" max="11495" width="9.85546875" style="7" customWidth="1"/>
    <col min="11496" max="11496" width="10.85546875" style="7" bestFit="1" customWidth="1"/>
    <col min="11497" max="11724" width="9.140625" style="7"/>
    <col min="11725" max="11725" width="4.5703125" style="7" customWidth="1"/>
    <col min="11726" max="11726" width="54.5703125" style="7" customWidth="1"/>
    <col min="11727" max="11727" width="6.7109375" style="7" customWidth="1"/>
    <col min="11728" max="11733" width="9.140625" style="7" customWidth="1"/>
    <col min="11734" max="11734" width="10.7109375" style="7" customWidth="1"/>
    <col min="11735" max="11735" width="11" style="7" customWidth="1"/>
    <col min="11736" max="11750" width="9.140625" style="7" customWidth="1"/>
    <col min="11751" max="11751" width="9.85546875" style="7" customWidth="1"/>
    <col min="11752" max="11752" width="10.85546875" style="7" bestFit="1" customWidth="1"/>
    <col min="11753" max="11980" width="9.140625" style="7"/>
    <col min="11981" max="11981" width="4.5703125" style="7" customWidth="1"/>
    <col min="11982" max="11982" width="54.5703125" style="7" customWidth="1"/>
    <col min="11983" max="11983" width="6.7109375" style="7" customWidth="1"/>
    <col min="11984" max="11989" width="9.140625" style="7" customWidth="1"/>
    <col min="11990" max="11990" width="10.7109375" style="7" customWidth="1"/>
    <col min="11991" max="11991" width="11" style="7" customWidth="1"/>
    <col min="11992" max="12006" width="9.140625" style="7" customWidth="1"/>
    <col min="12007" max="12007" width="9.85546875" style="7" customWidth="1"/>
    <col min="12008" max="12008" width="10.85546875" style="7" bestFit="1" customWidth="1"/>
    <col min="12009" max="12236" width="9.140625" style="7"/>
    <col min="12237" max="12237" width="4.5703125" style="7" customWidth="1"/>
    <col min="12238" max="12238" width="54.5703125" style="7" customWidth="1"/>
    <col min="12239" max="12239" width="6.7109375" style="7" customWidth="1"/>
    <col min="12240" max="12245" width="9.140625" style="7" customWidth="1"/>
    <col min="12246" max="12246" width="10.7109375" style="7" customWidth="1"/>
    <col min="12247" max="12247" width="11" style="7" customWidth="1"/>
    <col min="12248" max="12262" width="9.140625" style="7" customWidth="1"/>
    <col min="12263" max="12263" width="9.85546875" style="7" customWidth="1"/>
    <col min="12264" max="12264" width="10.85546875" style="7" bestFit="1" customWidth="1"/>
    <col min="12265" max="12492" width="9.140625" style="7"/>
    <col min="12493" max="12493" width="4.5703125" style="7" customWidth="1"/>
    <col min="12494" max="12494" width="54.5703125" style="7" customWidth="1"/>
    <col min="12495" max="12495" width="6.7109375" style="7" customWidth="1"/>
    <col min="12496" max="12501" width="9.140625" style="7" customWidth="1"/>
    <col min="12502" max="12502" width="10.7109375" style="7" customWidth="1"/>
    <col min="12503" max="12503" width="11" style="7" customWidth="1"/>
    <col min="12504" max="12518" width="9.140625" style="7" customWidth="1"/>
    <col min="12519" max="12519" width="9.85546875" style="7" customWidth="1"/>
    <col min="12520" max="12520" width="10.85546875" style="7" bestFit="1" customWidth="1"/>
    <col min="12521" max="12748" width="9.140625" style="7"/>
    <col min="12749" max="12749" width="4.5703125" style="7" customWidth="1"/>
    <col min="12750" max="12750" width="54.5703125" style="7" customWidth="1"/>
    <col min="12751" max="12751" width="6.7109375" style="7" customWidth="1"/>
    <col min="12752" max="12757" width="9.140625" style="7" customWidth="1"/>
    <col min="12758" max="12758" width="10.7109375" style="7" customWidth="1"/>
    <col min="12759" max="12759" width="11" style="7" customWidth="1"/>
    <col min="12760" max="12774" width="9.140625" style="7" customWidth="1"/>
    <col min="12775" max="12775" width="9.85546875" style="7" customWidth="1"/>
    <col min="12776" max="12776" width="10.85546875" style="7" bestFit="1" customWidth="1"/>
    <col min="12777" max="13004" width="9.140625" style="7"/>
    <col min="13005" max="13005" width="4.5703125" style="7" customWidth="1"/>
    <col min="13006" max="13006" width="54.5703125" style="7" customWidth="1"/>
    <col min="13007" max="13007" width="6.7109375" style="7" customWidth="1"/>
    <col min="13008" max="13013" width="9.140625" style="7" customWidth="1"/>
    <col min="13014" max="13014" width="10.7109375" style="7" customWidth="1"/>
    <col min="13015" max="13015" width="11" style="7" customWidth="1"/>
    <col min="13016" max="13030" width="9.140625" style="7" customWidth="1"/>
    <col min="13031" max="13031" width="9.85546875" style="7" customWidth="1"/>
    <col min="13032" max="13032" width="10.85546875" style="7" bestFit="1" customWidth="1"/>
    <col min="13033" max="13260" width="9.140625" style="7"/>
    <col min="13261" max="13261" width="4.5703125" style="7" customWidth="1"/>
    <col min="13262" max="13262" width="54.5703125" style="7" customWidth="1"/>
    <col min="13263" max="13263" width="6.7109375" style="7" customWidth="1"/>
    <col min="13264" max="13269" width="9.140625" style="7" customWidth="1"/>
    <col min="13270" max="13270" width="10.7109375" style="7" customWidth="1"/>
    <col min="13271" max="13271" width="11" style="7" customWidth="1"/>
    <col min="13272" max="13286" width="9.140625" style="7" customWidth="1"/>
    <col min="13287" max="13287" width="9.85546875" style="7" customWidth="1"/>
    <col min="13288" max="13288" width="10.85546875" style="7" bestFit="1" customWidth="1"/>
    <col min="13289" max="13516" width="9.140625" style="7"/>
    <col min="13517" max="13517" width="4.5703125" style="7" customWidth="1"/>
    <col min="13518" max="13518" width="54.5703125" style="7" customWidth="1"/>
    <col min="13519" max="13519" width="6.7109375" style="7" customWidth="1"/>
    <col min="13520" max="13525" width="9.140625" style="7" customWidth="1"/>
    <col min="13526" max="13526" width="10.7109375" style="7" customWidth="1"/>
    <col min="13527" max="13527" width="11" style="7" customWidth="1"/>
    <col min="13528" max="13542" width="9.140625" style="7" customWidth="1"/>
    <col min="13543" max="13543" width="9.85546875" style="7" customWidth="1"/>
    <col min="13544" max="13544" width="10.85546875" style="7" bestFit="1" customWidth="1"/>
    <col min="13545" max="13772" width="9.140625" style="7"/>
    <col min="13773" max="13773" width="4.5703125" style="7" customWidth="1"/>
    <col min="13774" max="13774" width="54.5703125" style="7" customWidth="1"/>
    <col min="13775" max="13775" width="6.7109375" style="7" customWidth="1"/>
    <col min="13776" max="13781" width="9.140625" style="7" customWidth="1"/>
    <col min="13782" max="13782" width="10.7109375" style="7" customWidth="1"/>
    <col min="13783" max="13783" width="11" style="7" customWidth="1"/>
    <col min="13784" max="13798" width="9.140625" style="7" customWidth="1"/>
    <col min="13799" max="13799" width="9.85546875" style="7" customWidth="1"/>
    <col min="13800" max="13800" width="10.85546875" style="7" bestFit="1" customWidth="1"/>
    <col min="13801" max="14028" width="9.140625" style="7"/>
    <col min="14029" max="14029" width="4.5703125" style="7" customWidth="1"/>
    <col min="14030" max="14030" width="54.5703125" style="7" customWidth="1"/>
    <col min="14031" max="14031" width="6.7109375" style="7" customWidth="1"/>
    <col min="14032" max="14037" width="9.140625" style="7" customWidth="1"/>
    <col min="14038" max="14038" width="10.7109375" style="7" customWidth="1"/>
    <col min="14039" max="14039" width="11" style="7" customWidth="1"/>
    <col min="14040" max="14054" width="9.140625" style="7" customWidth="1"/>
    <col min="14055" max="14055" width="9.85546875" style="7" customWidth="1"/>
    <col min="14056" max="14056" width="10.85546875" style="7" bestFit="1" customWidth="1"/>
    <col min="14057" max="14284" width="9.140625" style="7"/>
    <col min="14285" max="14285" width="4.5703125" style="7" customWidth="1"/>
    <col min="14286" max="14286" width="54.5703125" style="7" customWidth="1"/>
    <col min="14287" max="14287" width="6.7109375" style="7" customWidth="1"/>
    <col min="14288" max="14293" width="9.140625" style="7" customWidth="1"/>
    <col min="14294" max="14294" width="10.7109375" style="7" customWidth="1"/>
    <col min="14295" max="14295" width="11" style="7" customWidth="1"/>
    <col min="14296" max="14310" width="9.140625" style="7" customWidth="1"/>
    <col min="14311" max="14311" width="9.85546875" style="7" customWidth="1"/>
    <col min="14312" max="14312" width="10.85546875" style="7" bestFit="1" customWidth="1"/>
    <col min="14313" max="14540" width="9.140625" style="7"/>
    <col min="14541" max="14541" width="4.5703125" style="7" customWidth="1"/>
    <col min="14542" max="14542" width="54.5703125" style="7" customWidth="1"/>
    <col min="14543" max="14543" width="6.7109375" style="7" customWidth="1"/>
    <col min="14544" max="14549" width="9.140625" style="7" customWidth="1"/>
    <col min="14550" max="14550" width="10.7109375" style="7" customWidth="1"/>
    <col min="14551" max="14551" width="11" style="7" customWidth="1"/>
    <col min="14552" max="14566" width="9.140625" style="7" customWidth="1"/>
    <col min="14567" max="14567" width="9.85546875" style="7" customWidth="1"/>
    <col min="14568" max="14568" width="10.85546875" style="7" bestFit="1" customWidth="1"/>
    <col min="14569" max="14796" width="9.140625" style="7"/>
    <col min="14797" max="14797" width="4.5703125" style="7" customWidth="1"/>
    <col min="14798" max="14798" width="54.5703125" style="7" customWidth="1"/>
    <col min="14799" max="14799" width="6.7109375" style="7" customWidth="1"/>
    <col min="14800" max="14805" width="9.140625" style="7" customWidth="1"/>
    <col min="14806" max="14806" width="10.7109375" style="7" customWidth="1"/>
    <col min="14807" max="14807" width="11" style="7" customWidth="1"/>
    <col min="14808" max="14822" width="9.140625" style="7" customWidth="1"/>
    <col min="14823" max="14823" width="9.85546875" style="7" customWidth="1"/>
    <col min="14824" max="14824" width="10.85546875" style="7" bestFit="1" customWidth="1"/>
    <col min="14825" max="15052" width="9.140625" style="7"/>
    <col min="15053" max="15053" width="4.5703125" style="7" customWidth="1"/>
    <col min="15054" max="15054" width="54.5703125" style="7" customWidth="1"/>
    <col min="15055" max="15055" width="6.7109375" style="7" customWidth="1"/>
    <col min="15056" max="15061" width="9.140625" style="7" customWidth="1"/>
    <col min="15062" max="15062" width="10.7109375" style="7" customWidth="1"/>
    <col min="15063" max="15063" width="11" style="7" customWidth="1"/>
    <col min="15064" max="15078" width="9.140625" style="7" customWidth="1"/>
    <col min="15079" max="15079" width="9.85546875" style="7" customWidth="1"/>
    <col min="15080" max="15080" width="10.85546875" style="7" bestFit="1" customWidth="1"/>
    <col min="15081" max="15308" width="9.140625" style="7"/>
    <col min="15309" max="15309" width="4.5703125" style="7" customWidth="1"/>
    <col min="15310" max="15310" width="54.5703125" style="7" customWidth="1"/>
    <col min="15311" max="15311" width="6.7109375" style="7" customWidth="1"/>
    <col min="15312" max="15317" width="9.140625" style="7" customWidth="1"/>
    <col min="15318" max="15318" width="10.7109375" style="7" customWidth="1"/>
    <col min="15319" max="15319" width="11" style="7" customWidth="1"/>
    <col min="15320" max="15334" width="9.140625" style="7" customWidth="1"/>
    <col min="15335" max="15335" width="9.85546875" style="7" customWidth="1"/>
    <col min="15336" max="15336" width="10.85546875" style="7" bestFit="1" customWidth="1"/>
    <col min="15337" max="15564" width="9.140625" style="7"/>
    <col min="15565" max="15565" width="4.5703125" style="7" customWidth="1"/>
    <col min="15566" max="15566" width="54.5703125" style="7" customWidth="1"/>
    <col min="15567" max="15567" width="6.7109375" style="7" customWidth="1"/>
    <col min="15568" max="15573" width="9.140625" style="7" customWidth="1"/>
    <col min="15574" max="15574" width="10.7109375" style="7" customWidth="1"/>
    <col min="15575" max="15575" width="11" style="7" customWidth="1"/>
    <col min="15576" max="15590" width="9.140625" style="7" customWidth="1"/>
    <col min="15591" max="15591" width="9.85546875" style="7" customWidth="1"/>
    <col min="15592" max="15592" width="10.85546875" style="7" bestFit="1" customWidth="1"/>
    <col min="15593" max="15820" width="9.140625" style="7"/>
    <col min="15821" max="15821" width="4.5703125" style="7" customWidth="1"/>
    <col min="15822" max="15822" width="54.5703125" style="7" customWidth="1"/>
    <col min="15823" max="15823" width="6.7109375" style="7" customWidth="1"/>
    <col min="15824" max="15829" width="9.140625" style="7" customWidth="1"/>
    <col min="15830" max="15830" width="10.7109375" style="7" customWidth="1"/>
    <col min="15831" max="15831" width="11" style="7" customWidth="1"/>
    <col min="15832" max="15846" width="9.140625" style="7" customWidth="1"/>
    <col min="15847" max="15847" width="9.85546875" style="7" customWidth="1"/>
    <col min="15848" max="15848" width="10.85546875" style="7" bestFit="1" customWidth="1"/>
    <col min="15849" max="16076" width="9.140625" style="7"/>
    <col min="16077" max="16077" width="4.5703125" style="7" customWidth="1"/>
    <col min="16078" max="16078" width="54.5703125" style="7" customWidth="1"/>
    <col min="16079" max="16079" width="6.7109375" style="7" customWidth="1"/>
    <col min="16080" max="16085" width="9.140625" style="7" customWidth="1"/>
    <col min="16086" max="16086" width="10.7109375" style="7" customWidth="1"/>
    <col min="16087" max="16087" width="11" style="7" customWidth="1"/>
    <col min="16088" max="16102" width="9.140625" style="7" customWidth="1"/>
    <col min="16103" max="16103" width="9.85546875" style="7" customWidth="1"/>
    <col min="16104" max="16104" width="10.85546875" style="7" bestFit="1" customWidth="1"/>
    <col min="16105" max="16384" width="9.140625" style="7"/>
  </cols>
  <sheetData>
    <row r="1" spans="1:21" ht="15" customHeight="1">
      <c r="A1" s="145"/>
      <c r="B1" s="146"/>
      <c r="C1" s="146"/>
      <c r="D1" s="146"/>
      <c r="E1" s="147"/>
      <c r="F1" s="146"/>
      <c r="G1" s="146"/>
      <c r="H1" s="147"/>
      <c r="I1" s="147"/>
      <c r="J1" s="147"/>
      <c r="K1" s="519" t="s">
        <v>118</v>
      </c>
      <c r="L1" s="519"/>
      <c r="M1" s="146"/>
      <c r="N1" s="146"/>
      <c r="O1" s="146"/>
      <c r="P1" s="333" t="s">
        <v>118</v>
      </c>
      <c r="Q1" s="146"/>
      <c r="R1" s="333" t="s">
        <v>118</v>
      </c>
      <c r="S1" s="146"/>
      <c r="T1" s="146"/>
      <c r="U1" s="146"/>
    </row>
    <row r="2" spans="1:21" ht="23.25" customHeight="1">
      <c r="A2" s="529" t="s">
        <v>495</v>
      </c>
      <c r="B2" s="529"/>
      <c r="C2" s="529"/>
      <c r="D2" s="529"/>
      <c r="E2" s="529"/>
      <c r="F2" s="529"/>
      <c r="G2" s="529"/>
      <c r="H2" s="529"/>
      <c r="I2" s="529"/>
      <c r="J2" s="529"/>
      <c r="K2" s="529"/>
      <c r="L2" s="529"/>
      <c r="M2" s="529"/>
      <c r="N2" s="529"/>
      <c r="O2" s="529"/>
      <c r="P2" s="529"/>
      <c r="Q2" s="529"/>
      <c r="R2" s="529"/>
      <c r="S2" s="146"/>
      <c r="T2" s="146"/>
      <c r="U2" s="146"/>
    </row>
    <row r="3" spans="1:21" ht="15.75">
      <c r="A3" s="475" t="s">
        <v>509</v>
      </c>
      <c r="B3" s="475"/>
      <c r="C3" s="475"/>
      <c r="D3" s="475"/>
      <c r="E3" s="475"/>
      <c r="F3" s="475"/>
      <c r="G3" s="475"/>
      <c r="H3" s="475"/>
      <c r="I3" s="475"/>
      <c r="J3" s="475"/>
      <c r="K3" s="475"/>
      <c r="L3" s="475"/>
      <c r="M3" s="475"/>
      <c r="N3" s="475"/>
      <c r="O3" s="475"/>
      <c r="P3" s="475"/>
      <c r="Q3" s="475"/>
      <c r="R3" s="475"/>
      <c r="S3" s="396"/>
      <c r="T3" s="396"/>
      <c r="U3" s="396"/>
    </row>
    <row r="4" spans="1:21">
      <c r="B4" s="8"/>
      <c r="C4" s="8"/>
      <c r="D4" s="148"/>
      <c r="E4" s="148"/>
      <c r="F4" s="148"/>
      <c r="G4" s="148"/>
      <c r="H4" s="148"/>
      <c r="I4" s="148"/>
      <c r="J4" s="148"/>
      <c r="K4" s="148"/>
      <c r="L4" s="380"/>
      <c r="M4" s="380"/>
      <c r="N4" s="148"/>
      <c r="O4" s="148"/>
      <c r="P4" s="148"/>
      <c r="Q4" s="148"/>
      <c r="R4" s="148"/>
    </row>
    <row r="5" spans="1:21" ht="15" customHeight="1">
      <c r="A5" s="381"/>
      <c r="B5" s="382"/>
      <c r="C5" s="382"/>
      <c r="D5" s="382"/>
      <c r="E5" s="383"/>
      <c r="F5" s="383"/>
      <c r="G5" s="383"/>
      <c r="H5" s="382"/>
      <c r="I5" s="382"/>
      <c r="J5" s="383"/>
      <c r="K5" s="383"/>
      <c r="L5" s="383"/>
      <c r="M5" s="383"/>
      <c r="N5" s="383" t="s">
        <v>496</v>
      </c>
      <c r="O5" s="383"/>
      <c r="P5" s="383"/>
      <c r="Q5" s="383" t="s">
        <v>497</v>
      </c>
      <c r="R5" s="149" t="s">
        <v>119</v>
      </c>
    </row>
    <row r="6" spans="1:21" s="268" customFormat="1" ht="15" customHeight="1">
      <c r="A6" s="523" t="s">
        <v>1</v>
      </c>
      <c r="B6" s="523" t="s">
        <v>106</v>
      </c>
      <c r="C6" s="523" t="s">
        <v>120</v>
      </c>
      <c r="D6" s="530" t="s">
        <v>407</v>
      </c>
      <c r="E6" s="533" t="s">
        <v>121</v>
      </c>
      <c r="F6" s="534"/>
      <c r="G6" s="534"/>
      <c r="H6" s="535"/>
      <c r="I6" s="530" t="s">
        <v>498</v>
      </c>
      <c r="J6" s="533" t="s">
        <v>121</v>
      </c>
      <c r="K6" s="534"/>
      <c r="L6" s="534"/>
      <c r="M6" s="534"/>
      <c r="N6" s="534"/>
      <c r="O6" s="534"/>
      <c r="P6" s="534"/>
      <c r="Q6" s="534"/>
      <c r="R6" s="535"/>
    </row>
    <row r="7" spans="1:21" s="268" customFormat="1" ht="15" customHeight="1">
      <c r="A7" s="524"/>
      <c r="B7" s="524"/>
      <c r="C7" s="524"/>
      <c r="D7" s="531"/>
      <c r="E7" s="526" t="s">
        <v>499</v>
      </c>
      <c r="F7" s="520" t="s">
        <v>121</v>
      </c>
      <c r="G7" s="520"/>
      <c r="H7" s="523" t="s">
        <v>168</v>
      </c>
      <c r="I7" s="531"/>
      <c r="J7" s="526" t="s">
        <v>122</v>
      </c>
      <c r="K7" s="520" t="s">
        <v>121</v>
      </c>
      <c r="L7" s="520"/>
      <c r="M7" s="520"/>
      <c r="N7" s="520"/>
      <c r="O7" s="520"/>
      <c r="P7" s="520"/>
      <c r="Q7" s="520"/>
      <c r="R7" s="523" t="s">
        <v>168</v>
      </c>
    </row>
    <row r="8" spans="1:21" s="268" customFormat="1" ht="15.75" customHeight="1">
      <c r="A8" s="524"/>
      <c r="B8" s="524"/>
      <c r="C8" s="524"/>
      <c r="D8" s="531"/>
      <c r="E8" s="527"/>
      <c r="F8" s="520" t="s">
        <v>317</v>
      </c>
      <c r="G8" s="520" t="s">
        <v>408</v>
      </c>
      <c r="H8" s="524"/>
      <c r="I8" s="531"/>
      <c r="J8" s="527"/>
      <c r="K8" s="520" t="s">
        <v>317</v>
      </c>
      <c r="L8" s="520" t="s">
        <v>500</v>
      </c>
      <c r="M8" s="520" t="s">
        <v>501</v>
      </c>
      <c r="N8" s="520" t="s">
        <v>409</v>
      </c>
      <c r="O8" s="520" t="s">
        <v>121</v>
      </c>
      <c r="P8" s="520"/>
      <c r="Q8" s="520"/>
      <c r="R8" s="524"/>
    </row>
    <row r="9" spans="1:21" s="268" customFormat="1" ht="15.95" customHeight="1">
      <c r="A9" s="524"/>
      <c r="B9" s="524"/>
      <c r="C9" s="524"/>
      <c r="D9" s="531"/>
      <c r="E9" s="527"/>
      <c r="F9" s="520"/>
      <c r="G9" s="520"/>
      <c r="H9" s="524"/>
      <c r="I9" s="531"/>
      <c r="J9" s="527"/>
      <c r="K9" s="520"/>
      <c r="L9" s="520"/>
      <c r="M9" s="520"/>
      <c r="N9" s="520"/>
      <c r="O9" s="520" t="s">
        <v>410</v>
      </c>
      <c r="P9" s="520" t="s">
        <v>411</v>
      </c>
      <c r="Q9" s="520" t="s">
        <v>502</v>
      </c>
      <c r="R9" s="524"/>
    </row>
    <row r="10" spans="1:21" s="268" customFormat="1" ht="68.25" customHeight="1">
      <c r="A10" s="525"/>
      <c r="B10" s="525"/>
      <c r="C10" s="525"/>
      <c r="D10" s="532"/>
      <c r="E10" s="528"/>
      <c r="F10" s="520"/>
      <c r="G10" s="520"/>
      <c r="H10" s="525"/>
      <c r="I10" s="532"/>
      <c r="J10" s="528"/>
      <c r="K10" s="520"/>
      <c r="L10" s="520"/>
      <c r="M10" s="520"/>
      <c r="N10" s="520"/>
      <c r="O10" s="520"/>
      <c r="P10" s="520"/>
      <c r="Q10" s="520"/>
      <c r="R10" s="525"/>
    </row>
    <row r="11" spans="1:21" s="268" customFormat="1" ht="34.5" hidden="1">
      <c r="A11" s="384" t="s">
        <v>5</v>
      </c>
      <c r="B11" s="384" t="s">
        <v>93</v>
      </c>
      <c r="C11" s="384" t="s">
        <v>97</v>
      </c>
      <c r="D11" s="385" t="s">
        <v>503</v>
      </c>
      <c r="E11" s="386" t="s">
        <v>504</v>
      </c>
      <c r="F11" s="386" t="s">
        <v>32</v>
      </c>
      <c r="G11" s="386" t="s">
        <v>41</v>
      </c>
      <c r="H11" s="387" t="s">
        <v>52</v>
      </c>
      <c r="I11" s="385" t="s">
        <v>505</v>
      </c>
      <c r="J11" s="386" t="s">
        <v>506</v>
      </c>
      <c r="K11" s="386" t="s">
        <v>58</v>
      </c>
      <c r="L11" s="386" t="s">
        <v>507</v>
      </c>
      <c r="M11" s="386"/>
      <c r="N11" s="386" t="s">
        <v>508</v>
      </c>
      <c r="O11" s="386" t="s">
        <v>71</v>
      </c>
      <c r="P11" s="386" t="s">
        <v>74</v>
      </c>
      <c r="Q11" s="386"/>
      <c r="R11" s="387" t="s">
        <v>75</v>
      </c>
    </row>
    <row r="12" spans="1:21" s="269" customFormat="1" ht="34.5">
      <c r="A12" s="411"/>
      <c r="B12" s="412" t="s">
        <v>483</v>
      </c>
      <c r="C12" s="413"/>
      <c r="D12" s="414">
        <f t="shared" ref="D12:K12" si="0">D13+D89</f>
        <v>2382945.512045505</v>
      </c>
      <c r="E12" s="414">
        <f t="shared" si="0"/>
        <v>2101861.9320455049</v>
      </c>
      <c r="F12" s="414">
        <f t="shared" si="0"/>
        <v>2145027.9555555554</v>
      </c>
      <c r="G12" s="414">
        <f t="shared" si="0"/>
        <v>-43166.023510050698</v>
      </c>
      <c r="H12" s="414">
        <f t="shared" si="0"/>
        <v>281083.57999999996</v>
      </c>
      <c r="I12" s="414">
        <f t="shared" si="0"/>
        <v>3360404.0175240249</v>
      </c>
      <c r="J12" s="414">
        <f t="shared" si="0"/>
        <v>3102126.0175240249</v>
      </c>
      <c r="K12" s="414">
        <f t="shared" si="0"/>
        <v>3142077</v>
      </c>
      <c r="L12" s="415">
        <f t="shared" ref="L12:L75" si="1">IF(F12=0,0,K12/F12*100)</f>
        <v>146.48186714127053</v>
      </c>
      <c r="M12" s="414"/>
      <c r="N12" s="414">
        <f>N13+N89</f>
        <v>-39950.982475975121</v>
      </c>
      <c r="O12" s="414">
        <f>O13+O89</f>
        <v>-12333.982475975128</v>
      </c>
      <c r="P12" s="414">
        <f>P13+P89</f>
        <v>-30832</v>
      </c>
      <c r="Q12" s="414">
        <f>Q13+Q89</f>
        <v>3215</v>
      </c>
      <c r="R12" s="414">
        <f>R13+R89</f>
        <v>258278</v>
      </c>
    </row>
    <row r="13" spans="1:21" s="269" customFormat="1" ht="17.25">
      <c r="A13" s="413" t="s">
        <v>5</v>
      </c>
      <c r="B13" s="416" t="s">
        <v>484</v>
      </c>
      <c r="C13" s="413"/>
      <c r="D13" s="414">
        <f>D14+D23+D86+D77+D78+D76+D85</f>
        <v>2382945.512045505</v>
      </c>
      <c r="E13" s="414">
        <f t="shared" ref="E13:R13" si="2">E14+E23+E86+E77+E78+E76+E85</f>
        <v>2101861.9320455049</v>
      </c>
      <c r="F13" s="414">
        <f t="shared" si="2"/>
        <v>2145027.9555555554</v>
      </c>
      <c r="G13" s="414">
        <f t="shared" si="2"/>
        <v>-43166.023510050698</v>
      </c>
      <c r="H13" s="414">
        <f t="shared" si="2"/>
        <v>281083.57999999996</v>
      </c>
      <c r="I13" s="414">
        <f t="shared" si="2"/>
        <v>3344304.0175240249</v>
      </c>
      <c r="J13" s="414">
        <f t="shared" si="2"/>
        <v>3086026.0175240249</v>
      </c>
      <c r="K13" s="414">
        <f t="shared" si="2"/>
        <v>3125977</v>
      </c>
      <c r="L13" s="415">
        <f t="shared" si="1"/>
        <v>145.73129417282499</v>
      </c>
      <c r="M13" s="414">
        <f t="shared" si="2"/>
        <v>940585.04444444459</v>
      </c>
      <c r="N13" s="414">
        <f t="shared" si="2"/>
        <v>-39950.982475975121</v>
      </c>
      <c r="O13" s="414">
        <f t="shared" si="2"/>
        <v>-12333.982475975128</v>
      </c>
      <c r="P13" s="414">
        <f t="shared" si="2"/>
        <v>-30832</v>
      </c>
      <c r="Q13" s="414">
        <f t="shared" si="2"/>
        <v>3215</v>
      </c>
      <c r="R13" s="414">
        <f t="shared" si="2"/>
        <v>258278</v>
      </c>
    </row>
    <row r="14" spans="1:21" s="269" customFormat="1" ht="17.25">
      <c r="A14" s="413" t="s">
        <v>7</v>
      </c>
      <c r="B14" s="416" t="s">
        <v>123</v>
      </c>
      <c r="C14" s="413"/>
      <c r="D14" s="414">
        <f>D15+D16+D21+D22</f>
        <v>655131</v>
      </c>
      <c r="E14" s="414">
        <f t="shared" ref="E14:R14" si="3">E15+E16+E21+E22</f>
        <v>455225</v>
      </c>
      <c r="F14" s="414">
        <f t="shared" si="3"/>
        <v>455225</v>
      </c>
      <c r="G14" s="414">
        <f t="shared" si="3"/>
        <v>0</v>
      </c>
      <c r="H14" s="414">
        <f t="shared" si="3"/>
        <v>199906</v>
      </c>
      <c r="I14" s="414">
        <f t="shared" si="3"/>
        <v>619716</v>
      </c>
      <c r="J14" s="414">
        <f t="shared" si="3"/>
        <v>495589</v>
      </c>
      <c r="K14" s="414">
        <f t="shared" si="3"/>
        <v>495589</v>
      </c>
      <c r="L14" s="417">
        <f t="shared" si="1"/>
        <v>108.86682409797352</v>
      </c>
      <c r="M14" s="414"/>
      <c r="N14" s="414">
        <f t="shared" si="3"/>
        <v>0</v>
      </c>
      <c r="O14" s="414">
        <f t="shared" si="3"/>
        <v>0</v>
      </c>
      <c r="P14" s="414">
        <f t="shared" si="3"/>
        <v>0</v>
      </c>
      <c r="Q14" s="414">
        <f t="shared" si="3"/>
        <v>0</v>
      </c>
      <c r="R14" s="414">
        <f t="shared" si="3"/>
        <v>124127</v>
      </c>
    </row>
    <row r="15" spans="1:21" s="269" customFormat="1" ht="17.25">
      <c r="A15" s="418" t="s">
        <v>10</v>
      </c>
      <c r="B15" s="419" t="s">
        <v>110</v>
      </c>
      <c r="C15" s="420"/>
      <c r="D15" s="414">
        <v>439563</v>
      </c>
      <c r="E15" s="421">
        <v>267873</v>
      </c>
      <c r="F15" s="421">
        <v>267873</v>
      </c>
      <c r="G15" s="421"/>
      <c r="H15" s="414">
        <v>171690</v>
      </c>
      <c r="I15" s="414">
        <f>J15+R15</f>
        <v>456352</v>
      </c>
      <c r="J15" s="422">
        <f t="shared" ref="J15:J22" si="4">K15+N15</f>
        <v>338352</v>
      </c>
      <c r="K15" s="422">
        <v>338352</v>
      </c>
      <c r="L15" s="417">
        <f t="shared" si="1"/>
        <v>126.31060241233718</v>
      </c>
      <c r="M15" s="422"/>
      <c r="N15" s="421"/>
      <c r="O15" s="421"/>
      <c r="P15" s="421"/>
      <c r="Q15" s="421"/>
      <c r="R15" s="414">
        <v>118000</v>
      </c>
    </row>
    <row r="16" spans="1:21" s="269" customFormat="1" ht="17.25">
      <c r="A16" s="418" t="s">
        <v>26</v>
      </c>
      <c r="B16" s="419" t="s">
        <v>318</v>
      </c>
      <c r="C16" s="423"/>
      <c r="D16" s="414">
        <v>130568</v>
      </c>
      <c r="E16" s="414">
        <v>129568</v>
      </c>
      <c r="F16" s="424">
        <v>129568</v>
      </c>
      <c r="G16" s="414">
        <v>0</v>
      </c>
      <c r="H16" s="414">
        <v>1000</v>
      </c>
      <c r="I16" s="414">
        <f>J16+R16</f>
        <v>74864</v>
      </c>
      <c r="J16" s="422">
        <f t="shared" si="4"/>
        <v>68737</v>
      </c>
      <c r="K16" s="414">
        <v>68737</v>
      </c>
      <c r="L16" s="415">
        <f t="shared" si="1"/>
        <v>53.050907631513958</v>
      </c>
      <c r="M16" s="414"/>
      <c r="N16" s="414">
        <f t="shared" ref="N16:R16" si="5">N17+N19+N20</f>
        <v>0</v>
      </c>
      <c r="O16" s="414">
        <f t="shared" si="5"/>
        <v>0</v>
      </c>
      <c r="P16" s="414">
        <f t="shared" si="5"/>
        <v>0</v>
      </c>
      <c r="Q16" s="414">
        <f t="shared" si="5"/>
        <v>0</v>
      </c>
      <c r="R16" s="414">
        <f t="shared" si="5"/>
        <v>6127</v>
      </c>
    </row>
    <row r="17" spans="1:18" ht="17.25">
      <c r="A17" s="425" t="s">
        <v>28</v>
      </c>
      <c r="B17" s="426" t="s">
        <v>124</v>
      </c>
      <c r="C17" s="427"/>
      <c r="D17" s="414">
        <v>121100</v>
      </c>
      <c r="E17" s="428">
        <v>121100</v>
      </c>
      <c r="F17" s="428">
        <v>121100</v>
      </c>
      <c r="G17" s="428"/>
      <c r="H17" s="429"/>
      <c r="I17" s="430">
        <f t="shared" ref="I17:I22" si="6">J17+R17</f>
        <v>57800</v>
      </c>
      <c r="J17" s="431">
        <f t="shared" si="4"/>
        <v>57800</v>
      </c>
      <c r="K17" s="431">
        <v>57800</v>
      </c>
      <c r="L17" s="432">
        <f t="shared" si="1"/>
        <v>47.729149463253513</v>
      </c>
      <c r="M17" s="431"/>
      <c r="N17" s="428"/>
      <c r="O17" s="428"/>
      <c r="P17" s="428"/>
      <c r="Q17" s="428"/>
      <c r="R17" s="429"/>
    </row>
    <row r="18" spans="1:18" s="271" customFormat="1" ht="20.25" customHeight="1">
      <c r="A18" s="433"/>
      <c r="B18" s="434" t="s">
        <v>515</v>
      </c>
      <c r="C18" s="435"/>
      <c r="D18" s="436">
        <v>121100</v>
      </c>
      <c r="E18" s="437">
        <v>121100</v>
      </c>
      <c r="F18" s="437">
        <v>121100</v>
      </c>
      <c r="G18" s="437"/>
      <c r="H18" s="438"/>
      <c r="I18" s="439">
        <f t="shared" si="6"/>
        <v>57800</v>
      </c>
      <c r="J18" s="440">
        <f t="shared" si="4"/>
        <v>57800</v>
      </c>
      <c r="K18" s="440">
        <v>57800</v>
      </c>
      <c r="L18" s="441">
        <f t="shared" si="1"/>
        <v>47.729149463253513</v>
      </c>
      <c r="M18" s="440"/>
      <c r="N18" s="437"/>
      <c r="O18" s="437"/>
      <c r="P18" s="437"/>
      <c r="Q18" s="437"/>
      <c r="R18" s="438"/>
    </row>
    <row r="19" spans="1:18" ht="17.25">
      <c r="A19" s="425" t="s">
        <v>29</v>
      </c>
      <c r="B19" s="442" t="s">
        <v>125</v>
      </c>
      <c r="C19" s="443"/>
      <c r="D19" s="414">
        <v>1578</v>
      </c>
      <c r="E19" s="428">
        <v>1578</v>
      </c>
      <c r="F19" s="428">
        <v>1578</v>
      </c>
      <c r="G19" s="428"/>
      <c r="H19" s="429"/>
      <c r="I19" s="430">
        <f t="shared" si="6"/>
        <v>2844</v>
      </c>
      <c r="J19" s="431">
        <f t="shared" si="4"/>
        <v>2844</v>
      </c>
      <c r="K19" s="431">
        <v>2844</v>
      </c>
      <c r="L19" s="432">
        <f t="shared" si="1"/>
        <v>180.22813688212929</v>
      </c>
      <c r="M19" s="431"/>
      <c r="N19" s="428"/>
      <c r="O19" s="428"/>
      <c r="P19" s="428"/>
      <c r="Q19" s="428"/>
      <c r="R19" s="429"/>
    </row>
    <row r="20" spans="1:18" ht="17.25">
      <c r="A20" s="425" t="s">
        <v>30</v>
      </c>
      <c r="B20" s="429" t="s">
        <v>511</v>
      </c>
      <c r="C20" s="443"/>
      <c r="D20" s="414">
        <v>7890</v>
      </c>
      <c r="E20" s="428">
        <v>6890</v>
      </c>
      <c r="F20" s="428">
        <v>6890</v>
      </c>
      <c r="G20" s="428"/>
      <c r="H20" s="428">
        <v>1000</v>
      </c>
      <c r="I20" s="430">
        <f t="shared" si="6"/>
        <v>14220</v>
      </c>
      <c r="J20" s="431">
        <f t="shared" si="4"/>
        <v>8093</v>
      </c>
      <c r="K20" s="431">
        <v>8093</v>
      </c>
      <c r="L20" s="432">
        <f t="shared" si="1"/>
        <v>117.46008708272859</v>
      </c>
      <c r="M20" s="431"/>
      <c r="N20" s="428"/>
      <c r="O20" s="428"/>
      <c r="P20" s="428"/>
      <c r="Q20" s="428"/>
      <c r="R20" s="428">
        <v>6127</v>
      </c>
    </row>
    <row r="21" spans="1:18" s="269" customFormat="1" ht="17.25">
      <c r="A21" s="418" t="s">
        <v>32</v>
      </c>
      <c r="B21" s="419" t="s">
        <v>112</v>
      </c>
      <c r="C21" s="420"/>
      <c r="D21" s="414">
        <v>85000</v>
      </c>
      <c r="E21" s="421">
        <v>57784</v>
      </c>
      <c r="F21" s="421">
        <v>57784</v>
      </c>
      <c r="G21" s="421"/>
      <c r="H21" s="421">
        <v>27216</v>
      </c>
      <c r="I21" s="414">
        <f t="shared" si="6"/>
        <v>85000</v>
      </c>
      <c r="J21" s="422">
        <f t="shared" si="4"/>
        <v>85000</v>
      </c>
      <c r="K21" s="422">
        <v>85000</v>
      </c>
      <c r="L21" s="417">
        <f t="shared" si="1"/>
        <v>147.09954312612487</v>
      </c>
      <c r="M21" s="422"/>
      <c r="N21" s="421"/>
      <c r="O21" s="421"/>
      <c r="P21" s="421"/>
      <c r="Q21" s="421"/>
      <c r="R21" s="421"/>
    </row>
    <row r="22" spans="1:18" s="269" customFormat="1" ht="42.75" customHeight="1">
      <c r="A22" s="418">
        <v>4</v>
      </c>
      <c r="B22" s="444" t="s">
        <v>485</v>
      </c>
      <c r="C22" s="420"/>
      <c r="D22" s="414"/>
      <c r="E22" s="421"/>
      <c r="F22" s="421"/>
      <c r="G22" s="421"/>
      <c r="H22" s="421"/>
      <c r="I22" s="414">
        <f t="shared" si="6"/>
        <v>3500</v>
      </c>
      <c r="J22" s="422">
        <f t="shared" si="4"/>
        <v>3500</v>
      </c>
      <c r="K22" s="422">
        <v>3500</v>
      </c>
      <c r="L22" s="417">
        <f t="shared" si="1"/>
        <v>0</v>
      </c>
      <c r="M22" s="422"/>
      <c r="N22" s="421"/>
      <c r="O22" s="421"/>
      <c r="P22" s="421"/>
      <c r="Q22" s="421"/>
      <c r="R22" s="421"/>
    </row>
    <row r="23" spans="1:18" s="269" customFormat="1" ht="17.25">
      <c r="A23" s="413" t="s">
        <v>88</v>
      </c>
      <c r="B23" s="416" t="s">
        <v>259</v>
      </c>
      <c r="C23" s="413"/>
      <c r="D23" s="414">
        <f t="shared" ref="D23:K23" si="7">D24+D29+D31+D30</f>
        <v>1671272.512045505</v>
      </c>
      <c r="E23" s="414">
        <f t="shared" si="7"/>
        <v>1590094.9320455049</v>
      </c>
      <c r="F23" s="414">
        <f t="shared" si="7"/>
        <v>1531599.9555555554</v>
      </c>
      <c r="G23" s="414">
        <f t="shared" si="7"/>
        <v>58494.976489949302</v>
      </c>
      <c r="H23" s="414">
        <f t="shared" si="7"/>
        <v>81177.579999999987</v>
      </c>
      <c r="I23" s="414">
        <f t="shared" si="7"/>
        <v>1775357.0175240249</v>
      </c>
      <c r="J23" s="414">
        <f t="shared" si="7"/>
        <v>1641206.0175240249</v>
      </c>
      <c r="K23" s="414">
        <f t="shared" si="7"/>
        <v>1551939</v>
      </c>
      <c r="L23" s="415">
        <f t="shared" si="1"/>
        <v>101.32796063166944</v>
      </c>
      <c r="M23" s="414">
        <f t="shared" ref="M23:M77" si="8">K23-F23</f>
        <v>20339.044444444589</v>
      </c>
      <c r="N23" s="414">
        <f>N24+N29+N31+N30</f>
        <v>89267.017524024879</v>
      </c>
      <c r="O23" s="414">
        <f t="shared" ref="O23:R23" si="9">O24+O29+O31+O30</f>
        <v>42637.017524024872</v>
      </c>
      <c r="P23" s="414">
        <f t="shared" si="9"/>
        <v>15858</v>
      </c>
      <c r="Q23" s="414">
        <f t="shared" si="9"/>
        <v>30772</v>
      </c>
      <c r="R23" s="414">
        <f t="shared" si="9"/>
        <v>134151</v>
      </c>
    </row>
    <row r="24" spans="1:18" s="269" customFormat="1" ht="17.25">
      <c r="A24" s="418">
        <v>1</v>
      </c>
      <c r="B24" s="416" t="s">
        <v>412</v>
      </c>
      <c r="C24" s="418" t="s">
        <v>413</v>
      </c>
      <c r="D24" s="414">
        <v>405499</v>
      </c>
      <c r="E24" s="421">
        <v>392644</v>
      </c>
      <c r="F24" s="421">
        <v>360120</v>
      </c>
      <c r="G24" s="421">
        <v>32524</v>
      </c>
      <c r="H24" s="414">
        <v>12855</v>
      </c>
      <c r="I24" s="414">
        <f t="shared" ref="I24:I67" si="10">J24+R24</f>
        <v>437720</v>
      </c>
      <c r="J24" s="422">
        <f>K24+N24</f>
        <v>380322</v>
      </c>
      <c r="K24" s="422">
        <v>332433</v>
      </c>
      <c r="L24" s="417">
        <f t="shared" si="1"/>
        <v>92.311729423525492</v>
      </c>
      <c r="M24" s="422">
        <f t="shared" si="8"/>
        <v>-27687</v>
      </c>
      <c r="N24" s="421">
        <v>47889</v>
      </c>
      <c r="O24" s="421">
        <v>21647</v>
      </c>
      <c r="P24" s="421">
        <v>10877</v>
      </c>
      <c r="Q24" s="421">
        <v>15365</v>
      </c>
      <c r="R24" s="414">
        <v>57398</v>
      </c>
    </row>
    <row r="25" spans="1:18" ht="51.75" hidden="1" outlineLevel="1">
      <c r="A25" s="445"/>
      <c r="B25" s="446" t="s">
        <v>486</v>
      </c>
      <c r="C25" s="445"/>
      <c r="D25" s="430">
        <v>42376</v>
      </c>
      <c r="E25" s="428">
        <v>42376</v>
      </c>
      <c r="F25" s="428">
        <v>42376</v>
      </c>
      <c r="G25" s="428"/>
      <c r="H25" s="430"/>
      <c r="I25" s="430">
        <f t="shared" si="10"/>
        <v>22371.350000000035</v>
      </c>
      <c r="J25" s="431">
        <f>K25+N25</f>
        <v>22371.350000000035</v>
      </c>
      <c r="K25" s="431">
        <v>22371.350000000035</v>
      </c>
      <c r="L25" s="432">
        <f t="shared" si="1"/>
        <v>52.79250047196534</v>
      </c>
      <c r="M25" s="431">
        <f t="shared" si="8"/>
        <v>-20004.649999999965</v>
      </c>
      <c r="N25" s="428"/>
      <c r="O25" s="428"/>
      <c r="P25" s="428"/>
      <c r="Q25" s="428"/>
      <c r="R25" s="430"/>
    </row>
    <row r="26" spans="1:18" ht="51.75" hidden="1" outlineLevel="1">
      <c r="A26" s="445"/>
      <c r="B26" s="446" t="s">
        <v>319</v>
      </c>
      <c r="C26" s="445"/>
      <c r="D26" s="430">
        <v>1964</v>
      </c>
      <c r="E26" s="428">
        <v>1964</v>
      </c>
      <c r="F26" s="428">
        <v>1964</v>
      </c>
      <c r="G26" s="428"/>
      <c r="H26" s="430"/>
      <c r="I26" s="430">
        <f t="shared" si="10"/>
        <v>1964</v>
      </c>
      <c r="J26" s="431">
        <f>K26+N26</f>
        <v>1964</v>
      </c>
      <c r="K26" s="431">
        <v>1964</v>
      </c>
      <c r="L26" s="432">
        <f t="shared" si="1"/>
        <v>100</v>
      </c>
      <c r="M26" s="431">
        <f t="shared" si="8"/>
        <v>0</v>
      </c>
      <c r="N26" s="428"/>
      <c r="O26" s="428"/>
      <c r="P26" s="428"/>
      <c r="Q26" s="428"/>
      <c r="R26" s="430"/>
    </row>
    <row r="27" spans="1:18" ht="17.25" hidden="1" outlineLevel="1" collapsed="1">
      <c r="A27" s="425" t="s">
        <v>12</v>
      </c>
      <c r="B27" s="442" t="s">
        <v>126</v>
      </c>
      <c r="C27" s="445"/>
      <c r="D27" s="430">
        <v>299014</v>
      </c>
      <c r="E27" s="428">
        <v>299014</v>
      </c>
      <c r="F27" s="428">
        <v>268507</v>
      </c>
      <c r="G27" s="428">
        <v>30507</v>
      </c>
      <c r="H27" s="430"/>
      <c r="I27" s="430">
        <f t="shared" si="10"/>
        <v>318289</v>
      </c>
      <c r="J27" s="431">
        <f>K27+N27</f>
        <v>318289</v>
      </c>
      <c r="K27" s="431">
        <v>274762</v>
      </c>
      <c r="L27" s="432">
        <f t="shared" si="1"/>
        <v>102.32954820544715</v>
      </c>
      <c r="M27" s="431">
        <f t="shared" si="8"/>
        <v>6255</v>
      </c>
      <c r="N27" s="428">
        <v>43527</v>
      </c>
      <c r="O27" s="428">
        <v>20597</v>
      </c>
      <c r="P27" s="428">
        <v>9910</v>
      </c>
      <c r="Q27" s="428"/>
      <c r="R27" s="430"/>
    </row>
    <row r="28" spans="1:18" ht="17.25" hidden="1" outlineLevel="1">
      <c r="A28" s="425" t="s">
        <v>15</v>
      </c>
      <c r="B28" s="442" t="s">
        <v>127</v>
      </c>
      <c r="C28" s="445"/>
      <c r="D28" s="430">
        <v>93630</v>
      </c>
      <c r="E28" s="430">
        <v>93630</v>
      </c>
      <c r="F28" s="447">
        <v>91613</v>
      </c>
      <c r="G28" s="430">
        <v>2017</v>
      </c>
      <c r="H28" s="430"/>
      <c r="I28" s="430">
        <f t="shared" si="10"/>
        <v>62033</v>
      </c>
      <c r="J28" s="430">
        <f>J24-J27</f>
        <v>62033</v>
      </c>
      <c r="K28" s="430">
        <f>K24-K27</f>
        <v>57671</v>
      </c>
      <c r="L28" s="448">
        <f t="shared" si="1"/>
        <v>62.95067293943</v>
      </c>
      <c r="M28" s="430">
        <f t="shared" si="8"/>
        <v>-33942</v>
      </c>
      <c r="N28" s="430">
        <f>N24-N27</f>
        <v>4362</v>
      </c>
      <c r="O28" s="430">
        <f t="shared" ref="O28:P28" si="11">O24-O27</f>
        <v>1050</v>
      </c>
      <c r="P28" s="430">
        <f t="shared" si="11"/>
        <v>967</v>
      </c>
      <c r="Q28" s="430"/>
      <c r="R28" s="430"/>
    </row>
    <row r="29" spans="1:18" s="269" customFormat="1" ht="17.25" collapsed="1">
      <c r="A29" s="413">
        <v>2</v>
      </c>
      <c r="B29" s="416" t="s">
        <v>414</v>
      </c>
      <c r="C29" s="418" t="s">
        <v>415</v>
      </c>
      <c r="D29" s="414">
        <v>14253</v>
      </c>
      <c r="E29" s="421">
        <v>14253</v>
      </c>
      <c r="F29" s="421">
        <v>14157</v>
      </c>
      <c r="G29" s="421">
        <v>96</v>
      </c>
      <c r="H29" s="414"/>
      <c r="I29" s="414">
        <f t="shared" si="10"/>
        <v>14890</v>
      </c>
      <c r="J29" s="422">
        <f>K29+N29</f>
        <v>14890</v>
      </c>
      <c r="K29" s="422">
        <v>14794</v>
      </c>
      <c r="L29" s="417">
        <f t="shared" si="1"/>
        <v>104.49954086317723</v>
      </c>
      <c r="M29" s="422">
        <f t="shared" si="8"/>
        <v>637</v>
      </c>
      <c r="N29" s="421">
        <v>96</v>
      </c>
      <c r="O29" s="421">
        <v>39</v>
      </c>
      <c r="P29" s="421">
        <v>57</v>
      </c>
      <c r="Q29" s="421">
        <v>0</v>
      </c>
      <c r="R29" s="414"/>
    </row>
    <row r="30" spans="1:18" s="269" customFormat="1" ht="17.25" collapsed="1">
      <c r="A30" s="418" t="s">
        <v>32</v>
      </c>
      <c r="B30" s="416" t="s">
        <v>128</v>
      </c>
      <c r="C30" s="418" t="s">
        <v>416</v>
      </c>
      <c r="D30" s="414">
        <v>16250</v>
      </c>
      <c r="E30" s="421">
        <v>4750</v>
      </c>
      <c r="F30" s="421">
        <v>4688</v>
      </c>
      <c r="G30" s="421">
        <v>62</v>
      </c>
      <c r="H30" s="414">
        <v>11500</v>
      </c>
      <c r="I30" s="414">
        <f t="shared" si="10"/>
        <v>17135</v>
      </c>
      <c r="J30" s="422">
        <f>K30+N30</f>
        <v>5635</v>
      </c>
      <c r="K30" s="422">
        <v>5539</v>
      </c>
      <c r="L30" s="417">
        <f t="shared" si="1"/>
        <v>118.15273037542661</v>
      </c>
      <c r="M30" s="422">
        <f t="shared" si="8"/>
        <v>851</v>
      </c>
      <c r="N30" s="421">
        <v>96</v>
      </c>
      <c r="O30" s="421">
        <v>31</v>
      </c>
      <c r="P30" s="421">
        <v>31</v>
      </c>
      <c r="Q30" s="421">
        <v>34</v>
      </c>
      <c r="R30" s="414">
        <v>11500</v>
      </c>
    </row>
    <row r="31" spans="1:18" s="269" customFormat="1" ht="17.25">
      <c r="A31" s="418" t="s">
        <v>41</v>
      </c>
      <c r="B31" s="416" t="s">
        <v>129</v>
      </c>
      <c r="C31" s="413"/>
      <c r="D31" s="421">
        <v>1235270.512045505</v>
      </c>
      <c r="E31" s="421">
        <v>1178447.9320455049</v>
      </c>
      <c r="F31" s="421">
        <v>1152634.9555555554</v>
      </c>
      <c r="G31" s="421">
        <v>25812.976489949302</v>
      </c>
      <c r="H31" s="421">
        <v>56822.579999999994</v>
      </c>
      <c r="I31" s="422">
        <f t="shared" si="10"/>
        <v>1305612.0175240249</v>
      </c>
      <c r="J31" s="422">
        <f>J32+J41+J45+J50+J52+J54+J60+J65+J68</f>
        <v>1240359.0175240249</v>
      </c>
      <c r="K31" s="422">
        <f>K32+K41+K45+K50+K52+K54+K60+K65+K68</f>
        <v>1199173</v>
      </c>
      <c r="L31" s="417">
        <f t="shared" si="1"/>
        <v>104.03753540703732</v>
      </c>
      <c r="M31" s="422">
        <f t="shared" si="8"/>
        <v>46538.044444444589</v>
      </c>
      <c r="N31" s="421">
        <f>N32+N41+N45+N50+N52+N54+N60+N65+N68</f>
        <v>41186.017524024872</v>
      </c>
      <c r="O31" s="421">
        <f>O32+O41+O45+O50+O52+O54+O60+O65+O68</f>
        <v>20920.017524024872</v>
      </c>
      <c r="P31" s="421">
        <f>P32+P41+P45+P50+P52+P54+P60+P65+P68</f>
        <v>4893</v>
      </c>
      <c r="Q31" s="421">
        <f>Q32+Q41+Q45+Q50+Q52+Q54+Q60+Q65+Q68</f>
        <v>15373</v>
      </c>
      <c r="R31" s="421">
        <v>65253</v>
      </c>
    </row>
    <row r="32" spans="1:18" ht="17.25">
      <c r="A32" s="425" t="s">
        <v>42</v>
      </c>
      <c r="B32" s="442" t="s">
        <v>417</v>
      </c>
      <c r="C32" s="425" t="s">
        <v>418</v>
      </c>
      <c r="D32" s="430">
        <v>176908.38594507749</v>
      </c>
      <c r="E32" s="428">
        <v>176908.38594507749</v>
      </c>
      <c r="F32" s="428">
        <v>172430</v>
      </c>
      <c r="G32" s="428">
        <v>4478.3859450775044</v>
      </c>
      <c r="H32" s="430"/>
      <c r="I32" s="431">
        <f t="shared" si="10"/>
        <v>187738.01752402488</v>
      </c>
      <c r="J32" s="431">
        <f t="shared" ref="J32:J53" si="12">K32+N32</f>
        <v>187738.01752402488</v>
      </c>
      <c r="K32" s="431">
        <v>182135</v>
      </c>
      <c r="L32" s="432">
        <f t="shared" si="1"/>
        <v>105.62837093313229</v>
      </c>
      <c r="M32" s="431">
        <f t="shared" si="8"/>
        <v>9705</v>
      </c>
      <c r="N32" s="428">
        <v>5603.0175240248727</v>
      </c>
      <c r="O32" s="428">
        <v>3197.0175240248727</v>
      </c>
      <c r="P32" s="428">
        <v>1235</v>
      </c>
      <c r="Q32" s="428">
        <v>1171</v>
      </c>
      <c r="R32" s="430"/>
    </row>
    <row r="33" spans="1:18" ht="17.25" hidden="1" outlineLevel="1">
      <c r="A33" s="425" t="s">
        <v>67</v>
      </c>
      <c r="B33" s="442" t="s">
        <v>130</v>
      </c>
      <c r="C33" s="445"/>
      <c r="D33" s="430">
        <v>62135.385945077505</v>
      </c>
      <c r="E33" s="428">
        <v>62135.385945077505</v>
      </c>
      <c r="F33" s="428">
        <v>60123</v>
      </c>
      <c r="G33" s="428">
        <v>2012.3859450775044</v>
      </c>
      <c r="H33" s="430"/>
      <c r="I33" s="431">
        <f t="shared" si="10"/>
        <v>60744.017524024872</v>
      </c>
      <c r="J33" s="431">
        <f t="shared" si="12"/>
        <v>60744.017524024872</v>
      </c>
      <c r="K33" s="431">
        <v>58522</v>
      </c>
      <c r="L33" s="432">
        <f t="shared" si="1"/>
        <v>97.337125559270163</v>
      </c>
      <c r="M33" s="431">
        <f t="shared" si="8"/>
        <v>-1601</v>
      </c>
      <c r="N33" s="428">
        <v>2222.0175240248727</v>
      </c>
      <c r="O33" s="428">
        <v>1531.0175240248727</v>
      </c>
      <c r="P33" s="428">
        <v>481</v>
      </c>
      <c r="Q33" s="428"/>
      <c r="R33" s="430"/>
    </row>
    <row r="34" spans="1:18" ht="17.25" hidden="1" outlineLevel="1" collapsed="1">
      <c r="A34" s="425" t="s">
        <v>68</v>
      </c>
      <c r="B34" s="442" t="s">
        <v>131</v>
      </c>
      <c r="C34" s="445"/>
      <c r="D34" s="430">
        <v>22083</v>
      </c>
      <c r="E34" s="428">
        <v>22083</v>
      </c>
      <c r="F34" s="428">
        <v>22083</v>
      </c>
      <c r="G34" s="428">
        <v>0</v>
      </c>
      <c r="H34" s="430"/>
      <c r="I34" s="431">
        <f t="shared" si="10"/>
        <v>29728</v>
      </c>
      <c r="J34" s="431">
        <f t="shared" si="12"/>
        <v>29728</v>
      </c>
      <c r="K34" s="431">
        <v>29728</v>
      </c>
      <c r="L34" s="432">
        <f t="shared" si="1"/>
        <v>134.61939048136574</v>
      </c>
      <c r="M34" s="431">
        <f t="shared" si="8"/>
        <v>7645</v>
      </c>
      <c r="N34" s="428">
        <v>0</v>
      </c>
      <c r="O34" s="428">
        <v>0</v>
      </c>
      <c r="P34" s="428">
        <v>0</v>
      </c>
      <c r="Q34" s="428"/>
      <c r="R34" s="430"/>
    </row>
    <row r="35" spans="1:18" ht="17.25" hidden="1" outlineLevel="1">
      <c r="A35" s="425" t="s">
        <v>165</v>
      </c>
      <c r="B35" s="442" t="s">
        <v>132</v>
      </c>
      <c r="C35" s="445"/>
      <c r="D35" s="430">
        <v>18200</v>
      </c>
      <c r="E35" s="428">
        <v>18200</v>
      </c>
      <c r="F35" s="428">
        <v>18200</v>
      </c>
      <c r="G35" s="428">
        <v>0</v>
      </c>
      <c r="H35" s="430"/>
      <c r="I35" s="431">
        <f t="shared" si="10"/>
        <v>22747</v>
      </c>
      <c r="J35" s="431">
        <f t="shared" si="12"/>
        <v>22747</v>
      </c>
      <c r="K35" s="431">
        <v>22519</v>
      </c>
      <c r="L35" s="432">
        <f t="shared" si="1"/>
        <v>123.73076923076923</v>
      </c>
      <c r="M35" s="431">
        <f t="shared" si="8"/>
        <v>4319</v>
      </c>
      <c r="N35" s="428">
        <v>228</v>
      </c>
      <c r="O35" s="428">
        <v>0</v>
      </c>
      <c r="P35" s="428">
        <v>0</v>
      </c>
      <c r="Q35" s="428"/>
      <c r="R35" s="430"/>
    </row>
    <row r="36" spans="1:18" ht="17.25" hidden="1" outlineLevel="1">
      <c r="A36" s="425" t="s">
        <v>166</v>
      </c>
      <c r="B36" s="442" t="s">
        <v>133</v>
      </c>
      <c r="C36" s="445"/>
      <c r="D36" s="430">
        <v>19533</v>
      </c>
      <c r="E36" s="428">
        <v>19533</v>
      </c>
      <c r="F36" s="428">
        <v>19239</v>
      </c>
      <c r="G36" s="428">
        <v>294</v>
      </c>
      <c r="H36" s="430"/>
      <c r="I36" s="431">
        <f t="shared" si="10"/>
        <v>20357</v>
      </c>
      <c r="J36" s="431">
        <f t="shared" si="12"/>
        <v>20357</v>
      </c>
      <c r="K36" s="431">
        <v>19979</v>
      </c>
      <c r="L36" s="432">
        <f t="shared" si="1"/>
        <v>103.84635376059046</v>
      </c>
      <c r="M36" s="431">
        <f t="shared" si="8"/>
        <v>740</v>
      </c>
      <c r="N36" s="428">
        <v>378</v>
      </c>
      <c r="O36" s="428">
        <v>149</v>
      </c>
      <c r="P36" s="428">
        <v>145</v>
      </c>
      <c r="Q36" s="428"/>
      <c r="R36" s="430"/>
    </row>
    <row r="37" spans="1:18" ht="17.25" hidden="1" outlineLevel="1">
      <c r="A37" s="425" t="s">
        <v>193</v>
      </c>
      <c r="B37" s="442" t="s">
        <v>135</v>
      </c>
      <c r="C37" s="445"/>
      <c r="D37" s="430">
        <v>54957</v>
      </c>
      <c r="E37" s="428">
        <v>54957</v>
      </c>
      <c r="F37" s="428">
        <v>52785</v>
      </c>
      <c r="G37" s="428">
        <v>2172</v>
      </c>
      <c r="H37" s="430"/>
      <c r="I37" s="431">
        <f t="shared" si="10"/>
        <v>54162</v>
      </c>
      <c r="J37" s="431">
        <f t="shared" si="12"/>
        <v>54162</v>
      </c>
      <c r="K37" s="431">
        <f>K32-K33-K34-K35-K36</f>
        <v>51387</v>
      </c>
      <c r="L37" s="432">
        <f t="shared" si="1"/>
        <v>97.351520318272236</v>
      </c>
      <c r="M37" s="431">
        <f t="shared" si="8"/>
        <v>-1398</v>
      </c>
      <c r="N37" s="428">
        <f>N32-N33-N34-N35-N36</f>
        <v>2775</v>
      </c>
      <c r="O37" s="428">
        <f t="shared" ref="O37:P37" si="13">O32-O33-O34-O35-O36</f>
        <v>1517</v>
      </c>
      <c r="P37" s="428">
        <f t="shared" si="13"/>
        <v>609</v>
      </c>
      <c r="Q37" s="428"/>
      <c r="R37" s="430"/>
    </row>
    <row r="38" spans="1:18" ht="17.25" hidden="1" outlineLevel="1">
      <c r="A38" s="425"/>
      <c r="B38" s="442" t="s">
        <v>136</v>
      </c>
      <c r="C38" s="445"/>
      <c r="D38" s="430">
        <v>10000</v>
      </c>
      <c r="E38" s="428">
        <v>10000</v>
      </c>
      <c r="F38" s="428">
        <v>10000</v>
      </c>
      <c r="G38" s="428">
        <v>0</v>
      </c>
      <c r="H38" s="430"/>
      <c r="I38" s="431">
        <f t="shared" si="10"/>
        <v>10000</v>
      </c>
      <c r="J38" s="431">
        <f t="shared" si="12"/>
        <v>10000</v>
      </c>
      <c r="K38" s="431">
        <v>10000</v>
      </c>
      <c r="L38" s="432">
        <f t="shared" si="1"/>
        <v>100</v>
      </c>
      <c r="M38" s="431">
        <f t="shared" si="8"/>
        <v>0</v>
      </c>
      <c r="N38" s="428">
        <v>0</v>
      </c>
      <c r="O38" s="428">
        <v>0</v>
      </c>
      <c r="P38" s="428">
        <v>0</v>
      </c>
      <c r="Q38" s="428"/>
      <c r="R38" s="430"/>
    </row>
    <row r="39" spans="1:18" ht="17.25" hidden="1" outlineLevel="1">
      <c r="A39" s="425"/>
      <c r="B39" s="442" t="s">
        <v>419</v>
      </c>
      <c r="C39" s="445"/>
      <c r="D39" s="430">
        <v>1000</v>
      </c>
      <c r="E39" s="428">
        <v>1000</v>
      </c>
      <c r="F39" s="428">
        <v>1000</v>
      </c>
      <c r="G39" s="428"/>
      <c r="H39" s="430"/>
      <c r="I39" s="431">
        <f t="shared" si="10"/>
        <v>1000</v>
      </c>
      <c r="J39" s="431">
        <f t="shared" si="12"/>
        <v>1000</v>
      </c>
      <c r="K39" s="431">
        <v>1000</v>
      </c>
      <c r="L39" s="432">
        <f t="shared" si="1"/>
        <v>100</v>
      </c>
      <c r="M39" s="431">
        <f t="shared" si="8"/>
        <v>0</v>
      </c>
      <c r="N39" s="428"/>
      <c r="O39" s="428"/>
      <c r="P39" s="428"/>
      <c r="Q39" s="428"/>
      <c r="R39" s="430"/>
    </row>
    <row r="40" spans="1:18" ht="17.25" hidden="1" outlineLevel="1">
      <c r="A40" s="425"/>
      <c r="B40" s="442" t="s">
        <v>194</v>
      </c>
      <c r="C40" s="445"/>
      <c r="D40" s="430">
        <f>D37-D38-D39</f>
        <v>43957</v>
      </c>
      <c r="E40" s="430">
        <f t="shared" ref="E40:F40" si="14">E37-E38-E39</f>
        <v>43957</v>
      </c>
      <c r="F40" s="430">
        <f t="shared" si="14"/>
        <v>41785</v>
      </c>
      <c r="G40" s="430">
        <f>G37-G38-G39</f>
        <v>2172</v>
      </c>
      <c r="H40" s="430"/>
      <c r="I40" s="431">
        <f t="shared" si="10"/>
        <v>43162</v>
      </c>
      <c r="J40" s="431">
        <f t="shared" si="12"/>
        <v>43162</v>
      </c>
      <c r="K40" s="430">
        <f>K37-K38-K39</f>
        <v>40387</v>
      </c>
      <c r="L40" s="432">
        <f t="shared" si="1"/>
        <v>96.654301782936457</v>
      </c>
      <c r="M40" s="431">
        <f t="shared" si="8"/>
        <v>-1398</v>
      </c>
      <c r="N40" s="430">
        <f t="shared" ref="N40:Q40" si="15">N37-N38-N39</f>
        <v>2775</v>
      </c>
      <c r="O40" s="430">
        <f t="shared" si="15"/>
        <v>1517</v>
      </c>
      <c r="P40" s="430">
        <f t="shared" si="15"/>
        <v>609</v>
      </c>
      <c r="Q40" s="430">
        <f t="shared" si="15"/>
        <v>0</v>
      </c>
      <c r="R40" s="430"/>
    </row>
    <row r="41" spans="1:18" ht="17.25" collapsed="1">
      <c r="A41" s="425" t="s">
        <v>46</v>
      </c>
      <c r="B41" s="442" t="s">
        <v>420</v>
      </c>
      <c r="C41" s="425" t="s">
        <v>421</v>
      </c>
      <c r="D41" s="430">
        <v>467045</v>
      </c>
      <c r="E41" s="428">
        <v>467045</v>
      </c>
      <c r="F41" s="428">
        <v>455966</v>
      </c>
      <c r="G41" s="428">
        <v>11079</v>
      </c>
      <c r="H41" s="430"/>
      <c r="I41" s="431">
        <f t="shared" si="10"/>
        <v>488730</v>
      </c>
      <c r="J41" s="431">
        <f t="shared" si="12"/>
        <v>488730</v>
      </c>
      <c r="K41" s="431">
        <v>476102</v>
      </c>
      <c r="L41" s="432">
        <f t="shared" si="1"/>
        <v>104.41611874569594</v>
      </c>
      <c r="M41" s="431">
        <f t="shared" si="8"/>
        <v>20136</v>
      </c>
      <c r="N41" s="428">
        <v>12628</v>
      </c>
      <c r="O41" s="428">
        <v>8932</v>
      </c>
      <c r="P41" s="428">
        <v>2147</v>
      </c>
      <c r="Q41" s="428">
        <v>1549</v>
      </c>
      <c r="R41" s="430"/>
    </row>
    <row r="42" spans="1:18" ht="17.25" hidden="1" outlineLevel="1">
      <c r="A42" s="445"/>
      <c r="B42" s="442" t="s">
        <v>320</v>
      </c>
      <c r="C42" s="445"/>
      <c r="D42" s="430">
        <v>301911</v>
      </c>
      <c r="E42" s="428">
        <v>301911</v>
      </c>
      <c r="F42" s="428">
        <v>290832</v>
      </c>
      <c r="G42" s="428">
        <v>11079</v>
      </c>
      <c r="H42" s="430"/>
      <c r="I42" s="431">
        <f t="shared" si="10"/>
        <v>303596</v>
      </c>
      <c r="J42" s="431">
        <f t="shared" si="12"/>
        <v>303596</v>
      </c>
      <c r="K42" s="431">
        <f>K41-K44</f>
        <v>290968</v>
      </c>
      <c r="L42" s="432">
        <f t="shared" si="1"/>
        <v>100.0467623920339</v>
      </c>
      <c r="M42" s="431">
        <f t="shared" si="8"/>
        <v>136</v>
      </c>
      <c r="N42" s="428">
        <f>N41-N44</f>
        <v>12628</v>
      </c>
      <c r="O42" s="428">
        <f t="shared" ref="O42:P42" si="16">O41-O44</f>
        <v>8932</v>
      </c>
      <c r="P42" s="428">
        <f t="shared" si="16"/>
        <v>2147</v>
      </c>
      <c r="Q42" s="428"/>
      <c r="R42" s="430"/>
    </row>
    <row r="43" spans="1:18" s="271" customFormat="1" ht="34.5" hidden="1" outlineLevel="1">
      <c r="A43" s="449"/>
      <c r="B43" s="450" t="s">
        <v>487</v>
      </c>
      <c r="C43" s="449"/>
      <c r="D43" s="437">
        <v>74474</v>
      </c>
      <c r="E43" s="437">
        <v>74474</v>
      </c>
      <c r="F43" s="437">
        <v>74474</v>
      </c>
      <c r="G43" s="437"/>
      <c r="H43" s="439"/>
      <c r="I43" s="440">
        <f t="shared" si="10"/>
        <v>21600</v>
      </c>
      <c r="J43" s="440">
        <f t="shared" si="12"/>
        <v>21600</v>
      </c>
      <c r="K43" s="440">
        <v>21600</v>
      </c>
      <c r="L43" s="441">
        <f t="shared" si="1"/>
        <v>29.003410586244865</v>
      </c>
      <c r="M43" s="440">
        <f t="shared" si="8"/>
        <v>-52874</v>
      </c>
      <c r="N43" s="437"/>
      <c r="O43" s="437"/>
      <c r="P43" s="437"/>
      <c r="Q43" s="437"/>
      <c r="R43" s="439"/>
    </row>
    <row r="44" spans="1:18" ht="17.25" hidden="1" outlineLevel="1">
      <c r="A44" s="445"/>
      <c r="B44" s="442" t="s">
        <v>488</v>
      </c>
      <c r="C44" s="445"/>
      <c r="D44" s="430">
        <v>165134</v>
      </c>
      <c r="E44" s="428">
        <v>165134</v>
      </c>
      <c r="F44" s="428">
        <v>165134</v>
      </c>
      <c r="G44" s="428">
        <v>0</v>
      </c>
      <c r="H44" s="430"/>
      <c r="I44" s="431">
        <f t="shared" si="10"/>
        <v>185134</v>
      </c>
      <c r="J44" s="431">
        <f t="shared" si="12"/>
        <v>185134</v>
      </c>
      <c r="K44" s="431">
        <v>185134</v>
      </c>
      <c r="L44" s="432">
        <f t="shared" si="1"/>
        <v>112.1113762156794</v>
      </c>
      <c r="M44" s="431">
        <f t="shared" si="8"/>
        <v>20000</v>
      </c>
      <c r="N44" s="428">
        <v>0</v>
      </c>
      <c r="O44" s="428">
        <v>0</v>
      </c>
      <c r="P44" s="428">
        <v>0</v>
      </c>
      <c r="Q44" s="428"/>
      <c r="R44" s="430"/>
    </row>
    <row r="45" spans="1:18" ht="17.25" collapsed="1">
      <c r="A45" s="425" t="s">
        <v>47</v>
      </c>
      <c r="B45" s="442" t="s">
        <v>422</v>
      </c>
      <c r="C45" s="443" t="s">
        <v>423</v>
      </c>
      <c r="D45" s="430">
        <v>36158.555555555555</v>
      </c>
      <c r="E45" s="428">
        <v>36158.555555555555</v>
      </c>
      <c r="F45" s="428">
        <v>35371.555555555555</v>
      </c>
      <c r="G45" s="428">
        <v>787</v>
      </c>
      <c r="H45" s="430"/>
      <c r="I45" s="431">
        <f t="shared" si="10"/>
        <v>41721</v>
      </c>
      <c r="J45" s="431">
        <f t="shared" si="12"/>
        <v>41721</v>
      </c>
      <c r="K45" s="431">
        <v>40613</v>
      </c>
      <c r="L45" s="432">
        <f t="shared" si="1"/>
        <v>114.81824692785163</v>
      </c>
      <c r="M45" s="431">
        <f t="shared" si="8"/>
        <v>5241.4444444444453</v>
      </c>
      <c r="N45" s="428">
        <v>1108</v>
      </c>
      <c r="O45" s="428">
        <v>298</v>
      </c>
      <c r="P45" s="428">
        <v>489</v>
      </c>
      <c r="Q45" s="428">
        <v>321</v>
      </c>
      <c r="R45" s="430"/>
    </row>
    <row r="46" spans="1:18" ht="17.25" hidden="1" outlineLevel="1">
      <c r="A46" s="425"/>
      <c r="B46" s="442" t="s">
        <v>321</v>
      </c>
      <c r="C46" s="443"/>
      <c r="D46" s="430">
        <v>24024.555555555555</v>
      </c>
      <c r="E46" s="428">
        <v>24024.555555555555</v>
      </c>
      <c r="F46" s="428">
        <v>23237.555555555555</v>
      </c>
      <c r="G46" s="428">
        <v>787</v>
      </c>
      <c r="H46" s="430"/>
      <c r="I46" s="431">
        <f t="shared" si="10"/>
        <v>25498</v>
      </c>
      <c r="J46" s="431">
        <f t="shared" si="12"/>
        <v>25498</v>
      </c>
      <c r="K46" s="431">
        <f>K45-K49-K47</f>
        <v>24390</v>
      </c>
      <c r="L46" s="432">
        <f t="shared" si="1"/>
        <v>104.95940479492009</v>
      </c>
      <c r="M46" s="431">
        <f t="shared" si="8"/>
        <v>1152.4444444444453</v>
      </c>
      <c r="N46" s="428">
        <f>N45-N49-N47</f>
        <v>1108</v>
      </c>
      <c r="O46" s="428">
        <f t="shared" ref="O46:P46" si="17">O45-O49-O47</f>
        <v>298</v>
      </c>
      <c r="P46" s="428">
        <f t="shared" si="17"/>
        <v>489</v>
      </c>
      <c r="Q46" s="428"/>
      <c r="R46" s="430"/>
    </row>
    <row r="47" spans="1:18" ht="17.25" hidden="1" outlineLevel="1">
      <c r="A47" s="425"/>
      <c r="B47" s="442" t="s">
        <v>322</v>
      </c>
      <c r="C47" s="443"/>
      <c r="D47" s="430">
        <v>8134</v>
      </c>
      <c r="E47" s="428">
        <v>8134</v>
      </c>
      <c r="F47" s="428">
        <v>8134</v>
      </c>
      <c r="G47" s="428">
        <v>0</v>
      </c>
      <c r="H47" s="430"/>
      <c r="I47" s="431">
        <f t="shared" si="10"/>
        <v>8263</v>
      </c>
      <c r="J47" s="431">
        <f t="shared" si="12"/>
        <v>8263</v>
      </c>
      <c r="K47" s="431">
        <v>8263</v>
      </c>
      <c r="L47" s="432">
        <f t="shared" si="1"/>
        <v>101.5859355790509</v>
      </c>
      <c r="M47" s="431">
        <f t="shared" si="8"/>
        <v>129</v>
      </c>
      <c r="N47" s="428">
        <v>0</v>
      </c>
      <c r="O47" s="428">
        <v>0</v>
      </c>
      <c r="P47" s="428">
        <v>0</v>
      </c>
      <c r="Q47" s="428"/>
      <c r="R47" s="430"/>
    </row>
    <row r="48" spans="1:18" ht="17.25" hidden="1" outlineLevel="1">
      <c r="A48" s="425"/>
      <c r="B48" s="442" t="s">
        <v>489</v>
      </c>
      <c r="C48" s="443"/>
      <c r="D48" s="430"/>
      <c r="E48" s="428"/>
      <c r="F48" s="428"/>
      <c r="G48" s="428"/>
      <c r="H48" s="430"/>
      <c r="I48" s="431">
        <f t="shared" si="10"/>
        <v>1260</v>
      </c>
      <c r="J48" s="431">
        <f t="shared" si="12"/>
        <v>1260</v>
      </c>
      <c r="K48" s="431">
        <v>1260</v>
      </c>
      <c r="L48" s="432">
        <f t="shared" si="1"/>
        <v>0</v>
      </c>
      <c r="M48" s="431"/>
      <c r="N48" s="428"/>
      <c r="O48" s="428"/>
      <c r="P48" s="428"/>
      <c r="Q48" s="428"/>
      <c r="R48" s="430"/>
    </row>
    <row r="49" spans="1:18" ht="51.75" hidden="1" outlineLevel="1" collapsed="1">
      <c r="A49" s="425"/>
      <c r="B49" s="446" t="s">
        <v>490</v>
      </c>
      <c r="C49" s="443"/>
      <c r="D49" s="430">
        <v>4000</v>
      </c>
      <c r="E49" s="428">
        <v>4000</v>
      </c>
      <c r="F49" s="428">
        <v>4000</v>
      </c>
      <c r="G49" s="428">
        <v>0</v>
      </c>
      <c r="H49" s="430"/>
      <c r="I49" s="431">
        <f t="shared" si="10"/>
        <v>7960</v>
      </c>
      <c r="J49" s="431">
        <f t="shared" si="12"/>
        <v>7960</v>
      </c>
      <c r="K49" s="431">
        <v>7960</v>
      </c>
      <c r="L49" s="432">
        <f t="shared" si="1"/>
        <v>199</v>
      </c>
      <c r="M49" s="431">
        <f t="shared" si="8"/>
        <v>3960</v>
      </c>
      <c r="N49" s="428">
        <v>0</v>
      </c>
      <c r="O49" s="428">
        <v>0</v>
      </c>
      <c r="P49" s="428">
        <v>0</v>
      </c>
      <c r="Q49" s="428"/>
      <c r="R49" s="430"/>
    </row>
    <row r="50" spans="1:18" ht="17.25" collapsed="1">
      <c r="A50" s="425" t="s">
        <v>48</v>
      </c>
      <c r="B50" s="442" t="s">
        <v>424</v>
      </c>
      <c r="C50" s="425" t="s">
        <v>425</v>
      </c>
      <c r="D50" s="430">
        <v>8905</v>
      </c>
      <c r="E50" s="428">
        <v>8905</v>
      </c>
      <c r="F50" s="428">
        <v>8743</v>
      </c>
      <c r="G50" s="428">
        <v>162</v>
      </c>
      <c r="H50" s="430"/>
      <c r="I50" s="431">
        <f t="shared" si="10"/>
        <v>10077</v>
      </c>
      <c r="J50" s="431">
        <f t="shared" si="12"/>
        <v>10077</v>
      </c>
      <c r="K50" s="431">
        <v>9915</v>
      </c>
      <c r="L50" s="432">
        <f t="shared" si="1"/>
        <v>113.40500972206335</v>
      </c>
      <c r="M50" s="431">
        <f t="shared" si="8"/>
        <v>1172</v>
      </c>
      <c r="N50" s="428">
        <v>162</v>
      </c>
      <c r="O50" s="428">
        <v>86</v>
      </c>
      <c r="P50" s="428">
        <v>76</v>
      </c>
      <c r="Q50" s="428">
        <v>0</v>
      </c>
      <c r="R50" s="430"/>
    </row>
    <row r="51" spans="1:18" ht="34.5" hidden="1" outlineLevel="1">
      <c r="A51" s="425"/>
      <c r="B51" s="446" t="s">
        <v>323</v>
      </c>
      <c r="C51" s="445"/>
      <c r="D51" s="430">
        <v>2800</v>
      </c>
      <c r="E51" s="428">
        <v>2800</v>
      </c>
      <c r="F51" s="428">
        <v>2800</v>
      </c>
      <c r="G51" s="428"/>
      <c r="H51" s="430"/>
      <c r="I51" s="431">
        <f t="shared" si="10"/>
        <v>3389</v>
      </c>
      <c r="J51" s="431">
        <f t="shared" si="12"/>
        <v>3389</v>
      </c>
      <c r="K51" s="431">
        <v>3389</v>
      </c>
      <c r="L51" s="432">
        <f t="shared" si="1"/>
        <v>121.03571428571429</v>
      </c>
      <c r="M51" s="431">
        <f t="shared" si="8"/>
        <v>589</v>
      </c>
      <c r="N51" s="428"/>
      <c r="O51" s="428"/>
      <c r="P51" s="428"/>
      <c r="Q51" s="428"/>
      <c r="R51" s="430"/>
    </row>
    <row r="52" spans="1:18" ht="17.25" collapsed="1">
      <c r="A52" s="425" t="s">
        <v>49</v>
      </c>
      <c r="B52" s="442" t="s">
        <v>426</v>
      </c>
      <c r="C52" s="425" t="s">
        <v>427</v>
      </c>
      <c r="D52" s="430">
        <v>15568</v>
      </c>
      <c r="E52" s="428">
        <v>15568</v>
      </c>
      <c r="F52" s="428">
        <v>15396</v>
      </c>
      <c r="G52" s="428">
        <v>172</v>
      </c>
      <c r="H52" s="430"/>
      <c r="I52" s="431">
        <f t="shared" si="10"/>
        <v>15556</v>
      </c>
      <c r="J52" s="431">
        <f t="shared" si="12"/>
        <v>15556</v>
      </c>
      <c r="K52" s="431">
        <v>15308</v>
      </c>
      <c r="L52" s="432">
        <f t="shared" si="1"/>
        <v>99.428422967004408</v>
      </c>
      <c r="M52" s="431">
        <f t="shared" si="8"/>
        <v>-88</v>
      </c>
      <c r="N52" s="428">
        <v>248</v>
      </c>
      <c r="O52" s="428">
        <v>0</v>
      </c>
      <c r="P52" s="428">
        <v>172</v>
      </c>
      <c r="Q52" s="428">
        <v>76</v>
      </c>
      <c r="R52" s="430"/>
    </row>
    <row r="53" spans="1:18" ht="17.25" hidden="1" outlineLevel="1">
      <c r="A53" s="425"/>
      <c r="B53" s="451" t="s">
        <v>339</v>
      </c>
      <c r="C53" s="445"/>
      <c r="D53" s="430">
        <v>1400</v>
      </c>
      <c r="E53" s="428">
        <v>1400</v>
      </c>
      <c r="F53" s="428">
        <v>1400</v>
      </c>
      <c r="G53" s="428"/>
      <c r="H53" s="430"/>
      <c r="I53" s="431">
        <f t="shared" si="10"/>
        <v>1400</v>
      </c>
      <c r="J53" s="431">
        <f t="shared" si="12"/>
        <v>1400</v>
      </c>
      <c r="K53" s="431">
        <v>1400</v>
      </c>
      <c r="L53" s="432">
        <f t="shared" si="1"/>
        <v>100</v>
      </c>
      <c r="M53" s="431">
        <f t="shared" si="8"/>
        <v>0</v>
      </c>
      <c r="N53" s="428"/>
      <c r="O53" s="428"/>
      <c r="P53" s="428"/>
      <c r="Q53" s="428"/>
      <c r="R53" s="430"/>
    </row>
    <row r="54" spans="1:18" ht="17.25" collapsed="1">
      <c r="A54" s="425" t="s">
        <v>51</v>
      </c>
      <c r="B54" s="442" t="s">
        <v>428</v>
      </c>
      <c r="C54" s="425" t="s">
        <v>429</v>
      </c>
      <c r="D54" s="430">
        <v>36310</v>
      </c>
      <c r="E54" s="428">
        <v>36310</v>
      </c>
      <c r="F54" s="428">
        <v>35602</v>
      </c>
      <c r="G54" s="428">
        <v>708</v>
      </c>
      <c r="H54" s="430"/>
      <c r="I54" s="431">
        <f t="shared" si="10"/>
        <v>35775</v>
      </c>
      <c r="J54" s="431">
        <f>K54+N54</f>
        <v>35775</v>
      </c>
      <c r="K54" s="431">
        <v>34695</v>
      </c>
      <c r="L54" s="432">
        <f t="shared" si="1"/>
        <v>97.452390315150836</v>
      </c>
      <c r="M54" s="431">
        <f t="shared" si="8"/>
        <v>-907</v>
      </c>
      <c r="N54" s="428">
        <v>1080</v>
      </c>
      <c r="O54" s="428">
        <v>367</v>
      </c>
      <c r="P54" s="428">
        <v>341</v>
      </c>
      <c r="Q54" s="428">
        <v>372</v>
      </c>
      <c r="R54" s="430"/>
    </row>
    <row r="55" spans="1:18" ht="17.25" hidden="1" outlineLevel="1">
      <c r="A55" s="425"/>
      <c r="B55" s="442" t="s">
        <v>324</v>
      </c>
      <c r="C55" s="445"/>
      <c r="D55" s="428">
        <v>23697</v>
      </c>
      <c r="E55" s="428">
        <v>23697</v>
      </c>
      <c r="F55" s="428">
        <v>22989</v>
      </c>
      <c r="G55" s="428">
        <v>708</v>
      </c>
      <c r="H55" s="430"/>
      <c r="I55" s="431">
        <f t="shared" si="10"/>
        <v>23162</v>
      </c>
      <c r="J55" s="431">
        <f t="shared" ref="J55:K55" si="18">J54-J56-J57-J58-J59</f>
        <v>23162</v>
      </c>
      <c r="K55" s="431">
        <f t="shared" si="18"/>
        <v>22082</v>
      </c>
      <c r="L55" s="432">
        <f t="shared" si="1"/>
        <v>96.054634825351258</v>
      </c>
      <c r="M55" s="431">
        <f t="shared" si="8"/>
        <v>-907</v>
      </c>
      <c r="N55" s="428">
        <f>N54-N56-N57-N58-N59</f>
        <v>1080</v>
      </c>
      <c r="O55" s="428">
        <f t="shared" ref="O55:P55" si="19">O54-O56-O57-O58-O59</f>
        <v>367</v>
      </c>
      <c r="P55" s="428">
        <f t="shared" si="19"/>
        <v>341</v>
      </c>
      <c r="Q55" s="428"/>
      <c r="R55" s="430"/>
    </row>
    <row r="56" spans="1:18" ht="17.25" hidden="1" outlineLevel="1">
      <c r="A56" s="425"/>
      <c r="B56" s="442" t="s">
        <v>325</v>
      </c>
      <c r="C56" s="445"/>
      <c r="D56" s="430">
        <v>1000</v>
      </c>
      <c r="E56" s="428">
        <v>1000</v>
      </c>
      <c r="F56" s="428">
        <v>1000</v>
      </c>
      <c r="G56" s="428"/>
      <c r="H56" s="430"/>
      <c r="I56" s="431">
        <f t="shared" si="10"/>
        <v>1000</v>
      </c>
      <c r="J56" s="431">
        <f>K56+N56</f>
        <v>1000</v>
      </c>
      <c r="K56" s="431">
        <v>1000</v>
      </c>
      <c r="L56" s="432">
        <f t="shared" si="1"/>
        <v>100</v>
      </c>
      <c r="M56" s="431">
        <f t="shared" si="8"/>
        <v>0</v>
      </c>
      <c r="N56" s="428"/>
      <c r="O56" s="428"/>
      <c r="P56" s="428"/>
      <c r="Q56" s="428"/>
      <c r="R56" s="430"/>
    </row>
    <row r="57" spans="1:18" ht="17.25" hidden="1" outlineLevel="1">
      <c r="A57" s="425"/>
      <c r="B57" s="442" t="s">
        <v>326</v>
      </c>
      <c r="C57" s="445"/>
      <c r="D57" s="430">
        <v>3613</v>
      </c>
      <c r="E57" s="428">
        <v>3613</v>
      </c>
      <c r="F57" s="428">
        <v>3613</v>
      </c>
      <c r="G57" s="428"/>
      <c r="H57" s="430"/>
      <c r="I57" s="431">
        <f t="shared" si="10"/>
        <v>3613</v>
      </c>
      <c r="J57" s="431">
        <f>K57+N57</f>
        <v>3613</v>
      </c>
      <c r="K57" s="431">
        <v>3613</v>
      </c>
      <c r="L57" s="432">
        <f t="shared" si="1"/>
        <v>100</v>
      </c>
      <c r="M57" s="431">
        <f t="shared" si="8"/>
        <v>0</v>
      </c>
      <c r="N57" s="428"/>
      <c r="O57" s="428"/>
      <c r="P57" s="428"/>
      <c r="Q57" s="428"/>
      <c r="R57" s="430"/>
    </row>
    <row r="58" spans="1:18" ht="17.25" hidden="1" outlineLevel="1">
      <c r="A58" s="425"/>
      <c r="B58" s="442" t="s">
        <v>340</v>
      </c>
      <c r="C58" s="445"/>
      <c r="D58" s="430">
        <v>5000</v>
      </c>
      <c r="E58" s="428">
        <v>5000</v>
      </c>
      <c r="F58" s="428">
        <v>5000</v>
      </c>
      <c r="G58" s="428"/>
      <c r="H58" s="430"/>
      <c r="I58" s="431">
        <f t="shared" si="10"/>
        <v>5000</v>
      </c>
      <c r="J58" s="431">
        <f>K58+N58</f>
        <v>5000</v>
      </c>
      <c r="K58" s="431">
        <v>5000</v>
      </c>
      <c r="L58" s="432">
        <f t="shared" si="1"/>
        <v>100</v>
      </c>
      <c r="M58" s="431">
        <f t="shared" si="8"/>
        <v>0</v>
      </c>
      <c r="N58" s="428"/>
      <c r="O58" s="428"/>
      <c r="P58" s="428"/>
      <c r="Q58" s="428"/>
      <c r="R58" s="430"/>
    </row>
    <row r="59" spans="1:18" ht="17.25" hidden="1" outlineLevel="1">
      <c r="A59" s="425"/>
      <c r="B59" s="442" t="s">
        <v>327</v>
      </c>
      <c r="C59" s="445"/>
      <c r="D59" s="430">
        <v>3000</v>
      </c>
      <c r="E59" s="428">
        <v>3000</v>
      </c>
      <c r="F59" s="428">
        <v>3000</v>
      </c>
      <c r="G59" s="428"/>
      <c r="H59" s="430"/>
      <c r="I59" s="431">
        <f t="shared" si="10"/>
        <v>3000</v>
      </c>
      <c r="J59" s="431">
        <f>K59+N59</f>
        <v>3000</v>
      </c>
      <c r="K59" s="431">
        <v>3000</v>
      </c>
      <c r="L59" s="432">
        <f t="shared" si="1"/>
        <v>100</v>
      </c>
      <c r="M59" s="431">
        <f t="shared" si="8"/>
        <v>0</v>
      </c>
      <c r="N59" s="428"/>
      <c r="O59" s="428"/>
      <c r="P59" s="428"/>
      <c r="Q59" s="428"/>
      <c r="R59" s="430"/>
    </row>
    <row r="60" spans="1:18" ht="17.25" collapsed="1">
      <c r="A60" s="425" t="s">
        <v>137</v>
      </c>
      <c r="B60" s="442" t="s">
        <v>430</v>
      </c>
      <c r="C60" s="425" t="s">
        <v>431</v>
      </c>
      <c r="D60" s="430">
        <v>347304.99054487183</v>
      </c>
      <c r="E60" s="428">
        <v>347304.99054487183</v>
      </c>
      <c r="F60" s="428">
        <v>333281.40000000002</v>
      </c>
      <c r="G60" s="428">
        <v>14023.590544871797</v>
      </c>
      <c r="H60" s="430"/>
      <c r="I60" s="431">
        <f t="shared" si="10"/>
        <v>353303</v>
      </c>
      <c r="J60" s="431">
        <f>K60+N60</f>
        <v>353303</v>
      </c>
      <c r="K60" s="431">
        <v>327349</v>
      </c>
      <c r="L60" s="432">
        <f t="shared" si="1"/>
        <v>98.220002676416982</v>
      </c>
      <c r="M60" s="431">
        <f t="shared" si="8"/>
        <v>-5932.4000000000233</v>
      </c>
      <c r="N60" s="428">
        <v>25954</v>
      </c>
      <c r="O60" s="428">
        <v>10486</v>
      </c>
      <c r="P60" s="428">
        <v>3584</v>
      </c>
      <c r="Q60" s="428">
        <v>11884</v>
      </c>
      <c r="R60" s="430"/>
    </row>
    <row r="61" spans="1:18" ht="17.25" hidden="1" outlineLevel="1">
      <c r="A61" s="425"/>
      <c r="B61" s="442" t="s">
        <v>328</v>
      </c>
      <c r="C61" s="445"/>
      <c r="D61" s="428">
        <v>291689.99054487183</v>
      </c>
      <c r="E61" s="428">
        <v>291689.99054487183</v>
      </c>
      <c r="F61" s="428">
        <v>277666.40000000002</v>
      </c>
      <c r="G61" s="428">
        <v>14023.590544871797</v>
      </c>
      <c r="H61" s="430"/>
      <c r="I61" s="431">
        <f t="shared" si="10"/>
        <v>331603</v>
      </c>
      <c r="J61" s="431">
        <f t="shared" ref="J61:P61" si="20">J60-J62-J63-J64</f>
        <v>331603</v>
      </c>
      <c r="K61" s="431">
        <f t="shared" si="20"/>
        <v>297695</v>
      </c>
      <c r="L61" s="432">
        <f t="shared" si="1"/>
        <v>107.21318819994063</v>
      </c>
      <c r="M61" s="431">
        <f t="shared" si="8"/>
        <v>20028.599999999977</v>
      </c>
      <c r="N61" s="428">
        <f t="shared" si="20"/>
        <v>33908</v>
      </c>
      <c r="O61" s="428">
        <f t="shared" si="20"/>
        <v>10486</v>
      </c>
      <c r="P61" s="428">
        <f t="shared" si="20"/>
        <v>11538</v>
      </c>
      <c r="Q61" s="428"/>
      <c r="R61" s="430"/>
    </row>
    <row r="62" spans="1:18" s="271" customFormat="1" ht="17.25" hidden="1" outlineLevel="1">
      <c r="A62" s="445"/>
      <c r="B62" s="452" t="s">
        <v>329</v>
      </c>
      <c r="C62" s="449"/>
      <c r="D62" s="430">
        <v>7500</v>
      </c>
      <c r="E62" s="428">
        <v>7500</v>
      </c>
      <c r="F62" s="428">
        <v>7500</v>
      </c>
      <c r="G62" s="428"/>
      <c r="H62" s="439"/>
      <c r="I62" s="431">
        <f t="shared" si="10"/>
        <v>7500</v>
      </c>
      <c r="J62" s="431">
        <f>K62+N62</f>
        <v>7500</v>
      </c>
      <c r="K62" s="431">
        <v>7500</v>
      </c>
      <c r="L62" s="432">
        <f t="shared" si="1"/>
        <v>100</v>
      </c>
      <c r="M62" s="431">
        <f t="shared" si="8"/>
        <v>0</v>
      </c>
      <c r="N62" s="428"/>
      <c r="O62" s="428"/>
      <c r="P62" s="428"/>
      <c r="Q62" s="428"/>
      <c r="R62" s="439"/>
    </row>
    <row r="63" spans="1:18" s="271" customFormat="1" ht="17.25" hidden="1" outlineLevel="1">
      <c r="A63" s="445"/>
      <c r="B63" s="452" t="s">
        <v>138</v>
      </c>
      <c r="C63" s="449"/>
      <c r="D63" s="430">
        <v>3700</v>
      </c>
      <c r="E63" s="428">
        <v>3700</v>
      </c>
      <c r="F63" s="428">
        <v>3700</v>
      </c>
      <c r="G63" s="428"/>
      <c r="H63" s="439"/>
      <c r="I63" s="431">
        <f t="shared" si="10"/>
        <v>4200</v>
      </c>
      <c r="J63" s="431">
        <f>K63+N63</f>
        <v>4200</v>
      </c>
      <c r="K63" s="431">
        <v>4200</v>
      </c>
      <c r="L63" s="432">
        <f t="shared" si="1"/>
        <v>113.51351351351352</v>
      </c>
      <c r="M63" s="431">
        <f t="shared" si="8"/>
        <v>500</v>
      </c>
      <c r="N63" s="428"/>
      <c r="O63" s="428"/>
      <c r="P63" s="428"/>
      <c r="Q63" s="428"/>
      <c r="R63" s="439"/>
    </row>
    <row r="64" spans="1:18" s="271" customFormat="1" ht="34.5" hidden="1" outlineLevel="1">
      <c r="A64" s="445"/>
      <c r="B64" s="453" t="s">
        <v>491</v>
      </c>
      <c r="C64" s="449"/>
      <c r="D64" s="430">
        <f>E64+H64</f>
        <v>36461</v>
      </c>
      <c r="E64" s="428">
        <f>F64+G64</f>
        <v>36461</v>
      </c>
      <c r="F64" s="428">
        <v>44415</v>
      </c>
      <c r="G64" s="428">
        <v>-7954</v>
      </c>
      <c r="H64" s="439"/>
      <c r="I64" s="431">
        <f t="shared" si="10"/>
        <v>10000</v>
      </c>
      <c r="J64" s="431">
        <f>K64+N64</f>
        <v>10000</v>
      </c>
      <c r="K64" s="431">
        <v>17954</v>
      </c>
      <c r="L64" s="432">
        <f t="shared" si="1"/>
        <v>40.423280423280424</v>
      </c>
      <c r="M64" s="431">
        <f t="shared" si="8"/>
        <v>-26461</v>
      </c>
      <c r="N64" s="428">
        <f>P64+O64+Q64</f>
        <v>-7954</v>
      </c>
      <c r="O64" s="428"/>
      <c r="P64" s="428">
        <v>-7954</v>
      </c>
      <c r="Q64" s="428"/>
      <c r="R64" s="439"/>
    </row>
    <row r="65" spans="1:18" ht="17.25" collapsed="1">
      <c r="A65" s="425" t="s">
        <v>139</v>
      </c>
      <c r="B65" s="426" t="s">
        <v>432</v>
      </c>
      <c r="C65" s="445"/>
      <c r="D65" s="430">
        <v>51045</v>
      </c>
      <c r="E65" s="430">
        <v>51045</v>
      </c>
      <c r="F65" s="447">
        <v>51045</v>
      </c>
      <c r="G65" s="430">
        <v>0</v>
      </c>
      <c r="H65" s="430">
        <v>0</v>
      </c>
      <c r="I65" s="430">
        <f t="shared" si="10"/>
        <v>57299</v>
      </c>
      <c r="J65" s="430">
        <f t="shared" ref="J65:R65" si="21">J66+J67</f>
        <v>57299</v>
      </c>
      <c r="K65" s="430">
        <f t="shared" si="21"/>
        <v>57299</v>
      </c>
      <c r="L65" s="448">
        <f t="shared" si="1"/>
        <v>112.25193456753844</v>
      </c>
      <c r="M65" s="430">
        <f t="shared" si="8"/>
        <v>6254</v>
      </c>
      <c r="N65" s="430">
        <f>N66+N67</f>
        <v>0</v>
      </c>
      <c r="O65" s="430">
        <f t="shared" ref="O65:P65" si="22">O66+O67</f>
        <v>0</v>
      </c>
      <c r="P65" s="430">
        <f t="shared" si="22"/>
        <v>0</v>
      </c>
      <c r="Q65" s="430"/>
      <c r="R65" s="430">
        <f t="shared" si="21"/>
        <v>0</v>
      </c>
    </row>
    <row r="66" spans="1:18" ht="17.25">
      <c r="A66" s="445" t="s">
        <v>67</v>
      </c>
      <c r="B66" s="442" t="s">
        <v>140</v>
      </c>
      <c r="C66" s="425" t="s">
        <v>433</v>
      </c>
      <c r="D66" s="430">
        <v>38888</v>
      </c>
      <c r="E66" s="428">
        <v>38888</v>
      </c>
      <c r="F66" s="428">
        <v>38888</v>
      </c>
      <c r="G66" s="428">
        <v>0</v>
      </c>
      <c r="H66" s="430"/>
      <c r="I66" s="431">
        <f t="shared" si="10"/>
        <v>44920</v>
      </c>
      <c r="J66" s="431">
        <f>K66+N66</f>
        <v>44920</v>
      </c>
      <c r="K66" s="431">
        <v>44920</v>
      </c>
      <c r="L66" s="432">
        <f t="shared" si="1"/>
        <v>115.51121168483851</v>
      </c>
      <c r="M66" s="431">
        <f t="shared" si="8"/>
        <v>6032</v>
      </c>
      <c r="N66" s="428">
        <v>0</v>
      </c>
      <c r="O66" s="428">
        <v>0</v>
      </c>
      <c r="P66" s="428">
        <v>0</v>
      </c>
      <c r="Q66" s="428">
        <v>0</v>
      </c>
      <c r="R66" s="430"/>
    </row>
    <row r="67" spans="1:18" ht="17.25">
      <c r="A67" s="445" t="s">
        <v>68</v>
      </c>
      <c r="B67" s="442" t="s">
        <v>434</v>
      </c>
      <c r="C67" s="425" t="s">
        <v>435</v>
      </c>
      <c r="D67" s="430">
        <v>12157</v>
      </c>
      <c r="E67" s="428">
        <v>12157</v>
      </c>
      <c r="F67" s="428">
        <v>12157</v>
      </c>
      <c r="G67" s="428"/>
      <c r="H67" s="430"/>
      <c r="I67" s="431">
        <f t="shared" si="10"/>
        <v>12379</v>
      </c>
      <c r="J67" s="431">
        <f t="shared" ref="J67:J75" si="23">K67+N67</f>
        <v>12379</v>
      </c>
      <c r="K67" s="431">
        <v>12379</v>
      </c>
      <c r="L67" s="432">
        <f t="shared" si="1"/>
        <v>101.82610841490501</v>
      </c>
      <c r="M67" s="431">
        <f t="shared" si="8"/>
        <v>222</v>
      </c>
      <c r="N67" s="428"/>
      <c r="O67" s="428"/>
      <c r="P67" s="428"/>
      <c r="Q67" s="428">
        <v>0</v>
      </c>
      <c r="R67" s="430"/>
    </row>
    <row r="68" spans="1:18" ht="17.25">
      <c r="A68" s="425" t="s">
        <v>141</v>
      </c>
      <c r="B68" s="442" t="s">
        <v>142</v>
      </c>
      <c r="C68" s="425" t="s">
        <v>436</v>
      </c>
      <c r="D68" s="430">
        <f>D69+D70+D71+D72+D73+D74+D75</f>
        <v>39203</v>
      </c>
      <c r="E68" s="430">
        <f t="shared" ref="E68:R68" si="24">E69+E70+E71+E72+E73+E74+E75</f>
        <v>39203</v>
      </c>
      <c r="F68" s="430">
        <f t="shared" si="24"/>
        <v>44800</v>
      </c>
      <c r="G68" s="430">
        <f t="shared" si="24"/>
        <v>-5597</v>
      </c>
      <c r="H68" s="430">
        <f t="shared" si="24"/>
        <v>0</v>
      </c>
      <c r="I68" s="430">
        <f t="shared" si="24"/>
        <v>50160</v>
      </c>
      <c r="J68" s="430">
        <f t="shared" si="24"/>
        <v>50160</v>
      </c>
      <c r="K68" s="430">
        <f t="shared" si="24"/>
        <v>55757</v>
      </c>
      <c r="L68" s="448">
        <f t="shared" si="1"/>
        <v>124.45758928571429</v>
      </c>
      <c r="M68" s="430">
        <f t="shared" si="8"/>
        <v>10957</v>
      </c>
      <c r="N68" s="430">
        <f t="shared" si="24"/>
        <v>-5597</v>
      </c>
      <c r="O68" s="430">
        <f t="shared" si="24"/>
        <v>-2446</v>
      </c>
      <c r="P68" s="430">
        <f t="shared" si="24"/>
        <v>-3151</v>
      </c>
      <c r="Q68" s="430">
        <f t="shared" si="24"/>
        <v>0</v>
      </c>
      <c r="R68" s="430">
        <f t="shared" si="24"/>
        <v>0</v>
      </c>
    </row>
    <row r="69" spans="1:18" ht="17.25" hidden="1" outlineLevel="1">
      <c r="A69" s="425" t="s">
        <v>62</v>
      </c>
      <c r="B69" s="442" t="s">
        <v>143</v>
      </c>
      <c r="C69" s="445"/>
      <c r="D69" s="430">
        <v>6000</v>
      </c>
      <c r="E69" s="428">
        <v>6000</v>
      </c>
      <c r="F69" s="428">
        <v>6000</v>
      </c>
      <c r="G69" s="428"/>
      <c r="H69" s="430"/>
      <c r="I69" s="431">
        <f t="shared" ref="I69:I85" si="25">J69+R69</f>
        <v>3000</v>
      </c>
      <c r="J69" s="431">
        <f t="shared" si="23"/>
        <v>3000</v>
      </c>
      <c r="K69" s="431">
        <v>3000</v>
      </c>
      <c r="L69" s="432">
        <f t="shared" si="1"/>
        <v>50</v>
      </c>
      <c r="M69" s="431">
        <f t="shared" si="8"/>
        <v>-3000</v>
      </c>
      <c r="N69" s="428"/>
      <c r="O69" s="428"/>
      <c r="P69" s="428"/>
      <c r="Q69" s="428"/>
      <c r="R69" s="430"/>
    </row>
    <row r="70" spans="1:18" ht="17.25" hidden="1" outlineLevel="1">
      <c r="A70" s="425" t="s">
        <v>62</v>
      </c>
      <c r="B70" s="454" t="s">
        <v>195</v>
      </c>
      <c r="C70" s="445"/>
      <c r="D70" s="430">
        <v>3428</v>
      </c>
      <c r="E70" s="428">
        <v>3428</v>
      </c>
      <c r="F70" s="428">
        <v>3428</v>
      </c>
      <c r="G70" s="428"/>
      <c r="H70" s="430"/>
      <c r="I70" s="431">
        <f t="shared" si="25"/>
        <v>3922</v>
      </c>
      <c r="J70" s="431">
        <f t="shared" si="23"/>
        <v>3922</v>
      </c>
      <c r="K70" s="431">
        <v>3922</v>
      </c>
      <c r="L70" s="432">
        <f t="shared" si="1"/>
        <v>114.41073512252042</v>
      </c>
      <c r="M70" s="431">
        <f t="shared" si="8"/>
        <v>494</v>
      </c>
      <c r="N70" s="428"/>
      <c r="O70" s="428"/>
      <c r="P70" s="428"/>
      <c r="Q70" s="428"/>
      <c r="R70" s="430"/>
    </row>
    <row r="71" spans="1:18" ht="17.25" hidden="1" outlineLevel="1">
      <c r="A71" s="425" t="s">
        <v>62</v>
      </c>
      <c r="B71" s="454" t="s">
        <v>274</v>
      </c>
      <c r="C71" s="445"/>
      <c r="D71" s="430">
        <v>1456</v>
      </c>
      <c r="E71" s="428">
        <v>1456</v>
      </c>
      <c r="F71" s="428">
        <v>1456</v>
      </c>
      <c r="G71" s="428"/>
      <c r="H71" s="430"/>
      <c r="I71" s="431">
        <f t="shared" si="25"/>
        <v>1301</v>
      </c>
      <c r="J71" s="431">
        <f t="shared" si="23"/>
        <v>1301</v>
      </c>
      <c r="K71" s="431">
        <v>1301</v>
      </c>
      <c r="L71" s="432">
        <f t="shared" si="1"/>
        <v>89.354395604395606</v>
      </c>
      <c r="M71" s="431">
        <f t="shared" si="8"/>
        <v>-155</v>
      </c>
      <c r="N71" s="428"/>
      <c r="O71" s="428"/>
      <c r="P71" s="428"/>
      <c r="Q71" s="428"/>
      <c r="R71" s="430"/>
    </row>
    <row r="72" spans="1:18" ht="17.25" hidden="1" outlineLevel="1">
      <c r="A72" s="425" t="s">
        <v>62</v>
      </c>
      <c r="B72" s="454" t="s">
        <v>144</v>
      </c>
      <c r="C72" s="445"/>
      <c r="D72" s="430">
        <v>3000</v>
      </c>
      <c r="E72" s="428">
        <v>3000</v>
      </c>
      <c r="F72" s="428">
        <v>3000</v>
      </c>
      <c r="G72" s="428"/>
      <c r="H72" s="430"/>
      <c r="I72" s="431">
        <f t="shared" si="25"/>
        <v>3500</v>
      </c>
      <c r="J72" s="431">
        <f t="shared" si="23"/>
        <v>3500</v>
      </c>
      <c r="K72" s="431">
        <v>3500</v>
      </c>
      <c r="L72" s="432">
        <f t="shared" si="1"/>
        <v>116.66666666666667</v>
      </c>
      <c r="M72" s="431">
        <f t="shared" si="8"/>
        <v>500</v>
      </c>
      <c r="N72" s="428"/>
      <c r="O72" s="428"/>
      <c r="P72" s="428"/>
      <c r="Q72" s="428"/>
      <c r="R72" s="430"/>
    </row>
    <row r="73" spans="1:18" ht="17.25" hidden="1" outlineLevel="1">
      <c r="A73" s="425" t="s">
        <v>62</v>
      </c>
      <c r="B73" s="454" t="s">
        <v>145</v>
      </c>
      <c r="C73" s="445"/>
      <c r="D73" s="430">
        <f>3200+25480</f>
        <v>28680</v>
      </c>
      <c r="E73" s="430">
        <f>3200+25480</f>
        <v>28680</v>
      </c>
      <c r="F73" s="430">
        <f>3200+25480</f>
        <v>28680</v>
      </c>
      <c r="G73" s="428"/>
      <c r="H73" s="430"/>
      <c r="I73" s="431">
        <f t="shared" si="25"/>
        <v>41798</v>
      </c>
      <c r="J73" s="431">
        <f t="shared" si="23"/>
        <v>41798</v>
      </c>
      <c r="K73" s="431">
        <f>41738+60</f>
        <v>41798</v>
      </c>
      <c r="L73" s="432">
        <f t="shared" si="1"/>
        <v>145.7391910739191</v>
      </c>
      <c r="M73" s="431">
        <f t="shared" si="8"/>
        <v>13118</v>
      </c>
      <c r="N73" s="428"/>
      <c r="O73" s="428"/>
      <c r="P73" s="428"/>
      <c r="Q73" s="428"/>
      <c r="R73" s="430"/>
    </row>
    <row r="74" spans="1:18" s="271" customFormat="1" ht="34.5" hidden="1" outlineLevel="1" collapsed="1">
      <c r="A74" s="425" t="s">
        <v>62</v>
      </c>
      <c r="B74" s="454" t="s">
        <v>341</v>
      </c>
      <c r="C74" s="433" t="s">
        <v>437</v>
      </c>
      <c r="D74" s="430">
        <v>-32608</v>
      </c>
      <c r="E74" s="428">
        <v>-32608</v>
      </c>
      <c r="F74" s="428"/>
      <c r="G74" s="428">
        <v>-32608</v>
      </c>
      <c r="H74" s="430"/>
      <c r="I74" s="431">
        <f t="shared" si="25"/>
        <v>-32608</v>
      </c>
      <c r="J74" s="431">
        <f t="shared" si="23"/>
        <v>-32608</v>
      </c>
      <c r="K74" s="431"/>
      <c r="L74" s="432">
        <f t="shared" si="1"/>
        <v>0</v>
      </c>
      <c r="M74" s="431">
        <f t="shared" si="8"/>
        <v>0</v>
      </c>
      <c r="N74" s="428">
        <v>-32608</v>
      </c>
      <c r="O74" s="428">
        <v>-27819</v>
      </c>
      <c r="P74" s="428">
        <v>-4789</v>
      </c>
      <c r="Q74" s="428"/>
      <c r="R74" s="430"/>
    </row>
    <row r="75" spans="1:18" s="271" customFormat="1" ht="69" hidden="1" outlineLevel="1">
      <c r="A75" s="425" t="s">
        <v>62</v>
      </c>
      <c r="B75" s="453" t="s">
        <v>342</v>
      </c>
      <c r="C75" s="449">
        <v>436</v>
      </c>
      <c r="D75" s="430">
        <v>29247</v>
      </c>
      <c r="E75" s="428">
        <v>29247</v>
      </c>
      <c r="F75" s="428">
        <v>2236</v>
      </c>
      <c r="G75" s="428">
        <v>27011</v>
      </c>
      <c r="H75" s="430"/>
      <c r="I75" s="431">
        <f t="shared" si="25"/>
        <v>29247</v>
      </c>
      <c r="J75" s="431">
        <f t="shared" si="23"/>
        <v>29247</v>
      </c>
      <c r="K75" s="431">
        <v>2236</v>
      </c>
      <c r="L75" s="432">
        <f t="shared" si="1"/>
        <v>100</v>
      </c>
      <c r="M75" s="431">
        <f t="shared" si="8"/>
        <v>0</v>
      </c>
      <c r="N75" s="428">
        <v>27011</v>
      </c>
      <c r="O75" s="428">
        <v>25373</v>
      </c>
      <c r="P75" s="428">
        <v>1638</v>
      </c>
      <c r="Q75" s="428">
        <v>0</v>
      </c>
      <c r="R75" s="430"/>
    </row>
    <row r="76" spans="1:18" s="269" customFormat="1" ht="17.25" collapsed="1">
      <c r="A76" s="418" t="s">
        <v>100</v>
      </c>
      <c r="B76" s="419" t="s">
        <v>438</v>
      </c>
      <c r="C76" s="420"/>
      <c r="D76" s="414">
        <v>880</v>
      </c>
      <c r="E76" s="421">
        <v>880</v>
      </c>
      <c r="F76" s="421">
        <v>880</v>
      </c>
      <c r="G76" s="421"/>
      <c r="H76" s="421"/>
      <c r="I76" s="422">
        <f t="shared" si="25"/>
        <v>1300</v>
      </c>
      <c r="J76" s="422">
        <f>K76+N76</f>
        <v>1300</v>
      </c>
      <c r="K76" s="422">
        <v>1300</v>
      </c>
      <c r="L76" s="417">
        <f t="shared" ref="L76:L89" si="26">IF(F76=0,0,K76/F76*100)</f>
        <v>147.72727272727272</v>
      </c>
      <c r="M76" s="422">
        <f t="shared" si="8"/>
        <v>420</v>
      </c>
      <c r="N76" s="421"/>
      <c r="O76" s="421"/>
      <c r="P76" s="421"/>
      <c r="Q76" s="421"/>
      <c r="R76" s="421"/>
    </row>
    <row r="77" spans="1:18" s="269" customFormat="1" ht="17.25">
      <c r="A77" s="413" t="s">
        <v>101</v>
      </c>
      <c r="B77" s="416" t="s">
        <v>439</v>
      </c>
      <c r="C77" s="418" t="s">
        <v>440</v>
      </c>
      <c r="D77" s="414">
        <v>1000</v>
      </c>
      <c r="E77" s="421">
        <v>1000</v>
      </c>
      <c r="F77" s="421">
        <v>1000</v>
      </c>
      <c r="G77" s="421"/>
      <c r="H77" s="414"/>
      <c r="I77" s="422">
        <f t="shared" si="25"/>
        <v>1000</v>
      </c>
      <c r="J77" s="422">
        <f>K77+N77</f>
        <v>1000</v>
      </c>
      <c r="K77" s="422">
        <v>1000</v>
      </c>
      <c r="L77" s="417">
        <f t="shared" si="26"/>
        <v>100</v>
      </c>
      <c r="M77" s="422">
        <f t="shared" si="8"/>
        <v>0</v>
      </c>
      <c r="N77" s="421"/>
      <c r="O77" s="421"/>
      <c r="P77" s="421"/>
      <c r="Q77" s="421"/>
      <c r="R77" s="414"/>
    </row>
    <row r="78" spans="1:18" s="269" customFormat="1" ht="17.25" hidden="1" outlineLevel="1">
      <c r="A78" s="418" t="s">
        <v>146</v>
      </c>
      <c r="B78" s="455" t="s">
        <v>492</v>
      </c>
      <c r="C78" s="413"/>
      <c r="D78" s="414">
        <v>7000</v>
      </c>
      <c r="E78" s="414">
        <v>7000</v>
      </c>
      <c r="F78" s="424">
        <v>108661</v>
      </c>
      <c r="G78" s="414">
        <v>-101661</v>
      </c>
      <c r="H78" s="414">
        <v>0</v>
      </c>
      <c r="I78" s="414">
        <f>I79+I80+I81+I82</f>
        <v>0</v>
      </c>
      <c r="J78" s="414">
        <f t="shared" ref="J78:R78" si="27">J79+J80+J81+J82</f>
        <v>0</v>
      </c>
      <c r="K78" s="414">
        <f t="shared" si="27"/>
        <v>129218</v>
      </c>
      <c r="L78" s="414">
        <f t="shared" si="27"/>
        <v>200</v>
      </c>
      <c r="M78" s="414">
        <f t="shared" si="27"/>
        <v>20557</v>
      </c>
      <c r="N78" s="414">
        <f t="shared" si="27"/>
        <v>-129218</v>
      </c>
      <c r="O78" s="414">
        <f t="shared" si="27"/>
        <v>-54971</v>
      </c>
      <c r="P78" s="414">
        <f t="shared" si="27"/>
        <v>-46690</v>
      </c>
      <c r="Q78" s="414">
        <f t="shared" si="27"/>
        <v>-27557</v>
      </c>
      <c r="R78" s="414">
        <f t="shared" si="27"/>
        <v>0</v>
      </c>
    </row>
    <row r="79" spans="1:18" ht="34.5" hidden="1" outlineLevel="1">
      <c r="A79" s="456" t="s">
        <v>62</v>
      </c>
      <c r="B79" s="457" t="s">
        <v>441</v>
      </c>
      <c r="C79" s="445">
        <v>436</v>
      </c>
      <c r="D79" s="430">
        <v>0</v>
      </c>
      <c r="E79" s="428">
        <v>0</v>
      </c>
      <c r="F79" s="428">
        <v>54971</v>
      </c>
      <c r="G79" s="428">
        <v>-54971</v>
      </c>
      <c r="H79" s="430"/>
      <c r="I79" s="431">
        <f t="shared" si="25"/>
        <v>0</v>
      </c>
      <c r="J79" s="431">
        <f>K79+N79</f>
        <v>0</v>
      </c>
      <c r="K79" s="431">
        <v>54971</v>
      </c>
      <c r="L79" s="432">
        <f t="shared" si="26"/>
        <v>100</v>
      </c>
      <c r="M79" s="431">
        <f t="shared" ref="M79:M89" si="28">K79-F79</f>
        <v>0</v>
      </c>
      <c r="N79" s="428">
        <v>-54971</v>
      </c>
      <c r="O79" s="428">
        <v>-54971</v>
      </c>
      <c r="P79" s="428">
        <v>0</v>
      </c>
      <c r="Q79" s="428"/>
      <c r="R79" s="430"/>
    </row>
    <row r="80" spans="1:18" ht="34.5" hidden="1" outlineLevel="1">
      <c r="A80" s="456" t="s">
        <v>62</v>
      </c>
      <c r="B80" s="457" t="s">
        <v>442</v>
      </c>
      <c r="C80" s="445">
        <v>436</v>
      </c>
      <c r="D80" s="430">
        <v>0</v>
      </c>
      <c r="E80" s="428">
        <v>0</v>
      </c>
      <c r="F80" s="428">
        <v>46690</v>
      </c>
      <c r="G80" s="428">
        <v>-46690</v>
      </c>
      <c r="H80" s="430"/>
      <c r="I80" s="431">
        <f t="shared" si="25"/>
        <v>0</v>
      </c>
      <c r="J80" s="431">
        <f>K80+N80</f>
        <v>0</v>
      </c>
      <c r="K80" s="431">
        <v>46690</v>
      </c>
      <c r="L80" s="432">
        <f t="shared" si="26"/>
        <v>100</v>
      </c>
      <c r="M80" s="431">
        <f t="shared" si="28"/>
        <v>0</v>
      </c>
      <c r="N80" s="428">
        <v>-46690</v>
      </c>
      <c r="O80" s="428"/>
      <c r="P80" s="428">
        <v>-46690</v>
      </c>
      <c r="Q80" s="428"/>
      <c r="R80" s="430"/>
    </row>
    <row r="81" spans="1:18" ht="34.5" hidden="1" outlineLevel="1">
      <c r="A81" s="456" t="s">
        <v>62</v>
      </c>
      <c r="B81" s="457" t="s">
        <v>512</v>
      </c>
      <c r="C81" s="445">
        <v>436</v>
      </c>
      <c r="D81" s="430">
        <v>0</v>
      </c>
      <c r="E81" s="428">
        <v>0</v>
      </c>
      <c r="F81" s="428"/>
      <c r="G81" s="428"/>
      <c r="H81" s="430"/>
      <c r="I81" s="431">
        <f t="shared" si="25"/>
        <v>0</v>
      </c>
      <c r="J81" s="431">
        <f>K81+N81</f>
        <v>0</v>
      </c>
      <c r="K81" s="431">
        <v>27557</v>
      </c>
      <c r="L81" s="432">
        <f t="shared" si="26"/>
        <v>0</v>
      </c>
      <c r="M81" s="431">
        <f t="shared" si="28"/>
        <v>27557</v>
      </c>
      <c r="N81" s="428">
        <v>-27557</v>
      </c>
      <c r="O81" s="428"/>
      <c r="P81" s="428"/>
      <c r="Q81" s="428">
        <v>-27557</v>
      </c>
      <c r="R81" s="430"/>
    </row>
    <row r="82" spans="1:18" ht="34.5" hidden="1" outlineLevel="2">
      <c r="A82" s="456" t="s">
        <v>62</v>
      </c>
      <c r="B82" s="457" t="s">
        <v>493</v>
      </c>
      <c r="C82" s="445"/>
      <c r="D82" s="430">
        <v>7000</v>
      </c>
      <c r="E82" s="428">
        <v>7000</v>
      </c>
      <c r="F82" s="428">
        <v>7000</v>
      </c>
      <c r="G82" s="428"/>
      <c r="H82" s="430"/>
      <c r="I82" s="431">
        <f t="shared" si="25"/>
        <v>0</v>
      </c>
      <c r="J82" s="431">
        <f>K82+N82</f>
        <v>0</v>
      </c>
      <c r="K82" s="431">
        <v>0</v>
      </c>
      <c r="L82" s="432">
        <f t="shared" si="26"/>
        <v>0</v>
      </c>
      <c r="M82" s="431">
        <f t="shared" si="28"/>
        <v>-7000</v>
      </c>
      <c r="N82" s="428"/>
      <c r="O82" s="428"/>
      <c r="P82" s="428"/>
      <c r="Q82" s="428"/>
      <c r="R82" s="430"/>
    </row>
    <row r="83" spans="1:18" s="271" customFormat="1" ht="51.75" hidden="1" outlineLevel="2">
      <c r="A83" s="458"/>
      <c r="B83" s="459" t="s">
        <v>405</v>
      </c>
      <c r="C83" s="449"/>
      <c r="D83" s="439">
        <v>3500</v>
      </c>
      <c r="E83" s="437">
        <v>3500</v>
      </c>
      <c r="F83" s="437">
        <v>3500</v>
      </c>
      <c r="G83" s="437"/>
      <c r="H83" s="439"/>
      <c r="I83" s="440">
        <f t="shared" si="25"/>
        <v>0</v>
      </c>
      <c r="J83" s="440">
        <f t="shared" ref="J83:J85" si="29">K83+N83</f>
        <v>0</v>
      </c>
      <c r="K83" s="440"/>
      <c r="L83" s="441">
        <f t="shared" si="26"/>
        <v>0</v>
      </c>
      <c r="M83" s="440">
        <f t="shared" si="28"/>
        <v>-3500</v>
      </c>
      <c r="N83" s="437"/>
      <c r="O83" s="437"/>
      <c r="P83" s="437"/>
      <c r="Q83" s="437"/>
      <c r="R83" s="439"/>
    </row>
    <row r="84" spans="1:18" s="271" customFormat="1" ht="17.25" hidden="1" outlineLevel="2">
      <c r="A84" s="458"/>
      <c r="B84" s="459" t="s">
        <v>406</v>
      </c>
      <c r="C84" s="449"/>
      <c r="D84" s="439">
        <v>3500</v>
      </c>
      <c r="E84" s="437">
        <v>3500</v>
      </c>
      <c r="F84" s="437">
        <v>3500</v>
      </c>
      <c r="G84" s="437"/>
      <c r="H84" s="439"/>
      <c r="I84" s="440">
        <f t="shared" si="25"/>
        <v>0</v>
      </c>
      <c r="J84" s="440">
        <f t="shared" si="29"/>
        <v>0</v>
      </c>
      <c r="K84" s="440"/>
      <c r="L84" s="441">
        <f t="shared" si="26"/>
        <v>0</v>
      </c>
      <c r="M84" s="440">
        <f t="shared" si="28"/>
        <v>-3500</v>
      </c>
      <c r="N84" s="437"/>
      <c r="O84" s="437"/>
      <c r="P84" s="437"/>
      <c r="Q84" s="437"/>
      <c r="R84" s="439"/>
    </row>
    <row r="85" spans="1:18" s="269" customFormat="1" ht="86.25" collapsed="1">
      <c r="A85" s="460" t="s">
        <v>330</v>
      </c>
      <c r="B85" s="461" t="s">
        <v>528</v>
      </c>
      <c r="C85" s="413"/>
      <c r="D85" s="414"/>
      <c r="E85" s="421"/>
      <c r="F85" s="421"/>
      <c r="G85" s="421"/>
      <c r="H85" s="414"/>
      <c r="I85" s="422">
        <f t="shared" si="25"/>
        <v>880000</v>
      </c>
      <c r="J85" s="422">
        <f t="shared" si="29"/>
        <v>880000</v>
      </c>
      <c r="K85" s="422">
        <v>880000</v>
      </c>
      <c r="L85" s="417">
        <f t="shared" si="26"/>
        <v>0</v>
      </c>
      <c r="M85" s="422">
        <f t="shared" si="28"/>
        <v>880000</v>
      </c>
      <c r="N85" s="421"/>
      <c r="O85" s="421"/>
      <c r="P85" s="421"/>
      <c r="Q85" s="421"/>
      <c r="R85" s="414"/>
    </row>
    <row r="86" spans="1:18" s="269" customFormat="1" ht="17.25">
      <c r="A86" s="413" t="s">
        <v>513</v>
      </c>
      <c r="B86" s="416" t="s">
        <v>147</v>
      </c>
      <c r="C86" s="418" t="s">
        <v>443</v>
      </c>
      <c r="D86" s="414">
        <v>47662</v>
      </c>
      <c r="E86" s="421">
        <v>47662</v>
      </c>
      <c r="F86" s="421">
        <v>47662</v>
      </c>
      <c r="G86" s="421"/>
      <c r="H86" s="414"/>
      <c r="I86" s="422">
        <f>J86+R86</f>
        <v>66931</v>
      </c>
      <c r="J86" s="422">
        <f>K86+N86</f>
        <v>66931</v>
      </c>
      <c r="K86" s="422">
        <f>66991-60</f>
        <v>66931</v>
      </c>
      <c r="L86" s="417">
        <f t="shared" si="26"/>
        <v>140.42843355293527</v>
      </c>
      <c r="M86" s="422">
        <f t="shared" si="28"/>
        <v>19269</v>
      </c>
      <c r="N86" s="421"/>
      <c r="O86" s="421"/>
      <c r="P86" s="421"/>
      <c r="Q86" s="421"/>
      <c r="R86" s="414"/>
    </row>
    <row r="87" spans="1:18" s="271" customFormat="1" ht="51.75">
      <c r="A87" s="445"/>
      <c r="B87" s="446" t="s">
        <v>494</v>
      </c>
      <c r="C87" s="425"/>
      <c r="D87" s="430"/>
      <c r="E87" s="428"/>
      <c r="F87" s="428"/>
      <c r="G87" s="428"/>
      <c r="H87" s="430"/>
      <c r="I87" s="431">
        <f>J87+R87</f>
        <v>18000</v>
      </c>
      <c r="J87" s="431">
        <f>K87+N87</f>
        <v>18000</v>
      </c>
      <c r="K87" s="431">
        <v>18000</v>
      </c>
      <c r="L87" s="432">
        <f t="shared" si="26"/>
        <v>0</v>
      </c>
      <c r="M87" s="431">
        <f t="shared" si="28"/>
        <v>18000</v>
      </c>
      <c r="N87" s="428"/>
      <c r="O87" s="428"/>
      <c r="P87" s="428"/>
      <c r="Q87" s="428"/>
      <c r="R87" s="430"/>
    </row>
    <row r="88" spans="1:18" s="271" customFormat="1" ht="17.25" hidden="1" outlineLevel="1">
      <c r="A88" s="449"/>
      <c r="B88" s="462" t="s">
        <v>331</v>
      </c>
      <c r="C88" s="449"/>
      <c r="D88" s="463">
        <v>2.0001296613403152</v>
      </c>
      <c r="E88" s="428">
        <v>0</v>
      </c>
      <c r="F88" s="428"/>
      <c r="G88" s="428"/>
      <c r="H88" s="439"/>
      <c r="I88" s="464">
        <f>I86/I13*100</f>
        <v>2.0013431688412338</v>
      </c>
      <c r="J88" s="428">
        <f>K88+N88</f>
        <v>0</v>
      </c>
      <c r="K88" s="428"/>
      <c r="L88" s="432">
        <f t="shared" si="26"/>
        <v>0</v>
      </c>
      <c r="M88" s="428">
        <f t="shared" si="28"/>
        <v>0</v>
      </c>
      <c r="N88" s="428"/>
      <c r="O88" s="428"/>
      <c r="P88" s="428"/>
      <c r="Q88" s="428"/>
      <c r="R88" s="439"/>
    </row>
    <row r="89" spans="1:18" s="269" customFormat="1" ht="34.5" collapsed="1">
      <c r="A89" s="413" t="s">
        <v>93</v>
      </c>
      <c r="B89" s="412" t="s">
        <v>514</v>
      </c>
      <c r="C89" s="418"/>
      <c r="D89" s="414"/>
      <c r="E89" s="421"/>
      <c r="F89" s="421"/>
      <c r="G89" s="421"/>
      <c r="H89" s="414"/>
      <c r="I89" s="422">
        <f>J89+R89</f>
        <v>16100</v>
      </c>
      <c r="J89" s="422">
        <f>K89+N89</f>
        <v>16100</v>
      </c>
      <c r="K89" s="422">
        <v>16100</v>
      </c>
      <c r="L89" s="417">
        <f t="shared" si="26"/>
        <v>0</v>
      </c>
      <c r="M89" s="422">
        <f t="shared" si="28"/>
        <v>16100</v>
      </c>
      <c r="N89" s="421"/>
      <c r="O89" s="421"/>
      <c r="P89" s="421"/>
      <c r="Q89" s="421"/>
      <c r="R89" s="414"/>
    </row>
    <row r="90" spans="1:18" s="269" customFormat="1" ht="17.25" hidden="1">
      <c r="A90" s="389"/>
      <c r="B90" s="388"/>
      <c r="C90" s="392"/>
      <c r="D90" s="390"/>
      <c r="E90" s="393"/>
      <c r="F90" s="393"/>
      <c r="G90" s="393"/>
      <c r="H90" s="390"/>
      <c r="I90" s="394"/>
      <c r="J90" s="394"/>
      <c r="K90" s="394"/>
      <c r="L90" s="391"/>
      <c r="M90" s="394"/>
      <c r="N90" s="393"/>
      <c r="O90" s="393"/>
      <c r="P90" s="393"/>
      <c r="Q90" s="393"/>
      <c r="R90" s="390"/>
    </row>
    <row r="91" spans="1:18" s="269" customFormat="1" ht="17.25" hidden="1">
      <c r="A91" s="389"/>
      <c r="B91" s="388"/>
      <c r="C91" s="392"/>
      <c r="D91" s="390"/>
      <c r="E91" s="393"/>
      <c r="F91" s="393"/>
      <c r="G91" s="393"/>
      <c r="H91" s="390"/>
      <c r="I91" s="394"/>
      <c r="J91" s="394"/>
      <c r="K91" s="394"/>
      <c r="L91" s="391"/>
      <c r="M91" s="394"/>
      <c r="N91" s="393"/>
      <c r="O91" s="393"/>
      <c r="P91" s="393"/>
      <c r="Q91" s="393"/>
      <c r="R91" s="390"/>
    </row>
    <row r="92" spans="1:18" s="269" customFormat="1" ht="17.25" hidden="1">
      <c r="A92" s="389"/>
      <c r="B92" s="388"/>
      <c r="C92" s="392"/>
      <c r="D92" s="390"/>
      <c r="E92" s="393"/>
      <c r="F92" s="393"/>
      <c r="G92" s="393"/>
      <c r="H92" s="390"/>
      <c r="I92" s="394"/>
      <c r="J92" s="394"/>
      <c r="K92" s="394"/>
      <c r="L92" s="391"/>
      <c r="M92" s="394"/>
      <c r="N92" s="393"/>
      <c r="O92" s="393"/>
      <c r="P92" s="393"/>
      <c r="Q92" s="393"/>
      <c r="R92" s="390"/>
    </row>
    <row r="93" spans="1:18" s="269" customFormat="1" ht="12" customHeight="1">
      <c r="A93" s="397"/>
      <c r="B93" s="398"/>
      <c r="C93" s="399"/>
      <c r="D93" s="400"/>
      <c r="E93" s="401"/>
      <c r="F93" s="401"/>
      <c r="G93" s="401"/>
      <c r="H93" s="400"/>
      <c r="I93" s="402"/>
      <c r="J93" s="402"/>
      <c r="K93" s="402"/>
      <c r="L93" s="403"/>
      <c r="M93" s="402"/>
      <c r="N93" s="401"/>
      <c r="O93" s="401"/>
      <c r="P93" s="401"/>
      <c r="Q93" s="401"/>
      <c r="R93" s="400"/>
    </row>
    <row r="94" spans="1:18" s="269" customFormat="1" ht="12" customHeight="1">
      <c r="A94" s="404"/>
      <c r="B94" s="405"/>
      <c r="C94" s="406"/>
      <c r="D94" s="407"/>
      <c r="E94" s="408"/>
      <c r="F94" s="408"/>
      <c r="G94" s="408"/>
      <c r="H94" s="407"/>
      <c r="I94" s="409"/>
      <c r="J94" s="409"/>
      <c r="K94" s="409"/>
      <c r="L94" s="410"/>
      <c r="M94" s="409"/>
      <c r="N94" s="408"/>
      <c r="O94" s="408"/>
      <c r="P94" s="408"/>
      <c r="Q94" s="408"/>
      <c r="R94" s="407"/>
    </row>
    <row r="95" spans="1:18" s="271" customFormat="1" ht="15" customHeight="1">
      <c r="A95" s="521"/>
      <c r="B95" s="521"/>
      <c r="C95" s="521"/>
      <c r="D95" s="521"/>
      <c r="E95" s="521"/>
      <c r="F95" s="521"/>
      <c r="G95" s="521"/>
      <c r="H95" s="521"/>
      <c r="I95" s="521"/>
      <c r="J95" s="521"/>
      <c r="K95" s="521"/>
      <c r="L95" s="521"/>
      <c r="M95" s="521"/>
      <c r="N95" s="521"/>
      <c r="O95" s="521"/>
      <c r="P95" s="521"/>
      <c r="Q95" s="521"/>
      <c r="R95" s="521"/>
    </row>
    <row r="96" spans="1:18" ht="15" customHeight="1">
      <c r="A96" s="395"/>
      <c r="B96" s="522"/>
      <c r="C96" s="522"/>
      <c r="D96" s="522"/>
      <c r="E96" s="522"/>
      <c r="F96" s="522"/>
      <c r="G96" s="522"/>
      <c r="H96" s="522"/>
      <c r="I96" s="522"/>
      <c r="J96" s="522"/>
      <c r="K96" s="522"/>
      <c r="L96" s="522"/>
      <c r="M96" s="522"/>
      <c r="N96" s="522"/>
      <c r="O96" s="522"/>
      <c r="P96" s="522"/>
      <c r="Q96" s="522"/>
      <c r="R96" s="522"/>
    </row>
    <row r="97" spans="1:18" ht="15" customHeight="1">
      <c r="A97" s="266"/>
    </row>
    <row r="98" spans="1:18" ht="28.5" customHeight="1">
      <c r="B98" s="517"/>
      <c r="C98" s="517"/>
      <c r="D98" s="517"/>
      <c r="E98" s="517"/>
      <c r="F98" s="517"/>
      <c r="G98" s="517"/>
      <c r="H98" s="517"/>
      <c r="I98" s="517"/>
      <c r="J98" s="517"/>
      <c r="K98" s="517"/>
      <c r="L98" s="517"/>
      <c r="M98" s="517"/>
      <c r="N98" s="517"/>
      <c r="O98" s="517"/>
      <c r="P98" s="517"/>
      <c r="Q98" s="517"/>
      <c r="R98" s="517"/>
    </row>
    <row r="99" spans="1:18" ht="17.25" customHeight="1">
      <c r="B99" s="518"/>
      <c r="C99" s="518"/>
      <c r="D99" s="518"/>
      <c r="E99" s="518"/>
      <c r="F99" s="518"/>
      <c r="G99" s="518"/>
      <c r="H99" s="518"/>
      <c r="I99" s="518"/>
      <c r="J99" s="518"/>
      <c r="K99" s="518"/>
      <c r="L99" s="518"/>
      <c r="M99" s="518"/>
      <c r="N99" s="518"/>
      <c r="O99" s="518"/>
      <c r="P99" s="518"/>
      <c r="Q99" s="518"/>
      <c r="R99" s="518"/>
    </row>
    <row r="100" spans="1:18" s="271" customFormat="1" ht="20.100000000000001" customHeight="1">
      <c r="A100" s="272"/>
      <c r="B100" s="273"/>
      <c r="C100" s="274"/>
      <c r="D100" s="270"/>
      <c r="E100" s="150"/>
      <c r="F100" s="150"/>
      <c r="G100" s="150"/>
      <c r="I100" s="270"/>
      <c r="J100" s="150"/>
      <c r="K100" s="150"/>
      <c r="L100" s="150"/>
      <c r="M100" s="150"/>
      <c r="N100" s="150"/>
      <c r="O100" s="150"/>
      <c r="P100" s="150"/>
      <c r="Q100" s="150"/>
    </row>
    <row r="226" spans="1:30">
      <c r="A226" s="7"/>
      <c r="D226" s="267"/>
      <c r="H226" s="267"/>
      <c r="I226" s="267"/>
      <c r="R226" s="267"/>
      <c r="S226" s="267"/>
      <c r="T226" s="267"/>
      <c r="U226" s="267"/>
      <c r="V226" s="267"/>
      <c r="W226" s="267"/>
      <c r="X226" s="267"/>
      <c r="Y226" s="267"/>
      <c r="Z226" s="267"/>
      <c r="AA226" s="267"/>
      <c r="AB226" s="267"/>
      <c r="AC226" s="267"/>
      <c r="AD226" s="267"/>
    </row>
    <row r="235" spans="1:30">
      <c r="A235" s="7"/>
      <c r="E235" s="7"/>
      <c r="F235" s="7"/>
      <c r="G235" s="7"/>
      <c r="J235" s="7"/>
      <c r="K235" s="7"/>
      <c r="L235" s="7"/>
      <c r="M235" s="7"/>
      <c r="N235" s="7"/>
      <c r="O235" s="7"/>
      <c r="P235" s="7"/>
      <c r="Q235" s="7"/>
    </row>
    <row r="434" spans="1:25">
      <c r="A434" s="7"/>
      <c r="E434" s="7"/>
      <c r="F434" s="7"/>
      <c r="G434" s="7"/>
      <c r="J434" s="7"/>
      <c r="K434" s="7"/>
      <c r="L434" s="7"/>
      <c r="M434" s="7"/>
      <c r="N434" s="7"/>
      <c r="O434" s="7"/>
      <c r="P434" s="7"/>
      <c r="Q434" s="7"/>
      <c r="Y434" s="7" t="e">
        <f>#REF!-#REF!</f>
        <v>#REF!</v>
      </c>
    </row>
    <row r="456" spans="1:17">
      <c r="A456" s="7"/>
      <c r="E456" s="7"/>
      <c r="F456" s="7"/>
      <c r="G456" s="7"/>
      <c r="J456" s="7"/>
      <c r="K456" s="7"/>
      <c r="L456" s="7"/>
      <c r="M456" s="7"/>
      <c r="N456" s="7"/>
      <c r="O456" s="7"/>
      <c r="P456" s="7"/>
      <c r="Q456" s="7"/>
    </row>
  </sheetData>
  <mergeCells count="30">
    <mergeCell ref="K8:K10"/>
    <mergeCell ref="L8:L10"/>
    <mergeCell ref="M8:M10"/>
    <mergeCell ref="N8:N10"/>
    <mergeCell ref="A2:R2"/>
    <mergeCell ref="A6:A10"/>
    <mergeCell ref="B6:B10"/>
    <mergeCell ref="C6:C10"/>
    <mergeCell ref="D6:D10"/>
    <mergeCell ref="E6:H6"/>
    <mergeCell ref="I6:I10"/>
    <mergeCell ref="J6:R6"/>
    <mergeCell ref="E7:E10"/>
    <mergeCell ref="F7:G7"/>
    <mergeCell ref="B98:R98"/>
    <mergeCell ref="B99:R99"/>
    <mergeCell ref="K1:L1"/>
    <mergeCell ref="A3:R3"/>
    <mergeCell ref="O8:Q8"/>
    <mergeCell ref="O9:O10"/>
    <mergeCell ref="P9:P10"/>
    <mergeCell ref="Q9:Q10"/>
    <mergeCell ref="A95:R95"/>
    <mergeCell ref="B96:R96"/>
    <mergeCell ref="H7:H10"/>
    <mergeCell ref="J7:J10"/>
    <mergeCell ref="K7:Q7"/>
    <mergeCell ref="R7:R10"/>
    <mergeCell ref="F8:F10"/>
    <mergeCell ref="G8:G10"/>
  </mergeCells>
  <printOptions horizontalCentered="1"/>
  <pageMargins left="0" right="0" top="0.77559055099999996" bottom="0.31496062992126" header="0.196850393700787" footer="0"/>
  <pageSetup paperSize="9" scale="80" orientation="landscape" r:id="rId1"/>
  <headerFooter>
    <oddFooter>&amp;R&amp;8&amp;P</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82"/>
  <sheetViews>
    <sheetView topLeftCell="A10" zoomScaleNormal="100" workbookViewId="0">
      <selection activeCell="B57" sqref="B57"/>
    </sheetView>
  </sheetViews>
  <sheetFormatPr defaultColWidth="9.140625" defaultRowHeight="12.75" outlineLevelRow="1"/>
  <cols>
    <col min="1" max="1" width="5.42578125" style="30" customWidth="1"/>
    <col min="2" max="2" width="45.28515625" style="31" customWidth="1"/>
    <col min="3" max="3" width="10.85546875" style="31" customWidth="1"/>
    <col min="4" max="9" width="9.28515625" style="31" customWidth="1"/>
    <col min="10" max="10" width="8.140625" style="31" customWidth="1"/>
    <col min="11" max="13" width="9.28515625" style="31" customWidth="1"/>
    <col min="14" max="16384" width="9.140625" style="31"/>
  </cols>
  <sheetData>
    <row r="1" spans="1:13" s="32" customFormat="1" ht="17.25" customHeight="1">
      <c r="A1" s="540"/>
      <c r="B1" s="540"/>
      <c r="C1" s="31"/>
      <c r="D1" s="31"/>
      <c r="E1" s="31"/>
      <c r="F1" s="31"/>
      <c r="G1" s="31"/>
      <c r="H1" s="31"/>
      <c r="I1" s="31"/>
      <c r="J1" s="31"/>
      <c r="L1" s="540" t="s">
        <v>148</v>
      </c>
      <c r="M1" s="540"/>
    </row>
    <row r="2" spans="1:13" s="32" customFormat="1" ht="19.5" customHeight="1">
      <c r="A2" s="542" t="s">
        <v>481</v>
      </c>
      <c r="B2" s="542"/>
      <c r="C2" s="542"/>
      <c r="D2" s="542"/>
      <c r="E2" s="542"/>
      <c r="F2" s="542"/>
      <c r="G2" s="542"/>
      <c r="H2" s="542"/>
      <c r="I2" s="542"/>
      <c r="J2" s="542"/>
      <c r="K2" s="542"/>
      <c r="L2" s="542"/>
      <c r="M2" s="542"/>
    </row>
    <row r="3" spans="1:13" s="32" customFormat="1" ht="25.5" customHeight="1">
      <c r="A3" s="538" t="s">
        <v>482</v>
      </c>
      <c r="B3" s="538"/>
      <c r="C3" s="538"/>
      <c r="D3" s="538"/>
      <c r="E3" s="538"/>
      <c r="F3" s="538"/>
      <c r="G3" s="538"/>
      <c r="H3" s="538"/>
      <c r="I3" s="538"/>
      <c r="J3" s="538"/>
      <c r="K3" s="538"/>
      <c r="L3" s="538"/>
      <c r="M3" s="538"/>
    </row>
    <row r="4" spans="1:13">
      <c r="B4" s="33"/>
      <c r="L4" s="541" t="s">
        <v>119</v>
      </c>
      <c r="M4" s="541"/>
    </row>
    <row r="5" spans="1:13" ht="22.5" customHeight="1">
      <c r="A5" s="543" t="s">
        <v>1</v>
      </c>
      <c r="B5" s="546" t="s">
        <v>106</v>
      </c>
      <c r="C5" s="549" t="s">
        <v>453</v>
      </c>
      <c r="D5" s="552" t="s">
        <v>149</v>
      </c>
      <c r="E5" s="552"/>
      <c r="F5" s="552"/>
      <c r="G5" s="552"/>
      <c r="H5" s="552"/>
      <c r="I5" s="552"/>
      <c r="J5" s="552"/>
      <c r="K5" s="552"/>
      <c r="L5" s="552"/>
      <c r="M5" s="552"/>
    </row>
    <row r="6" spans="1:13" ht="21.75" customHeight="1">
      <c r="A6" s="544"/>
      <c r="B6" s="547"/>
      <c r="C6" s="550"/>
      <c r="D6" s="539" t="s">
        <v>150</v>
      </c>
      <c r="E6" s="539" t="s">
        <v>151</v>
      </c>
      <c r="F6" s="539" t="s">
        <v>152</v>
      </c>
      <c r="G6" s="539" t="s">
        <v>153</v>
      </c>
      <c r="H6" s="539" t="s">
        <v>154</v>
      </c>
      <c r="I6" s="539" t="s">
        <v>155</v>
      </c>
      <c r="J6" s="539" t="s">
        <v>156</v>
      </c>
      <c r="K6" s="539" t="s">
        <v>157</v>
      </c>
      <c r="L6" s="539" t="s">
        <v>158</v>
      </c>
      <c r="M6" s="539" t="s">
        <v>159</v>
      </c>
    </row>
    <row r="7" spans="1:13">
      <c r="A7" s="545"/>
      <c r="B7" s="548"/>
      <c r="C7" s="551"/>
      <c r="D7" s="539"/>
      <c r="E7" s="539"/>
      <c r="F7" s="539"/>
      <c r="G7" s="539"/>
      <c r="H7" s="539"/>
      <c r="I7" s="539"/>
      <c r="J7" s="539"/>
      <c r="K7" s="539"/>
      <c r="L7" s="539"/>
      <c r="M7" s="539"/>
    </row>
    <row r="8" spans="1:13" s="34" customFormat="1">
      <c r="A8" s="122" t="s">
        <v>5</v>
      </c>
      <c r="B8" s="378" t="s">
        <v>527</v>
      </c>
      <c r="C8" s="122">
        <f>C9+C42+C43+0.4</f>
        <v>3192947.08</v>
      </c>
      <c r="D8" s="122">
        <f>D9+D42+D43</f>
        <v>654627.04</v>
      </c>
      <c r="E8" s="122">
        <f t="shared" ref="E8:M8" si="0">E9+E42+E43</f>
        <v>385971.74</v>
      </c>
      <c r="F8" s="122">
        <f t="shared" si="0"/>
        <v>276762.06</v>
      </c>
      <c r="G8" s="122">
        <f t="shared" si="0"/>
        <v>314590.32</v>
      </c>
      <c r="H8" s="122">
        <f t="shared" si="0"/>
        <v>322638.68</v>
      </c>
      <c r="I8" s="122">
        <f t="shared" si="0"/>
        <v>310023.74</v>
      </c>
      <c r="J8" s="122">
        <f t="shared" si="0"/>
        <v>100798.32</v>
      </c>
      <c r="K8" s="122">
        <f t="shared" si="0"/>
        <v>226760.38</v>
      </c>
      <c r="L8" s="122">
        <f t="shared" si="0"/>
        <v>305874.06</v>
      </c>
      <c r="M8" s="122">
        <f t="shared" si="0"/>
        <v>294900.24</v>
      </c>
    </row>
    <row r="9" spans="1:13" s="34" customFormat="1">
      <c r="A9" s="53" t="s">
        <v>7</v>
      </c>
      <c r="B9" s="28" t="s">
        <v>160</v>
      </c>
      <c r="C9" s="53">
        <f t="shared" ref="C9" si="1">C11+C15+C40</f>
        <v>2934669.1</v>
      </c>
      <c r="D9" s="53">
        <f>D10</f>
        <v>618054</v>
      </c>
      <c r="E9" s="53">
        <f t="shared" ref="E9:M9" si="2">E10</f>
        <v>351249</v>
      </c>
      <c r="F9" s="53">
        <f t="shared" si="2"/>
        <v>258537</v>
      </c>
      <c r="G9" s="53">
        <f t="shared" si="2"/>
        <v>288489</v>
      </c>
      <c r="H9" s="53">
        <f t="shared" si="2"/>
        <v>292994</v>
      </c>
      <c r="I9" s="53">
        <f t="shared" si="2"/>
        <v>286037</v>
      </c>
      <c r="J9" s="53">
        <f t="shared" si="2"/>
        <v>86230</v>
      </c>
      <c r="K9" s="53">
        <f t="shared" si="2"/>
        <v>199306</v>
      </c>
      <c r="L9" s="53">
        <f t="shared" si="2"/>
        <v>287000</v>
      </c>
      <c r="M9" s="53">
        <f t="shared" si="2"/>
        <v>266773</v>
      </c>
    </row>
    <row r="10" spans="1:13" s="35" customFormat="1" ht="25.5">
      <c r="A10" s="62"/>
      <c r="B10" s="21" t="s">
        <v>161</v>
      </c>
      <c r="C10" s="156">
        <f t="shared" ref="C10:C61" si="3">D10+E10+F10+G10+H10+I10+J10+K10+L10+M10</f>
        <v>2934669</v>
      </c>
      <c r="D10" s="156">
        <f>D47</f>
        <v>618054</v>
      </c>
      <c r="E10" s="156">
        <f t="shared" ref="E10:M10" si="4">E47</f>
        <v>351249</v>
      </c>
      <c r="F10" s="156">
        <f t="shared" si="4"/>
        <v>258537</v>
      </c>
      <c r="G10" s="156">
        <f t="shared" si="4"/>
        <v>288489</v>
      </c>
      <c r="H10" s="156">
        <f t="shared" si="4"/>
        <v>292994</v>
      </c>
      <c r="I10" s="156">
        <f t="shared" si="4"/>
        <v>286037</v>
      </c>
      <c r="J10" s="156">
        <f t="shared" si="4"/>
        <v>86230</v>
      </c>
      <c r="K10" s="156">
        <f t="shared" si="4"/>
        <v>199306</v>
      </c>
      <c r="L10" s="156">
        <f t="shared" si="4"/>
        <v>287000</v>
      </c>
      <c r="M10" s="156">
        <f t="shared" si="4"/>
        <v>266773</v>
      </c>
    </row>
    <row r="11" spans="1:13" s="34" customFormat="1">
      <c r="A11" s="51" t="s">
        <v>10</v>
      </c>
      <c r="B11" s="28" t="s">
        <v>479</v>
      </c>
      <c r="C11" s="53">
        <f t="shared" ref="C11:M11" si="5">C12+C13+C14</f>
        <v>205656</v>
      </c>
      <c r="D11" s="53">
        <f t="shared" si="5"/>
        <v>64810</v>
      </c>
      <c r="E11" s="53">
        <f t="shared" si="5"/>
        <v>29025</v>
      </c>
      <c r="F11" s="53">
        <f t="shared" si="5"/>
        <v>10451</v>
      </c>
      <c r="G11" s="53">
        <f t="shared" si="5"/>
        <v>33124</v>
      </c>
      <c r="H11" s="53">
        <f t="shared" si="5"/>
        <v>13310</v>
      </c>
      <c r="I11" s="53">
        <f t="shared" si="5"/>
        <v>11792</v>
      </c>
      <c r="J11" s="53">
        <f t="shared" si="5"/>
        <v>8566</v>
      </c>
      <c r="K11" s="53">
        <f t="shared" si="5"/>
        <v>6077</v>
      </c>
      <c r="L11" s="53">
        <f t="shared" si="5"/>
        <v>20823</v>
      </c>
      <c r="M11" s="53">
        <f t="shared" si="5"/>
        <v>7678</v>
      </c>
    </row>
    <row r="12" spans="1:13">
      <c r="A12" s="48" t="s">
        <v>12</v>
      </c>
      <c r="B12" s="69" t="s">
        <v>162</v>
      </c>
      <c r="C12" s="59">
        <f t="shared" si="3"/>
        <v>80520</v>
      </c>
      <c r="D12" s="59">
        <v>16410</v>
      </c>
      <c r="E12" s="59">
        <v>7025</v>
      </c>
      <c r="F12" s="59">
        <v>7371</v>
      </c>
      <c r="G12" s="59">
        <v>6724</v>
      </c>
      <c r="H12" s="59">
        <v>8030</v>
      </c>
      <c r="I12" s="59">
        <v>7832</v>
      </c>
      <c r="J12" s="59">
        <v>5926</v>
      </c>
      <c r="K12" s="59">
        <v>5989</v>
      </c>
      <c r="L12" s="59">
        <v>7623</v>
      </c>
      <c r="M12" s="59">
        <v>7590</v>
      </c>
    </row>
    <row r="13" spans="1:13">
      <c r="A13" s="48" t="s">
        <v>15</v>
      </c>
      <c r="B13" s="69" t="s">
        <v>111</v>
      </c>
      <c r="C13" s="156">
        <f t="shared" si="3"/>
        <v>125136</v>
      </c>
      <c r="D13" s="59">
        <v>48400</v>
      </c>
      <c r="E13" s="59">
        <v>22000</v>
      </c>
      <c r="F13" s="59">
        <v>3080</v>
      </c>
      <c r="G13" s="59">
        <v>26400</v>
      </c>
      <c r="H13" s="59">
        <v>5280</v>
      </c>
      <c r="I13" s="59">
        <v>3960</v>
      </c>
      <c r="J13" s="59">
        <v>2640</v>
      </c>
      <c r="K13" s="59">
        <v>88</v>
      </c>
      <c r="L13" s="59">
        <v>13200</v>
      </c>
      <c r="M13" s="59">
        <v>88</v>
      </c>
    </row>
    <row r="14" spans="1:13" hidden="1" outlineLevel="1">
      <c r="A14" s="48" t="s">
        <v>17</v>
      </c>
      <c r="B14" s="69" t="s">
        <v>112</v>
      </c>
      <c r="C14" s="59">
        <f t="shared" si="3"/>
        <v>0</v>
      </c>
      <c r="D14" s="59"/>
      <c r="E14" s="59"/>
      <c r="F14" s="59"/>
      <c r="G14" s="59"/>
      <c r="H14" s="59"/>
      <c r="I14" s="59"/>
      <c r="J14" s="59"/>
      <c r="K14" s="59"/>
      <c r="L14" s="59"/>
      <c r="M14" s="59"/>
    </row>
    <row r="15" spans="1:13" s="34" customFormat="1" collapsed="1">
      <c r="A15" s="51" t="s">
        <v>26</v>
      </c>
      <c r="B15" s="28" t="s">
        <v>401</v>
      </c>
      <c r="C15" s="53">
        <f t="shared" si="3"/>
        <v>2670328.1</v>
      </c>
      <c r="D15" s="53">
        <f>D17+D31+D32+D33+D37</f>
        <v>540894</v>
      </c>
      <c r="E15" s="53">
        <f t="shared" ref="E15:M15" si="6">E17+E31+E32+E33+E37</f>
        <v>315214</v>
      </c>
      <c r="F15" s="53">
        <f t="shared" si="6"/>
        <v>242926</v>
      </c>
      <c r="G15" s="53">
        <f t="shared" si="6"/>
        <v>249585</v>
      </c>
      <c r="H15" s="53">
        <f t="shared" si="6"/>
        <v>273824</v>
      </c>
      <c r="I15" s="53">
        <f t="shared" si="6"/>
        <v>268525</v>
      </c>
      <c r="J15" s="53">
        <f t="shared" si="6"/>
        <v>75939.100000000006</v>
      </c>
      <c r="K15" s="53">
        <f t="shared" si="6"/>
        <v>189239</v>
      </c>
      <c r="L15" s="53">
        <f t="shared" si="6"/>
        <v>260427</v>
      </c>
      <c r="M15" s="53">
        <f t="shared" si="6"/>
        <v>253755</v>
      </c>
    </row>
    <row r="16" spans="1:13" hidden="1" outlineLevel="1">
      <c r="A16" s="48"/>
      <c r="B16" s="69" t="s">
        <v>43</v>
      </c>
      <c r="C16" s="156">
        <f t="shared" si="3"/>
        <v>0</v>
      </c>
      <c r="D16" s="156"/>
      <c r="E16" s="156"/>
      <c r="F16" s="156"/>
      <c r="G16" s="156"/>
      <c r="H16" s="156"/>
      <c r="I16" s="156"/>
      <c r="J16" s="156"/>
      <c r="K16" s="156"/>
      <c r="L16" s="156"/>
      <c r="M16" s="156"/>
    </row>
    <row r="17" spans="1:13" collapsed="1">
      <c r="A17" s="48" t="s">
        <v>28</v>
      </c>
      <c r="B17" s="20" t="s">
        <v>357</v>
      </c>
      <c r="C17" s="156">
        <f t="shared" si="3"/>
        <v>1548417</v>
      </c>
      <c r="D17" s="156">
        <v>302122</v>
      </c>
      <c r="E17" s="156">
        <v>201498</v>
      </c>
      <c r="F17" s="156">
        <v>153482</v>
      </c>
      <c r="G17" s="156">
        <v>149413</v>
      </c>
      <c r="H17" s="156">
        <v>162362</v>
      </c>
      <c r="I17" s="156">
        <v>158289</v>
      </c>
      <c r="J17" s="156">
        <v>32161</v>
      </c>
      <c r="K17" s="156">
        <v>108319</v>
      </c>
      <c r="L17" s="156">
        <v>130137</v>
      </c>
      <c r="M17" s="156">
        <v>150634</v>
      </c>
    </row>
    <row r="18" spans="1:13" hidden="1" outlineLevel="1">
      <c r="A18" s="73"/>
      <c r="B18" s="52"/>
      <c r="C18" s="156"/>
      <c r="D18" s="59"/>
      <c r="E18" s="59"/>
      <c r="F18" s="59"/>
      <c r="G18" s="59"/>
      <c r="H18" s="59"/>
      <c r="I18" s="59"/>
      <c r="J18" s="59"/>
      <c r="K18" s="59"/>
      <c r="L18" s="59"/>
      <c r="M18" s="59"/>
    </row>
    <row r="19" spans="1:13" s="35" customFormat="1" hidden="1" outlineLevel="1">
      <c r="A19" s="48"/>
      <c r="B19" s="74"/>
      <c r="C19" s="62"/>
      <c r="D19" s="59"/>
      <c r="E19" s="59"/>
      <c r="F19" s="59"/>
      <c r="G19" s="59"/>
      <c r="H19" s="59"/>
      <c r="I19" s="59"/>
      <c r="J19" s="59"/>
      <c r="K19" s="59"/>
      <c r="L19" s="59"/>
      <c r="M19" s="59"/>
    </row>
    <row r="20" spans="1:13" hidden="1" outlineLevel="1">
      <c r="A20" s="48"/>
      <c r="B20" s="22"/>
      <c r="C20" s="156"/>
      <c r="D20" s="59"/>
      <c r="E20" s="59"/>
      <c r="F20" s="59"/>
      <c r="G20" s="59"/>
      <c r="H20" s="59"/>
      <c r="I20" s="59"/>
      <c r="J20" s="59"/>
      <c r="K20" s="59"/>
      <c r="L20" s="59"/>
      <c r="M20" s="59"/>
    </row>
    <row r="21" spans="1:13" hidden="1" outlineLevel="1">
      <c r="A21" s="51"/>
      <c r="B21" s="75"/>
      <c r="C21" s="156"/>
      <c r="D21" s="59"/>
      <c r="E21" s="59"/>
      <c r="F21" s="59"/>
      <c r="G21" s="59"/>
      <c r="H21" s="59"/>
      <c r="I21" s="59"/>
      <c r="J21" s="59"/>
      <c r="K21" s="59"/>
      <c r="L21" s="59"/>
      <c r="M21" s="59"/>
    </row>
    <row r="22" spans="1:13" hidden="1" outlineLevel="1">
      <c r="A22" s="48"/>
      <c r="B22" s="20"/>
      <c r="C22" s="156"/>
      <c r="D22" s="59"/>
      <c r="E22" s="59"/>
      <c r="F22" s="59"/>
      <c r="G22" s="59"/>
      <c r="H22" s="59"/>
      <c r="I22" s="59"/>
      <c r="J22" s="59"/>
      <c r="K22" s="59"/>
      <c r="L22" s="59"/>
      <c r="M22" s="59"/>
    </row>
    <row r="23" spans="1:13" hidden="1" outlineLevel="1">
      <c r="A23" s="48"/>
      <c r="B23" s="22"/>
      <c r="C23" s="156"/>
      <c r="D23" s="59"/>
      <c r="E23" s="59"/>
      <c r="F23" s="59"/>
      <c r="G23" s="59"/>
      <c r="H23" s="59"/>
      <c r="I23" s="59"/>
      <c r="J23" s="59"/>
      <c r="K23" s="59"/>
      <c r="L23" s="59"/>
      <c r="M23" s="59"/>
    </row>
    <row r="24" spans="1:13" hidden="1" outlineLevel="1">
      <c r="A24" s="48"/>
      <c r="B24" s="22"/>
      <c r="C24" s="156"/>
      <c r="D24" s="59"/>
      <c r="E24" s="59"/>
      <c r="F24" s="59"/>
      <c r="G24" s="59"/>
      <c r="H24" s="59"/>
      <c r="I24" s="59"/>
      <c r="J24" s="59"/>
      <c r="K24" s="59"/>
      <c r="L24" s="59"/>
      <c r="M24" s="59"/>
    </row>
    <row r="25" spans="1:13" hidden="1" outlineLevel="1">
      <c r="A25" s="48"/>
      <c r="B25" s="23"/>
      <c r="C25" s="156"/>
      <c r="D25" s="59"/>
      <c r="E25" s="59"/>
      <c r="F25" s="59"/>
      <c r="G25" s="59"/>
      <c r="H25" s="59"/>
      <c r="I25" s="59"/>
      <c r="J25" s="59"/>
      <c r="K25" s="59"/>
      <c r="L25" s="59"/>
      <c r="M25" s="59"/>
    </row>
    <row r="26" spans="1:13" hidden="1" outlineLevel="1">
      <c r="A26" s="76"/>
      <c r="B26" s="23"/>
      <c r="C26" s="156"/>
      <c r="D26" s="59"/>
      <c r="E26" s="59"/>
      <c r="F26" s="59"/>
      <c r="G26" s="59"/>
      <c r="H26" s="59"/>
      <c r="I26" s="59"/>
      <c r="J26" s="59"/>
      <c r="K26" s="59"/>
      <c r="L26" s="59"/>
      <c r="M26" s="59"/>
    </row>
    <row r="27" spans="1:13" hidden="1" outlineLevel="1">
      <c r="A27" s="76"/>
      <c r="B27" s="23"/>
      <c r="C27" s="156"/>
      <c r="D27" s="59"/>
      <c r="E27" s="59"/>
      <c r="F27" s="59"/>
      <c r="G27" s="59"/>
      <c r="H27" s="59"/>
      <c r="I27" s="59"/>
      <c r="J27" s="59"/>
      <c r="K27" s="59"/>
      <c r="L27" s="59"/>
      <c r="M27" s="59"/>
    </row>
    <row r="28" spans="1:13" hidden="1" outlineLevel="1">
      <c r="A28" s="48"/>
      <c r="B28" s="16"/>
      <c r="C28" s="156"/>
      <c r="D28" s="59"/>
      <c r="E28" s="59"/>
      <c r="F28" s="59"/>
      <c r="G28" s="59"/>
      <c r="H28" s="59"/>
      <c r="I28" s="59"/>
      <c r="J28" s="59"/>
      <c r="K28" s="59"/>
      <c r="L28" s="59"/>
      <c r="M28" s="59"/>
    </row>
    <row r="29" spans="1:13" hidden="1" outlineLevel="1">
      <c r="A29" s="73"/>
      <c r="B29" s="15"/>
      <c r="C29" s="156"/>
      <c r="D29" s="59"/>
      <c r="E29" s="59"/>
      <c r="F29" s="59"/>
      <c r="G29" s="59"/>
      <c r="H29" s="59"/>
      <c r="I29" s="59"/>
      <c r="J29" s="59"/>
      <c r="K29" s="59"/>
      <c r="L29" s="59"/>
      <c r="M29" s="59"/>
    </row>
    <row r="30" spans="1:13" s="35" customFormat="1" hidden="1" outlineLevel="1">
      <c r="A30" s="24"/>
      <c r="B30" s="21"/>
      <c r="C30" s="62"/>
      <c r="D30" s="59"/>
      <c r="E30" s="59"/>
      <c r="F30" s="59"/>
      <c r="G30" s="59"/>
      <c r="H30" s="59"/>
      <c r="I30" s="59"/>
      <c r="J30" s="59"/>
      <c r="K30" s="59"/>
      <c r="L30" s="59"/>
      <c r="M30" s="59"/>
    </row>
    <row r="31" spans="1:13" collapsed="1">
      <c r="A31" s="48" t="s">
        <v>29</v>
      </c>
      <c r="B31" s="9" t="s">
        <v>163</v>
      </c>
      <c r="C31" s="156">
        <f t="shared" si="3"/>
        <v>66252</v>
      </c>
      <c r="D31" s="59">
        <v>50160</v>
      </c>
      <c r="E31" s="59">
        <v>3555</v>
      </c>
      <c r="F31" s="59">
        <v>2291</v>
      </c>
      <c r="G31" s="59">
        <v>2769</v>
      </c>
      <c r="H31" s="59">
        <v>1812</v>
      </c>
      <c r="I31" s="59">
        <v>2007</v>
      </c>
      <c r="J31" s="59">
        <v>285</v>
      </c>
      <c r="K31" s="59">
        <v>1024</v>
      </c>
      <c r="L31" s="59">
        <v>1330</v>
      </c>
      <c r="M31" s="59">
        <v>1019</v>
      </c>
    </row>
    <row r="32" spans="1:13">
      <c r="A32" s="48" t="s">
        <v>30</v>
      </c>
      <c r="B32" s="9" t="s">
        <v>188</v>
      </c>
      <c r="C32" s="156">
        <f t="shared" si="3"/>
        <v>1500</v>
      </c>
      <c r="D32" s="59">
        <v>150</v>
      </c>
      <c r="E32" s="59">
        <v>150</v>
      </c>
      <c r="F32" s="59">
        <v>150</v>
      </c>
      <c r="G32" s="59">
        <v>150</v>
      </c>
      <c r="H32" s="59">
        <v>150</v>
      </c>
      <c r="I32" s="59">
        <v>150</v>
      </c>
      <c r="J32" s="59">
        <v>150</v>
      </c>
      <c r="K32" s="59">
        <v>150</v>
      </c>
      <c r="L32" s="59">
        <v>150</v>
      </c>
      <c r="M32" s="59">
        <v>150</v>
      </c>
    </row>
    <row r="33" spans="1:13">
      <c r="A33" s="48" t="s">
        <v>31</v>
      </c>
      <c r="B33" s="20" t="s">
        <v>360</v>
      </c>
      <c r="C33" s="156">
        <f t="shared" si="3"/>
        <v>1083357.1000000001</v>
      </c>
      <c r="D33" s="59">
        <v>189942</v>
      </c>
      <c r="E33" s="59">
        <v>110461</v>
      </c>
      <c r="F33" s="59">
        <v>88346</v>
      </c>
      <c r="G33" s="59">
        <v>111035</v>
      </c>
      <c r="H33" s="59">
        <v>117000</v>
      </c>
      <c r="I33" s="59">
        <v>107675</v>
      </c>
      <c r="J33" s="59">
        <v>47929.1</v>
      </c>
      <c r="K33" s="59">
        <v>80207</v>
      </c>
      <c r="L33" s="59">
        <v>128810</v>
      </c>
      <c r="M33" s="59">
        <v>101952</v>
      </c>
    </row>
    <row r="34" spans="1:13" s="35" customFormat="1" hidden="1" outlineLevel="1">
      <c r="A34" s="24"/>
      <c r="B34" s="21" t="s">
        <v>43</v>
      </c>
      <c r="C34" s="156">
        <f t="shared" si="3"/>
        <v>0</v>
      </c>
      <c r="D34" s="62"/>
      <c r="E34" s="62"/>
      <c r="F34" s="62"/>
      <c r="G34" s="62"/>
      <c r="H34" s="62"/>
      <c r="I34" s="62"/>
      <c r="J34" s="62"/>
      <c r="K34" s="62"/>
      <c r="L34" s="62"/>
      <c r="M34" s="62"/>
    </row>
    <row r="35" spans="1:13" s="35" customFormat="1" hidden="1" outlineLevel="1">
      <c r="A35" s="24"/>
      <c r="B35" s="25" t="s">
        <v>164</v>
      </c>
      <c r="C35" s="156">
        <f t="shared" si="3"/>
        <v>910400</v>
      </c>
      <c r="D35" s="59">
        <v>155269</v>
      </c>
      <c r="E35" s="59">
        <v>94442</v>
      </c>
      <c r="F35" s="59">
        <v>74506</v>
      </c>
      <c r="G35" s="59">
        <v>96854</v>
      </c>
      <c r="H35" s="59">
        <v>100715</v>
      </c>
      <c r="I35" s="59">
        <v>94059</v>
      </c>
      <c r="J35" s="59">
        <v>40358</v>
      </c>
      <c r="K35" s="59">
        <v>69834</v>
      </c>
      <c r="L35" s="59">
        <v>98064</v>
      </c>
      <c r="M35" s="59">
        <v>86299</v>
      </c>
    </row>
    <row r="36" spans="1:13" s="35" customFormat="1" hidden="1" outlineLevel="1">
      <c r="A36" s="26"/>
      <c r="B36" s="27" t="s">
        <v>189</v>
      </c>
      <c r="C36" s="156">
        <f t="shared" si="3"/>
        <v>6730</v>
      </c>
      <c r="D36" s="59">
        <v>5114</v>
      </c>
      <c r="E36" s="59">
        <v>0</v>
      </c>
      <c r="F36" s="59">
        <v>0</v>
      </c>
      <c r="G36" s="59">
        <v>0</v>
      </c>
      <c r="H36" s="59">
        <v>1616</v>
      </c>
      <c r="I36" s="59">
        <v>0</v>
      </c>
      <c r="J36" s="59">
        <v>0</v>
      </c>
      <c r="K36" s="59">
        <v>0</v>
      </c>
      <c r="L36" s="59">
        <v>0</v>
      </c>
      <c r="M36" s="59">
        <v>0</v>
      </c>
    </row>
    <row r="37" spans="1:13" ht="25.5" collapsed="1">
      <c r="A37" s="48" t="s">
        <v>134</v>
      </c>
      <c r="B37" s="69" t="s">
        <v>190</v>
      </c>
      <c r="C37" s="156">
        <f t="shared" si="3"/>
        <v>-29198</v>
      </c>
      <c r="D37" s="59">
        <v>-1480</v>
      </c>
      <c r="E37" s="59">
        <v>-450</v>
      </c>
      <c r="F37" s="59">
        <v>-1343</v>
      </c>
      <c r="G37" s="59">
        <v>-13782</v>
      </c>
      <c r="H37" s="59">
        <v>-7500</v>
      </c>
      <c r="I37" s="59">
        <v>404</v>
      </c>
      <c r="J37" s="59">
        <v>-4586</v>
      </c>
      <c r="K37" s="59">
        <v>-461</v>
      </c>
      <c r="L37" s="59">
        <v>0</v>
      </c>
      <c r="M37" s="59">
        <v>0</v>
      </c>
    </row>
    <row r="38" spans="1:13" s="35" customFormat="1" hidden="1" outlineLevel="1">
      <c r="A38" s="62"/>
      <c r="B38" s="21" t="s">
        <v>191</v>
      </c>
      <c r="C38" s="62">
        <f t="shared" si="3"/>
        <v>-22427</v>
      </c>
      <c r="D38" s="59">
        <v>-1480</v>
      </c>
      <c r="E38" s="59">
        <v>-450</v>
      </c>
      <c r="F38" s="59">
        <v>-1053</v>
      </c>
      <c r="G38" s="59">
        <v>-11432</v>
      </c>
      <c r="H38" s="59">
        <v>-6380</v>
      </c>
      <c r="I38" s="59">
        <v>404</v>
      </c>
      <c r="J38" s="59">
        <v>-1575</v>
      </c>
      <c r="K38" s="59">
        <v>-461</v>
      </c>
      <c r="L38" s="59">
        <v>0</v>
      </c>
      <c r="M38" s="59">
        <v>0</v>
      </c>
    </row>
    <row r="39" spans="1:13" s="35" customFormat="1" hidden="1" outlineLevel="1">
      <c r="A39" s="24"/>
      <c r="B39" s="21" t="s">
        <v>192</v>
      </c>
      <c r="C39" s="62">
        <f t="shared" si="3"/>
        <v>-6771</v>
      </c>
      <c r="D39" s="59">
        <v>0</v>
      </c>
      <c r="E39" s="59">
        <v>0</v>
      </c>
      <c r="F39" s="59">
        <v>-290</v>
      </c>
      <c r="G39" s="59">
        <v>-2350</v>
      </c>
      <c r="H39" s="59">
        <v>-1120</v>
      </c>
      <c r="I39" s="59">
        <v>0</v>
      </c>
      <c r="J39" s="59">
        <v>-3011</v>
      </c>
      <c r="K39" s="59">
        <v>0</v>
      </c>
      <c r="L39" s="59">
        <v>0</v>
      </c>
      <c r="M39" s="59">
        <v>0</v>
      </c>
    </row>
    <row r="40" spans="1:13" s="34" customFormat="1" collapsed="1">
      <c r="A40" s="51" t="s">
        <v>32</v>
      </c>
      <c r="B40" s="28" t="s">
        <v>115</v>
      </c>
      <c r="C40" s="132">
        <f t="shared" si="3"/>
        <v>58685</v>
      </c>
      <c r="D40" s="132">
        <v>12350</v>
      </c>
      <c r="E40" s="132">
        <v>7010</v>
      </c>
      <c r="F40" s="132">
        <v>5160</v>
      </c>
      <c r="G40" s="132">
        <v>5780</v>
      </c>
      <c r="H40" s="132">
        <v>5860</v>
      </c>
      <c r="I40" s="132">
        <v>5720</v>
      </c>
      <c r="J40" s="132">
        <v>1725</v>
      </c>
      <c r="K40" s="132">
        <v>3990</v>
      </c>
      <c r="L40" s="132">
        <v>5750</v>
      </c>
      <c r="M40" s="132">
        <v>5340</v>
      </c>
    </row>
    <row r="41" spans="1:13" s="36" customFormat="1">
      <c r="A41" s="64"/>
      <c r="B41" s="377" t="s">
        <v>167</v>
      </c>
      <c r="C41" s="64">
        <f>C40/(C9)*100</f>
        <v>1.9997143800641781</v>
      </c>
      <c r="D41" s="130">
        <v>1.9961669347688746</v>
      </c>
      <c r="E41" s="130">
        <v>2.0018915510718789</v>
      </c>
      <c r="F41" s="130">
        <v>2.0011563141265754</v>
      </c>
      <c r="G41" s="130">
        <v>2.0007742459725795</v>
      </c>
      <c r="H41" s="130">
        <v>2.0035160804727576</v>
      </c>
      <c r="I41" s="130">
        <v>2.0015176342501455</v>
      </c>
      <c r="J41" s="130">
        <v>1.9993376427441214</v>
      </c>
      <c r="K41" s="130">
        <v>2.0001469924298898</v>
      </c>
      <c r="L41" s="130">
        <v>1.996287605505551</v>
      </c>
      <c r="M41" s="130">
        <v>2.0015901961637503</v>
      </c>
    </row>
    <row r="42" spans="1:13" s="34" customFormat="1" ht="25.5">
      <c r="A42" s="53" t="s">
        <v>88</v>
      </c>
      <c r="B42" s="19" t="s">
        <v>337</v>
      </c>
      <c r="C42" s="53">
        <f t="shared" si="3"/>
        <v>258277.58</v>
      </c>
      <c r="D42" s="53">
        <f>D48</f>
        <v>36573.040000000001</v>
      </c>
      <c r="E42" s="53">
        <f t="shared" ref="E42:M42" si="7">E48</f>
        <v>34722.74</v>
      </c>
      <c r="F42" s="53">
        <f t="shared" si="7"/>
        <v>18225.059999999998</v>
      </c>
      <c r="G42" s="53">
        <f t="shared" si="7"/>
        <v>26101.32</v>
      </c>
      <c r="H42" s="53">
        <f t="shared" si="7"/>
        <v>29644.68</v>
      </c>
      <c r="I42" s="53">
        <f t="shared" si="7"/>
        <v>23986.739999999998</v>
      </c>
      <c r="J42" s="53">
        <f t="shared" si="7"/>
        <v>14568.32</v>
      </c>
      <c r="K42" s="53">
        <f t="shared" si="7"/>
        <v>27454.38</v>
      </c>
      <c r="L42" s="53">
        <f t="shared" si="7"/>
        <v>18874.059999999998</v>
      </c>
      <c r="M42" s="53">
        <f t="shared" si="7"/>
        <v>28127.239999999998</v>
      </c>
    </row>
    <row r="43" spans="1:13" s="34" customFormat="1" hidden="1" outlineLevel="1">
      <c r="A43" s="53"/>
      <c r="B43" s="19"/>
      <c r="C43" s="53"/>
      <c r="D43" s="53"/>
      <c r="E43" s="53"/>
      <c r="F43" s="53"/>
      <c r="G43" s="53"/>
      <c r="H43" s="53"/>
      <c r="I43" s="53"/>
      <c r="J43" s="53"/>
      <c r="K43" s="53"/>
      <c r="L43" s="53"/>
      <c r="M43" s="53"/>
    </row>
    <row r="44" spans="1:13" s="34" customFormat="1" ht="25.5" collapsed="1">
      <c r="A44" s="53" t="s">
        <v>93</v>
      </c>
      <c r="B44" s="28" t="s">
        <v>169</v>
      </c>
      <c r="C44" s="53">
        <f>C45+C48+C62+0.4</f>
        <v>2269987.38</v>
      </c>
      <c r="D44" s="53">
        <f t="shared" ref="D44:M44" si="8">D45+D48+D62</f>
        <v>285792.44</v>
      </c>
      <c r="E44" s="53">
        <f t="shared" si="8"/>
        <v>297727.74</v>
      </c>
      <c r="F44" s="53">
        <f t="shared" si="8"/>
        <v>198317.06</v>
      </c>
      <c r="G44" s="53">
        <f t="shared" si="8"/>
        <v>233065.32</v>
      </c>
      <c r="H44" s="53">
        <f t="shared" si="8"/>
        <v>301870.68</v>
      </c>
      <c r="I44" s="53">
        <f t="shared" si="8"/>
        <v>236122.74</v>
      </c>
      <c r="J44" s="53">
        <f t="shared" si="8"/>
        <v>77933.320000000007</v>
      </c>
      <c r="K44" s="53">
        <f t="shared" si="8"/>
        <v>192598.38</v>
      </c>
      <c r="L44" s="53">
        <f t="shared" si="8"/>
        <v>191764.06</v>
      </c>
      <c r="M44" s="53">
        <f t="shared" si="8"/>
        <v>254795.24</v>
      </c>
    </row>
    <row r="45" spans="1:13">
      <c r="A45" s="51" t="s">
        <v>7</v>
      </c>
      <c r="B45" s="28" t="s">
        <v>338</v>
      </c>
      <c r="C45" s="53">
        <f>C47-C46</f>
        <v>2011709.4</v>
      </c>
      <c r="D45" s="53">
        <f t="shared" ref="D45:M45" si="9">D47-D46</f>
        <v>249219.40000000002</v>
      </c>
      <c r="E45" s="53">
        <f t="shared" si="9"/>
        <v>263005</v>
      </c>
      <c r="F45" s="53">
        <f t="shared" si="9"/>
        <v>180092</v>
      </c>
      <c r="G45" s="53">
        <f t="shared" si="9"/>
        <v>206964</v>
      </c>
      <c r="H45" s="53">
        <f t="shared" si="9"/>
        <v>272226</v>
      </c>
      <c r="I45" s="53">
        <f t="shared" si="9"/>
        <v>212136</v>
      </c>
      <c r="J45" s="53">
        <f t="shared" si="9"/>
        <v>63365</v>
      </c>
      <c r="K45" s="53">
        <f t="shared" si="9"/>
        <v>165144</v>
      </c>
      <c r="L45" s="53">
        <f t="shared" si="9"/>
        <v>172890</v>
      </c>
      <c r="M45" s="53">
        <f t="shared" si="9"/>
        <v>226668</v>
      </c>
    </row>
    <row r="46" spans="1:13">
      <c r="A46" s="48" t="s">
        <v>10</v>
      </c>
      <c r="B46" s="20" t="s">
        <v>170</v>
      </c>
      <c r="C46" s="156">
        <f>D46+E46+F46+G46+H46+I46+J46+K46+L46+M46</f>
        <v>922959.6</v>
      </c>
      <c r="D46" s="59">
        <v>368834.6</v>
      </c>
      <c r="E46" s="59">
        <v>88244</v>
      </c>
      <c r="F46" s="59">
        <v>78445</v>
      </c>
      <c r="G46" s="59">
        <v>81525</v>
      </c>
      <c r="H46" s="59">
        <v>20768</v>
      </c>
      <c r="I46" s="59">
        <v>73901</v>
      </c>
      <c r="J46" s="59">
        <v>22865</v>
      </c>
      <c r="K46" s="59">
        <v>34162</v>
      </c>
      <c r="L46" s="59">
        <v>114110</v>
      </c>
      <c r="M46" s="59">
        <v>40105</v>
      </c>
    </row>
    <row r="47" spans="1:13" s="34" customFormat="1">
      <c r="A47" s="48" t="s">
        <v>26</v>
      </c>
      <c r="B47" s="69" t="s">
        <v>107</v>
      </c>
      <c r="C47" s="156">
        <f>D47+E47+F47+G47+H47+I47+J47+K47+L47+M47</f>
        <v>2934669</v>
      </c>
      <c r="D47" s="156">
        <v>618054</v>
      </c>
      <c r="E47" s="156">
        <v>351249</v>
      </c>
      <c r="F47" s="156">
        <v>258537</v>
      </c>
      <c r="G47" s="156">
        <v>288489</v>
      </c>
      <c r="H47" s="156">
        <v>292994</v>
      </c>
      <c r="I47" s="156">
        <v>286037</v>
      </c>
      <c r="J47" s="156">
        <v>86230</v>
      </c>
      <c r="K47" s="156">
        <v>199306</v>
      </c>
      <c r="L47" s="156">
        <v>287000</v>
      </c>
      <c r="M47" s="156">
        <v>266773</v>
      </c>
    </row>
    <row r="48" spans="1:13" s="34" customFormat="1" ht="25.5">
      <c r="A48" s="51" t="s">
        <v>88</v>
      </c>
      <c r="B48" s="28" t="s">
        <v>337</v>
      </c>
      <c r="C48" s="53">
        <f t="shared" si="3"/>
        <v>258277.58</v>
      </c>
      <c r="D48" s="53">
        <f t="shared" ref="D48:M48" si="10">D49+D61</f>
        <v>36573.040000000001</v>
      </c>
      <c r="E48" s="53">
        <f t="shared" si="10"/>
        <v>34722.74</v>
      </c>
      <c r="F48" s="53">
        <f t="shared" si="10"/>
        <v>18225.059999999998</v>
      </c>
      <c r="G48" s="53">
        <f t="shared" si="10"/>
        <v>26101.32</v>
      </c>
      <c r="H48" s="53">
        <f t="shared" si="10"/>
        <v>29644.68</v>
      </c>
      <c r="I48" s="53">
        <f t="shared" si="10"/>
        <v>23986.739999999998</v>
      </c>
      <c r="J48" s="53">
        <f t="shared" si="10"/>
        <v>14568.32</v>
      </c>
      <c r="K48" s="53">
        <f t="shared" si="10"/>
        <v>27454.38</v>
      </c>
      <c r="L48" s="53">
        <f t="shared" si="10"/>
        <v>18874.059999999998</v>
      </c>
      <c r="M48" s="53">
        <f t="shared" si="10"/>
        <v>28127.239999999998</v>
      </c>
    </row>
    <row r="49" spans="1:13" s="34" customFormat="1">
      <c r="A49" s="51" t="s">
        <v>10</v>
      </c>
      <c r="B49" s="28" t="s">
        <v>171</v>
      </c>
      <c r="C49" s="53">
        <f t="shared" ref="C49:M49" si="11">C50+C57+C58</f>
        <v>124127</v>
      </c>
      <c r="D49" s="53">
        <f t="shared" si="11"/>
        <v>20932</v>
      </c>
      <c r="E49" s="53">
        <f t="shared" si="11"/>
        <v>15577</v>
      </c>
      <c r="F49" s="53">
        <f t="shared" si="11"/>
        <v>5482</v>
      </c>
      <c r="G49" s="53">
        <f t="shared" si="11"/>
        <v>20463</v>
      </c>
      <c r="H49" s="53">
        <f t="shared" si="11"/>
        <v>8869</v>
      </c>
      <c r="I49" s="53">
        <f t="shared" si="11"/>
        <v>3596</v>
      </c>
      <c r="J49" s="53">
        <f t="shared" si="11"/>
        <v>8291</v>
      </c>
      <c r="K49" s="53">
        <f t="shared" si="11"/>
        <v>15417</v>
      </c>
      <c r="L49" s="53">
        <f t="shared" si="11"/>
        <v>7695</v>
      </c>
      <c r="M49" s="53">
        <f t="shared" si="11"/>
        <v>17805</v>
      </c>
    </row>
    <row r="50" spans="1:13">
      <c r="A50" s="275" t="s">
        <v>12</v>
      </c>
      <c r="B50" s="276" t="s">
        <v>172</v>
      </c>
      <c r="C50" s="53">
        <f t="shared" si="3"/>
        <v>118000</v>
      </c>
      <c r="D50" s="53">
        <f>D51+D52+D53+D54+D55+D56</f>
        <v>20000</v>
      </c>
      <c r="E50" s="53">
        <f t="shared" ref="E50:M50" si="12">E51+E52+E53+E54+E55+E56</f>
        <v>15000</v>
      </c>
      <c r="F50" s="53">
        <f t="shared" si="12"/>
        <v>5000</v>
      </c>
      <c r="G50" s="53">
        <f t="shared" si="12"/>
        <v>20000</v>
      </c>
      <c r="H50" s="53">
        <f t="shared" si="12"/>
        <v>8000</v>
      </c>
      <c r="I50" s="53">
        <f t="shared" si="12"/>
        <v>3000</v>
      </c>
      <c r="J50" s="53">
        <f t="shared" si="12"/>
        <v>8000</v>
      </c>
      <c r="K50" s="53">
        <f t="shared" si="12"/>
        <v>15000</v>
      </c>
      <c r="L50" s="53">
        <f t="shared" si="12"/>
        <v>7000</v>
      </c>
      <c r="M50" s="53">
        <f t="shared" si="12"/>
        <v>17000</v>
      </c>
    </row>
    <row r="51" spans="1:13">
      <c r="A51" s="277" t="s">
        <v>62</v>
      </c>
      <c r="B51" s="278" t="s">
        <v>335</v>
      </c>
      <c r="C51" s="156">
        <f t="shared" si="3"/>
        <v>15000</v>
      </c>
      <c r="D51" s="59">
        <v>15000</v>
      </c>
      <c r="E51" s="59">
        <v>0</v>
      </c>
      <c r="F51" s="59">
        <v>0</v>
      </c>
      <c r="G51" s="59"/>
      <c r="H51" s="59">
        <v>0</v>
      </c>
      <c r="I51" s="59">
        <v>0</v>
      </c>
      <c r="J51" s="59">
        <v>0</v>
      </c>
      <c r="K51" s="59">
        <v>0</v>
      </c>
      <c r="L51" s="59"/>
      <c r="M51" s="59">
        <v>0</v>
      </c>
    </row>
    <row r="52" spans="1:13">
      <c r="A52" s="277" t="s">
        <v>62</v>
      </c>
      <c r="B52" s="278" t="s">
        <v>444</v>
      </c>
      <c r="C52" s="156">
        <f t="shared" si="3"/>
        <v>13000</v>
      </c>
      <c r="D52" s="156">
        <v>0</v>
      </c>
      <c r="E52" s="156">
        <v>0</v>
      </c>
      <c r="F52" s="156">
        <v>0</v>
      </c>
      <c r="G52" s="156">
        <v>5000</v>
      </c>
      <c r="H52" s="156">
        <v>3000</v>
      </c>
      <c r="I52" s="156">
        <v>2000</v>
      </c>
      <c r="J52" s="156">
        <v>3000</v>
      </c>
      <c r="K52" s="156">
        <v>0</v>
      </c>
      <c r="L52" s="156">
        <v>0</v>
      </c>
      <c r="M52" s="156">
        <v>0</v>
      </c>
    </row>
    <row r="53" spans="1:13" ht="25.5" hidden="1" outlineLevel="1">
      <c r="A53" s="277" t="s">
        <v>62</v>
      </c>
      <c r="B53" s="278" t="s">
        <v>336</v>
      </c>
      <c r="C53" s="156">
        <f t="shared" si="3"/>
        <v>0</v>
      </c>
      <c r="D53" s="156"/>
      <c r="E53" s="156"/>
      <c r="F53" s="156">
        <v>0</v>
      </c>
      <c r="G53" s="156"/>
      <c r="H53" s="156"/>
      <c r="I53" s="156">
        <v>0</v>
      </c>
      <c r="J53" s="156">
        <v>0</v>
      </c>
      <c r="K53" s="156"/>
      <c r="L53" s="156"/>
      <c r="M53" s="156"/>
    </row>
    <row r="54" spans="1:13" hidden="1" outlineLevel="1">
      <c r="A54" s="277" t="s">
        <v>62</v>
      </c>
      <c r="B54" s="278" t="s">
        <v>480</v>
      </c>
      <c r="C54" s="156">
        <f t="shared" si="3"/>
        <v>0</v>
      </c>
      <c r="D54" s="156"/>
      <c r="E54" s="156"/>
      <c r="F54" s="156"/>
      <c r="G54" s="156"/>
      <c r="H54" s="156"/>
      <c r="I54" s="156"/>
      <c r="J54" s="156"/>
      <c r="K54" s="156"/>
      <c r="L54" s="156"/>
      <c r="M54" s="156"/>
    </row>
    <row r="55" spans="1:13" hidden="1" outlineLevel="1">
      <c r="A55" s="277" t="s">
        <v>62</v>
      </c>
      <c r="B55" s="278" t="s">
        <v>445</v>
      </c>
      <c r="C55" s="156">
        <f t="shared" si="3"/>
        <v>0</v>
      </c>
      <c r="D55" s="156"/>
      <c r="E55" s="156"/>
      <c r="F55" s="156"/>
      <c r="G55" s="156"/>
      <c r="H55" s="156"/>
      <c r="I55" s="156"/>
      <c r="J55" s="156"/>
      <c r="K55" s="156"/>
      <c r="L55" s="156"/>
      <c r="M55" s="156"/>
    </row>
    <row r="56" spans="1:13" s="34" customFormat="1" collapsed="1">
      <c r="A56" s="277" t="s">
        <v>62</v>
      </c>
      <c r="B56" s="278" t="s">
        <v>450</v>
      </c>
      <c r="C56" s="156">
        <f t="shared" si="3"/>
        <v>90000</v>
      </c>
      <c r="D56" s="156">
        <v>5000</v>
      </c>
      <c r="E56" s="156">
        <v>15000</v>
      </c>
      <c r="F56" s="156">
        <v>5000</v>
      </c>
      <c r="G56" s="156">
        <v>15000</v>
      </c>
      <c r="H56" s="156">
        <v>5000</v>
      </c>
      <c r="I56" s="156">
        <v>1000</v>
      </c>
      <c r="J56" s="156">
        <v>5000</v>
      </c>
      <c r="K56" s="156">
        <v>15000</v>
      </c>
      <c r="L56" s="156">
        <v>7000</v>
      </c>
      <c r="M56" s="156">
        <v>17000</v>
      </c>
    </row>
    <row r="57" spans="1:13" s="34" customFormat="1" ht="38.25">
      <c r="A57" s="275" t="s">
        <v>15</v>
      </c>
      <c r="B57" s="276" t="s">
        <v>516</v>
      </c>
      <c r="C57" s="53">
        <f t="shared" si="3"/>
        <v>6127</v>
      </c>
      <c r="D57" s="53">
        <v>932</v>
      </c>
      <c r="E57" s="53">
        <v>577</v>
      </c>
      <c r="F57" s="53">
        <v>482</v>
      </c>
      <c r="G57" s="53">
        <v>463</v>
      </c>
      <c r="H57" s="53">
        <v>869</v>
      </c>
      <c r="I57" s="53">
        <v>596</v>
      </c>
      <c r="J57" s="53">
        <v>291</v>
      </c>
      <c r="K57" s="53">
        <v>417</v>
      </c>
      <c r="L57" s="53">
        <v>695</v>
      </c>
      <c r="M57" s="53">
        <v>805</v>
      </c>
    </row>
    <row r="58" spans="1:13" hidden="1" outlineLevel="1">
      <c r="A58" s="51" t="s">
        <v>17</v>
      </c>
      <c r="B58" s="28" t="s">
        <v>173</v>
      </c>
      <c r="C58" s="53">
        <f t="shared" si="3"/>
        <v>0</v>
      </c>
      <c r="D58" s="53">
        <f t="shared" ref="D58:M58" si="13">D59+D60</f>
        <v>0</v>
      </c>
      <c r="E58" s="53">
        <f t="shared" si="13"/>
        <v>0</v>
      </c>
      <c r="F58" s="53">
        <f t="shared" si="13"/>
        <v>0</v>
      </c>
      <c r="G58" s="53">
        <f t="shared" si="13"/>
        <v>0</v>
      </c>
      <c r="H58" s="53">
        <f t="shared" si="13"/>
        <v>0</v>
      </c>
      <c r="I58" s="53">
        <f t="shared" si="13"/>
        <v>0</v>
      </c>
      <c r="J58" s="53">
        <f t="shared" si="13"/>
        <v>0</v>
      </c>
      <c r="K58" s="53">
        <f t="shared" si="13"/>
        <v>0</v>
      </c>
      <c r="L58" s="53">
        <f t="shared" si="13"/>
        <v>0</v>
      </c>
      <c r="M58" s="53">
        <f t="shared" si="13"/>
        <v>0</v>
      </c>
    </row>
    <row r="59" spans="1:13" ht="25.5" hidden="1" outlineLevel="1">
      <c r="A59" s="48" t="s">
        <v>62</v>
      </c>
      <c r="B59" s="69" t="s">
        <v>336</v>
      </c>
      <c r="C59" s="156">
        <f t="shared" si="3"/>
        <v>0</v>
      </c>
      <c r="D59" s="156"/>
      <c r="E59" s="156"/>
      <c r="F59" s="156"/>
      <c r="G59" s="156"/>
      <c r="H59" s="156"/>
      <c r="I59" s="156"/>
      <c r="J59" s="156"/>
      <c r="K59" s="156"/>
      <c r="L59" s="156"/>
      <c r="M59" s="156"/>
    </row>
    <row r="60" spans="1:13" s="34" customFormat="1" hidden="1" outlineLevel="1">
      <c r="A60" s="48" t="s">
        <v>62</v>
      </c>
      <c r="B60" s="69" t="s">
        <v>174</v>
      </c>
      <c r="C60" s="156">
        <f t="shared" si="3"/>
        <v>0</v>
      </c>
      <c r="D60" s="156"/>
      <c r="E60" s="156"/>
      <c r="F60" s="156"/>
      <c r="G60" s="156"/>
      <c r="H60" s="156"/>
      <c r="I60" s="156"/>
      <c r="J60" s="156"/>
      <c r="K60" s="156"/>
      <c r="L60" s="156"/>
      <c r="M60" s="156"/>
    </row>
    <row r="61" spans="1:13" s="34" customFormat="1" ht="25.5" collapsed="1">
      <c r="A61" s="51" t="s">
        <v>26</v>
      </c>
      <c r="B61" s="28" t="s">
        <v>269</v>
      </c>
      <c r="C61" s="53">
        <f t="shared" si="3"/>
        <v>134150.57999999999</v>
      </c>
      <c r="D61" s="132">
        <v>15641.039999999999</v>
      </c>
      <c r="E61" s="132">
        <v>19145.739999999998</v>
      </c>
      <c r="F61" s="132">
        <v>12743.06</v>
      </c>
      <c r="G61" s="132">
        <v>5638.3200000000006</v>
      </c>
      <c r="H61" s="132">
        <v>20775.68</v>
      </c>
      <c r="I61" s="132">
        <v>20390.739999999998</v>
      </c>
      <c r="J61" s="132">
        <v>6277.32</v>
      </c>
      <c r="K61" s="132">
        <v>12037.380000000001</v>
      </c>
      <c r="L61" s="132">
        <v>11179.06</v>
      </c>
      <c r="M61" s="132">
        <v>10322.24</v>
      </c>
    </row>
    <row r="62" spans="1:13" ht="9.75" customHeight="1">
      <c r="A62" s="253"/>
      <c r="B62" s="379"/>
      <c r="C62" s="253"/>
      <c r="D62" s="253"/>
      <c r="E62" s="253"/>
      <c r="F62" s="253"/>
      <c r="G62" s="253"/>
      <c r="H62" s="253"/>
      <c r="I62" s="253"/>
      <c r="J62" s="253"/>
      <c r="K62" s="253"/>
      <c r="L62" s="253"/>
      <c r="M62" s="253"/>
    </row>
    <row r="63" spans="1:13" ht="48" customHeight="1">
      <c r="A63" s="5"/>
      <c r="B63" s="537" t="s">
        <v>524</v>
      </c>
      <c r="C63" s="537"/>
      <c r="D63" s="537"/>
      <c r="E63" s="537"/>
      <c r="F63" s="537"/>
      <c r="G63" s="537"/>
      <c r="H63" s="537"/>
      <c r="I63" s="537"/>
      <c r="J63" s="537"/>
      <c r="K63" s="537"/>
      <c r="L63" s="537"/>
      <c r="M63" s="537"/>
    </row>
    <row r="64" spans="1:13" ht="33.75" hidden="1" customHeight="1">
      <c r="A64" s="5"/>
      <c r="B64" s="536" t="s">
        <v>446</v>
      </c>
      <c r="C64" s="536"/>
      <c r="D64" s="536"/>
      <c r="E64" s="536"/>
      <c r="F64" s="536"/>
      <c r="G64" s="536"/>
      <c r="H64" s="536"/>
      <c r="I64" s="536"/>
      <c r="J64" s="536"/>
      <c r="K64" s="536"/>
      <c r="L64" s="536"/>
      <c r="M64" s="536"/>
    </row>
    <row r="65" spans="1:13" ht="21" hidden="1" customHeight="1">
      <c r="A65" s="5"/>
      <c r="B65" s="536" t="s">
        <v>447</v>
      </c>
      <c r="C65" s="536"/>
      <c r="D65" s="536"/>
      <c r="E65" s="536"/>
      <c r="F65" s="536"/>
      <c r="G65" s="536"/>
      <c r="H65" s="536"/>
      <c r="I65" s="536"/>
      <c r="J65" s="536"/>
      <c r="K65" s="536"/>
      <c r="L65" s="536"/>
      <c r="M65" s="536"/>
    </row>
    <row r="66" spans="1:13" ht="19.5" customHeight="1">
      <c r="A66" s="4"/>
      <c r="B66" s="536"/>
      <c r="C66" s="536"/>
      <c r="D66" s="536"/>
      <c r="E66" s="536"/>
      <c r="F66" s="536"/>
      <c r="G66" s="536"/>
      <c r="H66" s="536"/>
      <c r="I66" s="536"/>
      <c r="J66" s="536"/>
      <c r="K66" s="536"/>
      <c r="L66" s="536"/>
      <c r="M66" s="536"/>
    </row>
    <row r="67" spans="1:13" s="32" customFormat="1" ht="27.75" customHeight="1">
      <c r="A67" s="5"/>
      <c r="B67" s="3"/>
      <c r="C67" s="5"/>
      <c r="D67" s="5"/>
      <c r="E67" s="5"/>
      <c r="F67" s="5"/>
      <c r="G67" s="5"/>
      <c r="H67" s="5"/>
      <c r="I67" s="5"/>
      <c r="J67" s="5"/>
      <c r="K67" s="5"/>
      <c r="L67" s="5"/>
      <c r="M67" s="5"/>
    </row>
    <row r="68" spans="1:13">
      <c r="C68" s="6"/>
      <c r="D68" s="5"/>
      <c r="E68" s="5"/>
      <c r="F68" s="5"/>
      <c r="G68" s="5"/>
      <c r="H68" s="5"/>
      <c r="I68" s="5"/>
      <c r="J68" s="5"/>
      <c r="K68" s="5"/>
      <c r="L68" s="5"/>
      <c r="M68" s="5"/>
    </row>
    <row r="69" spans="1:13">
      <c r="C69" s="6"/>
      <c r="D69" s="13"/>
      <c r="E69" s="13"/>
      <c r="F69" s="13"/>
      <c r="G69" s="13"/>
      <c r="H69" s="13"/>
      <c r="I69" s="13"/>
      <c r="J69" s="13"/>
      <c r="K69" s="13"/>
      <c r="L69" s="13"/>
      <c r="M69" s="13"/>
    </row>
    <row r="70" spans="1:13">
      <c r="C70" s="6"/>
      <c r="D70" s="13"/>
      <c r="E70" s="13"/>
      <c r="F70" s="13"/>
      <c r="G70" s="13"/>
      <c r="H70" s="13"/>
      <c r="I70" s="13"/>
      <c r="J70" s="13"/>
      <c r="K70" s="13"/>
      <c r="L70" s="13"/>
      <c r="M70" s="13"/>
    </row>
    <row r="71" spans="1:13">
      <c r="C71" s="6"/>
      <c r="D71" s="13"/>
      <c r="E71" s="13"/>
      <c r="F71" s="13"/>
      <c r="G71" s="13"/>
      <c r="H71" s="13"/>
      <c r="I71" s="13"/>
      <c r="J71" s="13"/>
      <c r="K71" s="13"/>
      <c r="L71" s="13"/>
      <c r="M71" s="13"/>
    </row>
    <row r="72" spans="1:13">
      <c r="C72" s="6"/>
      <c r="D72" s="6"/>
      <c r="E72" s="6"/>
      <c r="F72" s="6"/>
      <c r="G72" s="6"/>
      <c r="H72" s="6"/>
      <c r="I72" s="6"/>
      <c r="J72" s="6"/>
      <c r="K72" s="6"/>
      <c r="L72" s="6"/>
      <c r="M72" s="6"/>
    </row>
    <row r="73" spans="1:13">
      <c r="C73" s="6"/>
      <c r="D73" s="6"/>
      <c r="E73" s="6"/>
      <c r="F73" s="6"/>
      <c r="G73" s="6"/>
      <c r="H73" s="6"/>
      <c r="I73" s="6"/>
      <c r="J73" s="6"/>
      <c r="K73" s="6"/>
      <c r="L73" s="6"/>
      <c r="M73" s="6"/>
    </row>
    <row r="74" spans="1:13">
      <c r="C74" s="6"/>
      <c r="D74" s="13"/>
      <c r="E74" s="13"/>
      <c r="F74" s="13"/>
      <c r="G74" s="13"/>
      <c r="H74" s="13"/>
      <c r="I74" s="13"/>
      <c r="J74" s="13"/>
      <c r="K74" s="13"/>
      <c r="L74" s="13"/>
      <c r="M74" s="13"/>
    </row>
    <row r="75" spans="1:13">
      <c r="C75" s="13"/>
      <c r="D75" s="13"/>
      <c r="E75" s="13"/>
      <c r="F75" s="13"/>
      <c r="G75" s="13"/>
      <c r="H75" s="13"/>
      <c r="I75" s="13"/>
      <c r="J75" s="13"/>
      <c r="K75" s="13"/>
      <c r="L75" s="13"/>
      <c r="M75" s="13"/>
    </row>
    <row r="76" spans="1:13">
      <c r="C76" s="6"/>
      <c r="D76" s="13"/>
      <c r="E76" s="13"/>
      <c r="F76" s="13"/>
      <c r="G76" s="13"/>
      <c r="H76" s="13"/>
      <c r="I76" s="13"/>
      <c r="J76" s="13"/>
      <c r="K76" s="13"/>
      <c r="L76" s="13"/>
      <c r="M76" s="13"/>
    </row>
    <row r="77" spans="1:13">
      <c r="C77" s="6"/>
      <c r="D77" s="13"/>
      <c r="E77" s="13"/>
      <c r="F77" s="13"/>
      <c r="G77" s="13"/>
      <c r="H77" s="13"/>
      <c r="I77" s="13"/>
      <c r="J77" s="13"/>
      <c r="K77" s="13"/>
      <c r="L77" s="13"/>
      <c r="M77" s="13"/>
    </row>
    <row r="78" spans="1:13">
      <c r="A78" s="31"/>
      <c r="C78" s="6"/>
      <c r="D78" s="6"/>
      <c r="E78" s="6"/>
      <c r="F78" s="6"/>
      <c r="G78" s="6"/>
      <c r="H78" s="6"/>
      <c r="I78" s="6"/>
      <c r="J78" s="6"/>
      <c r="K78" s="6"/>
      <c r="L78" s="6"/>
      <c r="M78" s="6"/>
    </row>
    <row r="79" spans="1:13">
      <c r="A79" s="31"/>
      <c r="C79" s="6"/>
      <c r="D79" s="13"/>
      <c r="E79" s="13"/>
      <c r="F79" s="13"/>
      <c r="G79" s="13"/>
      <c r="H79" s="13"/>
      <c r="I79" s="13"/>
      <c r="J79" s="13"/>
      <c r="K79" s="13"/>
      <c r="L79" s="13"/>
      <c r="M79" s="13"/>
    </row>
    <row r="80" spans="1:13">
      <c r="A80" s="31"/>
      <c r="C80" s="6"/>
      <c r="D80" s="13"/>
      <c r="E80" s="13"/>
      <c r="F80" s="13"/>
      <c r="G80" s="13"/>
      <c r="H80" s="13"/>
      <c r="I80" s="13"/>
      <c r="J80" s="13"/>
      <c r="K80" s="13"/>
      <c r="L80" s="13"/>
      <c r="M80" s="13"/>
    </row>
    <row r="81" spans="1:13">
      <c r="A81" s="31"/>
      <c r="C81" s="6"/>
      <c r="D81" s="13"/>
      <c r="E81" s="13"/>
      <c r="F81" s="13"/>
      <c r="G81" s="13"/>
      <c r="H81" s="13"/>
      <c r="I81" s="13"/>
      <c r="J81" s="13"/>
      <c r="K81" s="13"/>
      <c r="L81" s="13"/>
      <c r="M81" s="13"/>
    </row>
    <row r="82" spans="1:13">
      <c r="A82" s="31"/>
      <c r="C82" s="6"/>
      <c r="D82" s="6"/>
      <c r="E82" s="6"/>
      <c r="F82" s="6"/>
      <c r="G82" s="6"/>
      <c r="H82" s="6"/>
      <c r="I82" s="6"/>
      <c r="J82" s="6"/>
      <c r="K82" s="6"/>
      <c r="L82" s="6"/>
      <c r="M82" s="6"/>
    </row>
  </sheetData>
  <mergeCells count="23">
    <mergeCell ref="L1:M1"/>
    <mergeCell ref="L4:M4"/>
    <mergeCell ref="L6:L7"/>
    <mergeCell ref="A1:B1"/>
    <mergeCell ref="A2:M2"/>
    <mergeCell ref="A5:A7"/>
    <mergeCell ref="B5:B7"/>
    <mergeCell ref="C5:C7"/>
    <mergeCell ref="D5:M5"/>
    <mergeCell ref="D6:D7"/>
    <mergeCell ref="E6:E7"/>
    <mergeCell ref="F6:F7"/>
    <mergeCell ref="M6:M7"/>
    <mergeCell ref="G6:G7"/>
    <mergeCell ref="H6:H7"/>
    <mergeCell ref="I6:I7"/>
    <mergeCell ref="B65:M65"/>
    <mergeCell ref="B66:M66"/>
    <mergeCell ref="B64:M64"/>
    <mergeCell ref="B63:M63"/>
    <mergeCell ref="A3:M3"/>
    <mergeCell ref="J6:J7"/>
    <mergeCell ref="K6:K7"/>
  </mergeCells>
  <pageMargins left="0.47244094488188981" right="0.19685039370078741" top="0.31496062992125984" bottom="0.53" header="0.19685039370078741" footer="0.19685039370078741"/>
  <pageSetup paperSize="9" scale="90" orientation="landscape" r:id="rId1"/>
  <headerFooter>
    <oddFooter>&amp;R&amp;9&amp;P/&amp;N</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DS137"/>
  <sheetViews>
    <sheetView workbookViewId="0">
      <pane xSplit="24" ySplit="12" topLeftCell="Y106" activePane="bottomRight" state="frozen"/>
      <selection pane="topRight" activeCell="Y1" sqref="Y1"/>
      <selection pane="bottomLeft" activeCell="A13" sqref="A13"/>
      <selection pane="bottomRight" activeCell="BR111" sqref="BR111"/>
    </sheetView>
  </sheetViews>
  <sheetFormatPr defaultColWidth="9.140625" defaultRowHeight="12.75" outlineLevelRow="3" outlineLevelCol="3"/>
  <cols>
    <col min="1" max="1" width="7.5703125" style="37" customWidth="1"/>
    <col min="2" max="2" width="41.28515625" style="38" customWidth="1"/>
    <col min="3" max="3" width="12.140625" style="38" hidden="1" customWidth="1"/>
    <col min="4" max="4" width="9" style="38" hidden="1" customWidth="1" outlineLevel="3"/>
    <col min="5" max="9" width="7.42578125" style="38" hidden="1" customWidth="1" outlineLevel="3"/>
    <col min="10" max="10" width="6.5703125" style="38" hidden="1" customWidth="1" outlineLevel="3"/>
    <col min="11" max="13" width="7.42578125" style="38" hidden="1" customWidth="1" outlineLevel="3"/>
    <col min="14" max="14" width="11.85546875" style="38" hidden="1" customWidth="1" outlineLevel="3" collapsed="1"/>
    <col min="15" max="15" width="9.140625" style="38" hidden="1" customWidth="1" outlineLevel="3"/>
    <col min="16" max="20" width="7.42578125" style="38" hidden="1" customWidth="1" outlineLevel="3"/>
    <col min="21" max="21" width="6.5703125" style="38" hidden="1" customWidth="1" outlineLevel="3"/>
    <col min="22" max="24" width="7.42578125" style="38" hidden="1" customWidth="1" outlineLevel="3"/>
    <col min="25" max="25" width="10" style="38" customWidth="1" collapsed="1"/>
    <col min="26" max="26" width="9" style="38" customWidth="1"/>
    <col min="27" max="27" width="7.5703125" style="38" customWidth="1"/>
    <col min="28" max="30" width="9" style="38" hidden="1" customWidth="1" outlineLevel="3"/>
    <col min="31" max="33" width="8" style="38" hidden="1" customWidth="1" outlineLevel="3"/>
    <col min="34" max="36" width="8.42578125" style="38" hidden="1" customWidth="1" outlineLevel="3"/>
    <col min="37" max="39" width="9" style="38" hidden="1" customWidth="1" outlineLevel="3"/>
    <col min="40" max="42" width="8.5703125" style="38" hidden="1" customWidth="1" outlineLevel="3"/>
    <col min="43" max="45" width="8.140625" style="38" hidden="1" customWidth="1" outlineLevel="3"/>
    <col min="46" max="48" width="8" style="38" hidden="1" customWidth="1" outlineLevel="3"/>
    <col min="49" max="51" width="8.42578125" style="38" hidden="1" customWidth="1" outlineLevel="3"/>
    <col min="52" max="54" width="8.5703125" style="38" hidden="1" customWidth="1" outlineLevel="3"/>
    <col min="55" max="56" width="8.140625" style="38" hidden="1" customWidth="1" outlineLevel="3"/>
    <col min="57" max="57" width="7.85546875" style="38" hidden="1" customWidth="1" outlineLevel="3"/>
    <col min="58" max="58" width="11.85546875" style="38" hidden="1" customWidth="1" outlineLevel="3" collapsed="1"/>
    <col min="59" max="59" width="9.28515625" style="38" hidden="1" customWidth="1" outlineLevel="3"/>
    <col min="60" max="64" width="7.42578125" style="38" hidden="1" customWidth="1" outlineLevel="3"/>
    <col min="65" max="65" width="6.5703125" style="38" hidden="1" customWidth="1" outlineLevel="3"/>
    <col min="66" max="67" width="7.42578125" style="38" hidden="1" customWidth="1" outlineLevel="3"/>
    <col min="68" max="68" width="0.140625" style="38" hidden="1" customWidth="1" outlineLevel="3"/>
    <col min="69" max="69" width="8.7109375" style="39" customWidth="1" collapsed="1"/>
    <col min="70" max="70" width="8.42578125" style="39" customWidth="1"/>
    <col min="71" max="71" width="7.7109375" style="39" customWidth="1"/>
    <col min="72" max="73" width="7.7109375" style="39" customWidth="1" outlineLevel="2"/>
    <col min="74" max="74" width="8.7109375" style="39" customWidth="1"/>
    <col min="75" max="75" width="8.7109375" style="39" customWidth="1" outlineLevel="1"/>
    <col min="76" max="76" width="7.28515625" style="40" hidden="1" customWidth="1" outlineLevel="2"/>
    <col min="77" max="77" width="8.5703125" style="39" customWidth="1" outlineLevel="1" collapsed="1"/>
    <col min="78" max="78" width="8.85546875" style="39" customWidth="1" outlineLevel="1"/>
    <col min="79" max="79" width="9.5703125" style="39" customWidth="1"/>
    <col min="80" max="80" width="9.140625" style="39" customWidth="1" outlineLevel="1"/>
    <col min="81" max="81" width="8" style="40" hidden="1" customWidth="1" outlineLevel="2"/>
    <col min="82" max="82" width="8.7109375" style="39" customWidth="1" outlineLevel="1" collapsed="1"/>
    <col min="83" max="83" width="8.42578125" style="39" customWidth="1" outlineLevel="1"/>
    <col min="84" max="84" width="10.42578125" style="39" customWidth="1"/>
    <col min="85" max="85" width="9.28515625" style="39" customWidth="1" outlineLevel="1"/>
    <col min="86" max="86" width="7" style="40" hidden="1" customWidth="1" outlineLevel="2"/>
    <col min="87" max="87" width="8.28515625" style="39" customWidth="1" outlineLevel="1" collapsed="1"/>
    <col min="88" max="88" width="7.7109375" style="39" customWidth="1" outlineLevel="1"/>
    <col min="89" max="89" width="7.42578125" style="39" customWidth="1"/>
    <col min="90" max="90" width="9.42578125" style="39" customWidth="1" outlineLevel="1"/>
    <col min="91" max="91" width="7.140625" style="40" hidden="1" customWidth="1" outlineLevel="2"/>
    <col min="92" max="92" width="8.7109375" style="39" customWidth="1" outlineLevel="1" collapsed="1"/>
    <col min="93" max="93" width="8.7109375" style="39" customWidth="1" outlineLevel="1"/>
    <col min="94" max="94" width="8.7109375" style="39" customWidth="1"/>
    <col min="95" max="95" width="8.42578125" style="39" customWidth="1" outlineLevel="1"/>
    <col min="96" max="96" width="7.28515625" style="40" hidden="1" customWidth="1" outlineLevel="2"/>
    <col min="97" max="97" width="9.28515625" style="39" customWidth="1" outlineLevel="1" collapsed="1"/>
    <col min="98" max="98" width="9.28515625" style="39" customWidth="1" outlineLevel="1"/>
    <col min="99" max="99" width="9.28515625" style="39" customWidth="1"/>
    <col min="100" max="100" width="9.28515625" style="39" customWidth="1" outlineLevel="1"/>
    <col min="101" max="101" width="8" style="40" hidden="1" customWidth="1" outlineLevel="2"/>
    <col min="102" max="102" width="7.85546875" style="39" customWidth="1" outlineLevel="1" collapsed="1"/>
    <col min="103" max="103" width="7.85546875" style="39" customWidth="1" outlineLevel="1"/>
    <col min="104" max="104" width="8.42578125" style="39" customWidth="1"/>
    <col min="105" max="105" width="10.140625" style="39" customWidth="1" outlineLevel="1"/>
    <col min="106" max="106" width="6.7109375" style="40" hidden="1" customWidth="1" outlineLevel="2"/>
    <col min="107" max="107" width="8.7109375" style="39" customWidth="1" outlineLevel="1" collapsed="1"/>
    <col min="108" max="108" width="8.7109375" style="39" customWidth="1" outlineLevel="1"/>
    <col min="109" max="109" width="9.85546875" style="39" customWidth="1"/>
    <col min="110" max="110" width="8.85546875" style="39" customWidth="1" outlineLevel="1"/>
    <col min="111" max="111" width="6.7109375" style="40" hidden="1" customWidth="1" outlineLevel="2"/>
    <col min="112" max="112" width="8.28515625" style="39" customWidth="1" outlineLevel="1" collapsed="1"/>
    <col min="113" max="113" width="8.28515625" style="39" customWidth="1" outlineLevel="1"/>
    <col min="114" max="114" width="8.7109375" style="39" customWidth="1"/>
    <col min="115" max="115" width="8.85546875" style="39" customWidth="1" outlineLevel="1"/>
    <col min="116" max="116" width="6.7109375" style="40" hidden="1" customWidth="1" outlineLevel="2"/>
    <col min="117" max="117" width="8.5703125" style="39" customWidth="1" outlineLevel="1" collapsed="1"/>
    <col min="118" max="118" width="8.5703125" style="39" customWidth="1" outlineLevel="1"/>
    <col min="119" max="119" width="10.42578125" style="39" customWidth="1"/>
    <col min="120" max="120" width="10.42578125" style="39" customWidth="1" outlineLevel="1"/>
    <col min="121" max="121" width="7.5703125" style="40" hidden="1" customWidth="1" outlineLevel="2"/>
    <col min="122" max="122" width="8.85546875" style="38" customWidth="1" outlineLevel="1" collapsed="1"/>
    <col min="123" max="123" width="8.85546875" style="38" customWidth="1" outlineLevel="1"/>
    <col min="124" max="16384" width="9.140625" style="38"/>
  </cols>
  <sheetData>
    <row r="1" spans="1:123" ht="13.5" hidden="1" outlineLevel="1">
      <c r="C1" s="158">
        <v>2499446</v>
      </c>
      <c r="D1" s="158">
        <v>530121</v>
      </c>
      <c r="E1" s="158">
        <v>286041</v>
      </c>
      <c r="F1" s="158">
        <v>223678</v>
      </c>
      <c r="G1" s="158">
        <v>251690</v>
      </c>
      <c r="H1" s="158">
        <v>263714</v>
      </c>
      <c r="I1" s="158">
        <v>238549</v>
      </c>
      <c r="J1" s="158">
        <v>70307</v>
      </c>
      <c r="K1" s="158">
        <v>171943</v>
      </c>
      <c r="L1" s="158">
        <v>226816</v>
      </c>
      <c r="M1" s="158">
        <v>236587</v>
      </c>
      <c r="N1" s="158">
        <v>2510030.1638139999</v>
      </c>
      <c r="O1" s="159">
        <v>524603.94531400013</v>
      </c>
      <c r="P1" s="160">
        <v>283562</v>
      </c>
      <c r="Q1" s="160">
        <v>225709.6</v>
      </c>
      <c r="R1" s="160">
        <v>254350.7</v>
      </c>
      <c r="S1" s="160">
        <v>264399</v>
      </c>
      <c r="T1" s="160">
        <v>239715</v>
      </c>
      <c r="U1" s="160">
        <v>72585</v>
      </c>
      <c r="V1" s="160">
        <v>168050</v>
      </c>
      <c r="W1" s="160">
        <v>238673.616698</v>
      </c>
      <c r="X1" s="160">
        <v>238381.301802</v>
      </c>
      <c r="Y1" s="158">
        <v>2577372</v>
      </c>
      <c r="Z1" s="158">
        <v>2534655</v>
      </c>
      <c r="AA1" s="158">
        <v>42717</v>
      </c>
      <c r="AB1" s="158">
        <v>547931</v>
      </c>
      <c r="AC1" s="158">
        <v>527418</v>
      </c>
      <c r="AD1" s="158">
        <v>20513</v>
      </c>
      <c r="AE1" s="158">
        <v>299672</v>
      </c>
      <c r="AF1" s="158">
        <v>287803</v>
      </c>
      <c r="AG1" s="158">
        <v>11869</v>
      </c>
      <c r="AH1" s="158">
        <v>232779</v>
      </c>
      <c r="AI1" s="158">
        <v>224666</v>
      </c>
      <c r="AJ1" s="158">
        <v>8113</v>
      </c>
      <c r="AK1" s="158">
        <v>244863</v>
      </c>
      <c r="AL1" s="158">
        <v>251441</v>
      </c>
      <c r="AM1" s="158">
        <v>-6578</v>
      </c>
      <c r="AN1" s="158">
        <v>266577</v>
      </c>
      <c r="AO1" s="158">
        <v>265203</v>
      </c>
      <c r="AP1" s="158">
        <v>1374</v>
      </c>
      <c r="AQ1" s="158">
        <v>251158</v>
      </c>
      <c r="AR1" s="158">
        <v>246771</v>
      </c>
      <c r="AS1" s="158">
        <v>4387</v>
      </c>
      <c r="AT1" s="158">
        <v>73947</v>
      </c>
      <c r="AU1" s="158">
        <v>78278</v>
      </c>
      <c r="AV1" s="158">
        <v>-4331</v>
      </c>
      <c r="AW1" s="158">
        <v>178344</v>
      </c>
      <c r="AX1" s="158">
        <v>173759</v>
      </c>
      <c r="AY1" s="158">
        <v>4585</v>
      </c>
      <c r="AZ1" s="158">
        <v>239098</v>
      </c>
      <c r="BA1" s="158">
        <v>242140</v>
      </c>
      <c r="BB1" s="158">
        <v>-3042</v>
      </c>
      <c r="BC1" s="158">
        <v>243003</v>
      </c>
      <c r="BD1" s="158">
        <v>237176</v>
      </c>
      <c r="BE1" s="158">
        <v>5827</v>
      </c>
      <c r="BF1" s="158">
        <v>2510030.1638139999</v>
      </c>
      <c r="BG1" s="159">
        <v>524603.94531400013</v>
      </c>
      <c r="BH1" s="160">
        <v>283562</v>
      </c>
      <c r="BI1" s="160">
        <v>225709.6</v>
      </c>
      <c r="BJ1" s="160">
        <v>254350.7</v>
      </c>
      <c r="BK1" s="160">
        <v>264399</v>
      </c>
      <c r="BL1" s="160">
        <v>239715</v>
      </c>
      <c r="BM1" s="160">
        <v>72585</v>
      </c>
      <c r="BN1" s="160">
        <v>168050</v>
      </c>
      <c r="BO1" s="160">
        <v>238673.616698</v>
      </c>
      <c r="BP1" s="160">
        <v>238381.301802</v>
      </c>
      <c r="BQ1" s="53">
        <v>2620095</v>
      </c>
      <c r="BR1" s="53">
        <v>2624044</v>
      </c>
      <c r="BS1" s="55">
        <v>103.52667325533456</v>
      </c>
      <c r="BT1" s="53">
        <v>42717</v>
      </c>
      <c r="BU1" s="53">
        <v>-46666</v>
      </c>
      <c r="BV1" s="53">
        <v>546281</v>
      </c>
      <c r="BW1" s="53">
        <v>527805</v>
      </c>
      <c r="BX1" s="55">
        <v>100.07337633527867</v>
      </c>
      <c r="BY1" s="53">
        <v>20513</v>
      </c>
      <c r="BZ1" s="53">
        <v>-2037</v>
      </c>
      <c r="CA1" s="53">
        <v>306210</v>
      </c>
      <c r="CB1" s="53">
        <v>304492</v>
      </c>
      <c r="CC1" s="55">
        <v>105.79875817833727</v>
      </c>
      <c r="CD1" s="53">
        <v>11869</v>
      </c>
      <c r="CE1" s="53">
        <v>-10151</v>
      </c>
      <c r="CF1" s="53">
        <v>236484</v>
      </c>
      <c r="CG1" s="53">
        <v>233877</v>
      </c>
      <c r="CH1" s="55">
        <v>104.09986379781542</v>
      </c>
      <c r="CI1" s="53">
        <v>8113</v>
      </c>
      <c r="CJ1" s="53">
        <v>0</v>
      </c>
      <c r="CK1" s="53">
        <v>252935</v>
      </c>
      <c r="CL1" s="53">
        <v>263762</v>
      </c>
      <c r="CM1" s="55">
        <v>104.90015550367681</v>
      </c>
      <c r="CN1" s="53">
        <v>-6578</v>
      </c>
      <c r="CO1" s="53">
        <v>-4249</v>
      </c>
      <c r="CP1" s="53">
        <v>268287</v>
      </c>
      <c r="CQ1" s="53">
        <v>268170</v>
      </c>
      <c r="CR1" s="55">
        <v>101.11876562482325</v>
      </c>
      <c r="CS1" s="53">
        <v>1374</v>
      </c>
      <c r="CT1" s="53">
        <v>-1257</v>
      </c>
      <c r="CU1" s="53">
        <v>266933</v>
      </c>
      <c r="CV1" s="53">
        <v>276179</v>
      </c>
      <c r="CW1" s="55">
        <v>111.91712154183433</v>
      </c>
      <c r="CX1" s="53">
        <v>4387</v>
      </c>
      <c r="CY1" s="53"/>
      <c r="CZ1" s="53">
        <v>72817</v>
      </c>
      <c r="DA1" s="53">
        <v>76697</v>
      </c>
      <c r="DB1" s="55">
        <v>97.980275428600621</v>
      </c>
      <c r="DC1" s="53">
        <v>-4331</v>
      </c>
      <c r="DD1" s="53">
        <v>451</v>
      </c>
      <c r="DE1" s="53">
        <v>185232</v>
      </c>
      <c r="DF1" s="53">
        <v>187192</v>
      </c>
      <c r="DG1" s="55">
        <v>107.73082257609678</v>
      </c>
      <c r="DH1" s="53">
        <v>4585</v>
      </c>
      <c r="DI1" s="53">
        <v>-6545</v>
      </c>
      <c r="DJ1" s="53">
        <v>240066</v>
      </c>
      <c r="DK1" s="53">
        <v>244197</v>
      </c>
      <c r="DL1" s="55">
        <v>100.84950854877344</v>
      </c>
      <c r="DM1" s="53">
        <v>-3042</v>
      </c>
      <c r="DN1" s="53">
        <v>-1089</v>
      </c>
      <c r="DO1" s="53">
        <v>244850</v>
      </c>
      <c r="DP1" s="53">
        <v>241673</v>
      </c>
      <c r="DQ1" s="55">
        <v>101.89606030964346</v>
      </c>
      <c r="DR1" s="53">
        <v>5827</v>
      </c>
      <c r="DS1" s="196">
        <v>-2650</v>
      </c>
    </row>
    <row r="2" spans="1:123" ht="13.5" hidden="1" outlineLevel="1">
      <c r="C2" s="158">
        <f>C14-C1</f>
        <v>0</v>
      </c>
      <c r="D2" s="158">
        <v>530121</v>
      </c>
      <c r="E2" s="158">
        <v>286041</v>
      </c>
      <c r="F2" s="158">
        <v>223678</v>
      </c>
      <c r="G2" s="158">
        <v>251690</v>
      </c>
      <c r="H2" s="158">
        <v>263714</v>
      </c>
      <c r="I2" s="158">
        <v>238549</v>
      </c>
      <c r="J2" s="158">
        <v>70307</v>
      </c>
      <c r="K2" s="158">
        <v>171943</v>
      </c>
      <c r="L2" s="158">
        <v>226816</v>
      </c>
      <c r="M2" s="158">
        <v>236587</v>
      </c>
      <c r="N2" s="158"/>
      <c r="O2" s="159">
        <v>521043.3</v>
      </c>
      <c r="P2" s="160">
        <v>281496</v>
      </c>
      <c r="Q2" s="160">
        <v>239013</v>
      </c>
      <c r="R2" s="160">
        <v>255159.7</v>
      </c>
      <c r="S2" s="160">
        <v>260700</v>
      </c>
      <c r="T2" s="160">
        <v>246749</v>
      </c>
      <c r="U2" s="160">
        <v>72222</v>
      </c>
      <c r="V2" s="160">
        <v>167471.44932799999</v>
      </c>
      <c r="W2" s="160">
        <v>243325.04092228573</v>
      </c>
      <c r="X2" s="160">
        <v>236961.28571428571</v>
      </c>
      <c r="Y2" s="158">
        <f>Y14-Y1</f>
        <v>0</v>
      </c>
      <c r="Z2" s="158">
        <f t="shared" ref="Z2:BE2" si="0">Z14-Z1</f>
        <v>0</v>
      </c>
      <c r="AA2" s="158">
        <f t="shared" si="0"/>
        <v>0</v>
      </c>
      <c r="AB2" s="158">
        <f t="shared" si="0"/>
        <v>0</v>
      </c>
      <c r="AC2" s="158">
        <f t="shared" si="0"/>
        <v>0</v>
      </c>
      <c r="AD2" s="158">
        <f t="shared" si="0"/>
        <v>0</v>
      </c>
      <c r="AE2" s="158">
        <f t="shared" si="0"/>
        <v>0</v>
      </c>
      <c r="AF2" s="158">
        <f t="shared" si="0"/>
        <v>0</v>
      </c>
      <c r="AG2" s="158">
        <f t="shared" si="0"/>
        <v>0</v>
      </c>
      <c r="AH2" s="158">
        <f t="shared" si="0"/>
        <v>0</v>
      </c>
      <c r="AI2" s="158">
        <f t="shared" si="0"/>
        <v>0</v>
      </c>
      <c r="AJ2" s="158">
        <f t="shared" si="0"/>
        <v>0</v>
      </c>
      <c r="AK2" s="158">
        <f t="shared" si="0"/>
        <v>0</v>
      </c>
      <c r="AL2" s="158">
        <f t="shared" si="0"/>
        <v>0</v>
      </c>
      <c r="AM2" s="158">
        <f t="shared" si="0"/>
        <v>0</v>
      </c>
      <c r="AN2" s="158">
        <f t="shared" si="0"/>
        <v>0</v>
      </c>
      <c r="AO2" s="158">
        <f t="shared" si="0"/>
        <v>0</v>
      </c>
      <c r="AP2" s="158">
        <f t="shared" si="0"/>
        <v>0</v>
      </c>
      <c r="AQ2" s="158">
        <f t="shared" si="0"/>
        <v>0</v>
      </c>
      <c r="AR2" s="158">
        <f t="shared" si="0"/>
        <v>0</v>
      </c>
      <c r="AS2" s="158">
        <f t="shared" si="0"/>
        <v>0</v>
      </c>
      <c r="AT2" s="158">
        <f t="shared" si="0"/>
        <v>0</v>
      </c>
      <c r="AU2" s="158">
        <f t="shared" si="0"/>
        <v>0</v>
      </c>
      <c r="AV2" s="158">
        <f t="shared" si="0"/>
        <v>0</v>
      </c>
      <c r="AW2" s="158">
        <f t="shared" si="0"/>
        <v>0</v>
      </c>
      <c r="AX2" s="158">
        <f t="shared" si="0"/>
        <v>0</v>
      </c>
      <c r="AY2" s="158">
        <f t="shared" si="0"/>
        <v>0</v>
      </c>
      <c r="AZ2" s="158">
        <f t="shared" si="0"/>
        <v>0</v>
      </c>
      <c r="BA2" s="158">
        <f t="shared" si="0"/>
        <v>0</v>
      </c>
      <c r="BB2" s="158">
        <f t="shared" si="0"/>
        <v>0</v>
      </c>
      <c r="BC2" s="158">
        <f t="shared" si="0"/>
        <v>0</v>
      </c>
      <c r="BD2" s="158">
        <f t="shared" si="0"/>
        <v>0</v>
      </c>
      <c r="BE2" s="158">
        <f t="shared" si="0"/>
        <v>0</v>
      </c>
      <c r="BF2" s="158"/>
      <c r="BG2" s="159">
        <v>521043.3</v>
      </c>
      <c r="BH2" s="160">
        <v>281496</v>
      </c>
      <c r="BI2" s="160">
        <v>239013</v>
      </c>
      <c r="BJ2" s="160">
        <v>255159.7</v>
      </c>
      <c r="BK2" s="160">
        <v>260700</v>
      </c>
      <c r="BL2" s="160">
        <v>246749</v>
      </c>
      <c r="BM2" s="160">
        <v>72222</v>
      </c>
      <c r="BN2" s="160">
        <v>167471.44932799999</v>
      </c>
      <c r="BO2" s="160">
        <v>243325.04092228573</v>
      </c>
      <c r="BP2" s="160">
        <v>236961.28571428571</v>
      </c>
      <c r="BQ2" s="39">
        <f>BQ14-BQ1</f>
        <v>100290</v>
      </c>
      <c r="BR2" s="39">
        <f t="shared" ref="BR2:DR2" si="1">BR14-BR1</f>
        <v>-3350</v>
      </c>
      <c r="BS2" s="39">
        <f t="shared" si="1"/>
        <v>-0.13216788872647101</v>
      </c>
      <c r="BT2" s="39">
        <f t="shared" si="1"/>
        <v>0</v>
      </c>
      <c r="BV2" s="39">
        <f t="shared" si="1"/>
        <v>18802</v>
      </c>
      <c r="BW2" s="39">
        <f t="shared" si="1"/>
        <v>5670</v>
      </c>
      <c r="BX2" s="39">
        <f t="shared" si="1"/>
        <v>1.0750486331524343</v>
      </c>
      <c r="BY2" s="39">
        <f t="shared" si="1"/>
        <v>0</v>
      </c>
      <c r="CA2" s="39">
        <f t="shared" si="1"/>
        <v>10990</v>
      </c>
      <c r="CB2" s="39">
        <f t="shared" si="1"/>
        <v>-2859</v>
      </c>
      <c r="CC2" s="39">
        <f t="shared" si="1"/>
        <v>-0.99338783820877552</v>
      </c>
      <c r="CD2" s="39">
        <f t="shared" si="1"/>
        <v>0</v>
      </c>
      <c r="CF2" s="39">
        <f t="shared" si="1"/>
        <v>9124</v>
      </c>
      <c r="CG2" s="39">
        <f t="shared" si="1"/>
        <v>-1433</v>
      </c>
      <c r="CH2" s="39">
        <f t="shared" si="1"/>
        <v>-0.63783572058075322</v>
      </c>
      <c r="CI2" s="39">
        <f t="shared" si="1"/>
        <v>0</v>
      </c>
      <c r="CK2" s="39">
        <f t="shared" si="1"/>
        <v>7964</v>
      </c>
      <c r="CL2" s="39">
        <f t="shared" si="1"/>
        <v>-674</v>
      </c>
      <c r="CM2" s="39">
        <f t="shared" si="1"/>
        <v>-0.26805493137555914</v>
      </c>
      <c r="CN2" s="39">
        <f t="shared" si="1"/>
        <v>0</v>
      </c>
      <c r="CP2" s="39">
        <f t="shared" si="1"/>
        <v>8726</v>
      </c>
      <c r="CQ2" s="39">
        <f t="shared" si="1"/>
        <v>-1681</v>
      </c>
      <c r="CR2" s="39">
        <f t="shared" si="1"/>
        <v>-0.6338540665075385</v>
      </c>
      <c r="CS2" s="39">
        <f t="shared" si="1"/>
        <v>0</v>
      </c>
      <c r="CU2" s="39">
        <f t="shared" si="1"/>
        <v>5860</v>
      </c>
      <c r="CV2" s="39">
        <f t="shared" si="1"/>
        <v>-6734</v>
      </c>
      <c r="CW2" s="39">
        <f t="shared" si="1"/>
        <v>-2.7288457719910468</v>
      </c>
      <c r="CX2" s="39">
        <f t="shared" si="1"/>
        <v>0</v>
      </c>
      <c r="CZ2" s="39">
        <f t="shared" si="1"/>
        <v>8710</v>
      </c>
      <c r="DA2" s="39">
        <f t="shared" si="1"/>
        <v>2150</v>
      </c>
      <c r="DB2" s="39">
        <f t="shared" si="1"/>
        <v>2.7466210173995336</v>
      </c>
      <c r="DC2" s="39">
        <f t="shared" si="1"/>
        <v>0</v>
      </c>
      <c r="DE2" s="39">
        <f t="shared" si="1"/>
        <v>5254</v>
      </c>
      <c r="DF2" s="39">
        <f t="shared" si="1"/>
        <v>-2878</v>
      </c>
      <c r="DG2" s="39">
        <f t="shared" si="1"/>
        <v>-1.656317082856134</v>
      </c>
      <c r="DH2" s="39">
        <f t="shared" si="1"/>
        <v>0</v>
      </c>
      <c r="DJ2" s="39">
        <f t="shared" si="1"/>
        <v>16911</v>
      </c>
      <c r="DK2" s="39">
        <f t="shared" si="1"/>
        <v>7679</v>
      </c>
      <c r="DL2" s="39">
        <f t="shared" si="1"/>
        <v>3.171305856116291</v>
      </c>
      <c r="DM2" s="39">
        <f t="shared" si="1"/>
        <v>0</v>
      </c>
      <c r="DO2" s="39">
        <f t="shared" si="1"/>
        <v>7949</v>
      </c>
      <c r="DP2" s="39">
        <f t="shared" si="1"/>
        <v>-2590</v>
      </c>
      <c r="DQ2" s="39">
        <f t="shared" si="1"/>
        <v>-1.0920160555873935</v>
      </c>
      <c r="DR2" s="39">
        <f t="shared" si="1"/>
        <v>0</v>
      </c>
      <c r="DS2" s="39"/>
    </row>
    <row r="3" spans="1:123" hidden="1" outlineLevel="1">
      <c r="C3" s="39">
        <f t="shared" ref="C3:BN3" si="2">C14-C70</f>
        <v>1.098052472807467</v>
      </c>
      <c r="D3" s="39">
        <f t="shared" si="2"/>
        <v>-0.22666806809138507</v>
      </c>
      <c r="E3" s="39">
        <f t="shared" si="2"/>
        <v>0.37371541024185717</v>
      </c>
      <c r="F3" s="39">
        <f t="shared" si="2"/>
        <v>4.3089768383651972E-2</v>
      </c>
      <c r="G3" s="39">
        <f t="shared" si="2"/>
        <v>0.49158430087845773</v>
      </c>
      <c r="H3" s="39">
        <f t="shared" si="2"/>
        <v>-0.29961142491083592</v>
      </c>
      <c r="I3" s="39">
        <f t="shared" si="2"/>
        <v>-0.30038307764334604</v>
      </c>
      <c r="J3" s="39">
        <f t="shared" si="2"/>
        <v>0.47250000000349246</v>
      </c>
      <c r="K3" s="39">
        <f t="shared" si="2"/>
        <v>0.37348599152755924</v>
      </c>
      <c r="L3" s="39">
        <f t="shared" si="2"/>
        <v>0.40485743570025079</v>
      </c>
      <c r="M3" s="39">
        <f t="shared" si="2"/>
        <v>-0.23451786366058514</v>
      </c>
      <c r="N3" s="39">
        <f t="shared" si="2"/>
        <v>4.1151726618409157E-3</v>
      </c>
      <c r="O3" s="39">
        <f t="shared" si="2"/>
        <v>-4.0110680274665356E-3</v>
      </c>
      <c r="P3" s="39">
        <f t="shared" si="2"/>
        <v>3.7154102465137839E-3</v>
      </c>
      <c r="Q3" s="39">
        <f t="shared" si="2"/>
        <v>3.0897683755028993E-3</v>
      </c>
      <c r="R3" s="39">
        <f t="shared" si="2"/>
        <v>1.5843008877709508E-3</v>
      </c>
      <c r="S3" s="39">
        <f t="shared" si="2"/>
        <v>3.8857507752254605E-4</v>
      </c>
      <c r="T3" s="39">
        <f t="shared" si="2"/>
        <v>-3.8307765498757362E-4</v>
      </c>
      <c r="U3" s="39">
        <f t="shared" si="2"/>
        <v>2.5000000023283064E-3</v>
      </c>
      <c r="V3" s="39">
        <f t="shared" si="2"/>
        <v>3.4859915031120181E-3</v>
      </c>
      <c r="W3" s="39">
        <f t="shared" si="2"/>
        <v>-2.6378642942290753E-3</v>
      </c>
      <c r="X3" s="39">
        <f t="shared" si="2"/>
        <v>-3.6168636579532176E-3</v>
      </c>
      <c r="Y3" s="39">
        <f t="shared" si="2"/>
        <v>0</v>
      </c>
      <c r="Z3" s="39">
        <f t="shared" si="2"/>
        <v>0</v>
      </c>
      <c r="AA3" s="39">
        <f t="shared" si="2"/>
        <v>0</v>
      </c>
      <c r="AB3" s="39">
        <f t="shared" si="2"/>
        <v>0</v>
      </c>
      <c r="AC3" s="39">
        <f t="shared" si="2"/>
        <v>0</v>
      </c>
      <c r="AD3" s="39">
        <f t="shared" si="2"/>
        <v>0</v>
      </c>
      <c r="AE3" s="39">
        <f t="shared" si="2"/>
        <v>0</v>
      </c>
      <c r="AF3" s="39">
        <f t="shared" si="2"/>
        <v>0</v>
      </c>
      <c r="AG3" s="39">
        <f t="shared" si="2"/>
        <v>0</v>
      </c>
      <c r="AH3" s="39">
        <f t="shared" si="2"/>
        <v>0</v>
      </c>
      <c r="AI3" s="39">
        <f t="shared" si="2"/>
        <v>0</v>
      </c>
      <c r="AJ3" s="39">
        <f t="shared" si="2"/>
        <v>0</v>
      </c>
      <c r="AK3" s="39">
        <f t="shared" si="2"/>
        <v>0</v>
      </c>
      <c r="AL3" s="39">
        <f t="shared" si="2"/>
        <v>0</v>
      </c>
      <c r="AM3" s="39">
        <f t="shared" si="2"/>
        <v>0</v>
      </c>
      <c r="AN3" s="39">
        <f t="shared" si="2"/>
        <v>0</v>
      </c>
      <c r="AO3" s="39">
        <f t="shared" si="2"/>
        <v>0</v>
      </c>
      <c r="AP3" s="39">
        <f t="shared" si="2"/>
        <v>0</v>
      </c>
      <c r="AQ3" s="39">
        <f t="shared" si="2"/>
        <v>0</v>
      </c>
      <c r="AR3" s="39">
        <f t="shared" si="2"/>
        <v>0</v>
      </c>
      <c r="AS3" s="39">
        <f t="shared" si="2"/>
        <v>0</v>
      </c>
      <c r="AT3" s="39">
        <f t="shared" si="2"/>
        <v>0</v>
      </c>
      <c r="AU3" s="39">
        <f t="shared" si="2"/>
        <v>0</v>
      </c>
      <c r="AV3" s="39">
        <f t="shared" si="2"/>
        <v>0</v>
      </c>
      <c r="AW3" s="39">
        <f t="shared" si="2"/>
        <v>0</v>
      </c>
      <c r="AX3" s="39">
        <f t="shared" si="2"/>
        <v>0</v>
      </c>
      <c r="AY3" s="39">
        <f t="shared" si="2"/>
        <v>0</v>
      </c>
      <c r="AZ3" s="39">
        <f t="shared" si="2"/>
        <v>0</v>
      </c>
      <c r="BA3" s="39">
        <f t="shared" si="2"/>
        <v>0</v>
      </c>
      <c r="BB3" s="39">
        <f t="shared" si="2"/>
        <v>0</v>
      </c>
      <c r="BC3" s="39">
        <f t="shared" si="2"/>
        <v>0</v>
      </c>
      <c r="BD3" s="39">
        <f t="shared" si="2"/>
        <v>0</v>
      </c>
      <c r="BE3" s="39">
        <f t="shared" si="2"/>
        <v>0</v>
      </c>
      <c r="BF3" s="39">
        <f t="shared" ca="1" si="2"/>
        <v>78544.691682499833</v>
      </c>
      <c r="BG3" s="39">
        <f t="shared" si="2"/>
        <v>-193154.81981600006</v>
      </c>
      <c r="BH3" s="39">
        <f t="shared" si="2"/>
        <v>-221654.87</v>
      </c>
      <c r="BI3" s="39">
        <f t="shared" si="2"/>
        <v>-140418.08657499999</v>
      </c>
      <c r="BJ3" s="39">
        <f t="shared" si="2"/>
        <v>-201137.19</v>
      </c>
      <c r="BK3" s="39">
        <f t="shared" si="2"/>
        <v>-251295.7</v>
      </c>
      <c r="BL3" s="39">
        <f t="shared" si="2"/>
        <v>-175545.28360899998</v>
      </c>
      <c r="BM3" s="39">
        <f t="shared" si="2"/>
        <v>-52849.47</v>
      </c>
      <c r="BN3" s="39">
        <f t="shared" si="2"/>
        <v>-146200.82</v>
      </c>
      <c r="BO3" s="39">
        <f t="shared" ref="BO3:BT3" si="3">BO14-BO70</f>
        <v>-170672.88</v>
      </c>
      <c r="BP3" s="39">
        <f t="shared" si="3"/>
        <v>-196685.18831750003</v>
      </c>
      <c r="BQ3" s="39">
        <f t="shared" si="3"/>
        <v>0</v>
      </c>
      <c r="BR3" s="39">
        <f t="shared" si="3"/>
        <v>0</v>
      </c>
      <c r="BS3" s="39">
        <f t="shared" si="3"/>
        <v>0</v>
      </c>
      <c r="BT3" s="39">
        <f t="shared" si="3"/>
        <v>0</v>
      </c>
      <c r="BV3" s="39">
        <f>BV14-BV70</f>
        <v>0</v>
      </c>
      <c r="BW3" s="39">
        <f>BW14-BW70</f>
        <v>0</v>
      </c>
      <c r="BX3" s="39">
        <f>BX14-BX70</f>
        <v>0</v>
      </c>
      <c r="BY3" s="39">
        <f>BY14-BY70</f>
        <v>0</v>
      </c>
      <c r="CA3" s="39">
        <f>CA14-CA70</f>
        <v>0</v>
      </c>
      <c r="CB3" s="39">
        <f>CB14-CB70</f>
        <v>0</v>
      </c>
      <c r="CC3" s="39">
        <f>CC14-CC70</f>
        <v>0</v>
      </c>
      <c r="CD3" s="39">
        <f>CD14-CD70</f>
        <v>0</v>
      </c>
      <c r="CF3" s="39">
        <f>CF14-CF70</f>
        <v>0</v>
      </c>
      <c r="CG3" s="39">
        <f>CG14-CG70</f>
        <v>0</v>
      </c>
      <c r="CH3" s="39">
        <f>CH14-CH70</f>
        <v>0</v>
      </c>
      <c r="CI3" s="39">
        <f>CI14-CI70</f>
        <v>0</v>
      </c>
      <c r="CK3" s="39">
        <f>CK14-CK70</f>
        <v>0</v>
      </c>
      <c r="CL3" s="39">
        <f>CL14-CL70</f>
        <v>0</v>
      </c>
      <c r="CM3" s="39">
        <f>CM14-CM70</f>
        <v>0</v>
      </c>
      <c r="CN3" s="39">
        <f>CN14-CN70</f>
        <v>0</v>
      </c>
      <c r="CP3" s="39">
        <f>CP14-CP70</f>
        <v>0</v>
      </c>
      <c r="CQ3" s="39">
        <f>CQ14-CQ70</f>
        <v>0</v>
      </c>
      <c r="CR3" s="39">
        <f>CR14-CR70</f>
        <v>0</v>
      </c>
      <c r="CS3" s="39">
        <f>CS14-CS70</f>
        <v>0</v>
      </c>
      <c r="CU3" s="39">
        <f>CU14-CU70</f>
        <v>0</v>
      </c>
      <c r="CV3" s="39">
        <f>CV14-CV70</f>
        <v>0</v>
      </c>
      <c r="CW3" s="39">
        <f>CW14-CW70</f>
        <v>0</v>
      </c>
      <c r="CX3" s="39">
        <f>CX14-CX70</f>
        <v>0</v>
      </c>
      <c r="CZ3" s="39">
        <f>CZ14-CZ70</f>
        <v>0</v>
      </c>
      <c r="DA3" s="39">
        <f>DA14-DA70</f>
        <v>0</v>
      </c>
      <c r="DB3" s="39">
        <f>DB14-DB70</f>
        <v>0</v>
      </c>
      <c r="DC3" s="39">
        <f>DC14-DC70</f>
        <v>0</v>
      </c>
      <c r="DE3" s="39">
        <f>DE14-DE70</f>
        <v>0</v>
      </c>
      <c r="DF3" s="39">
        <f>DF14-DF70</f>
        <v>0</v>
      </c>
      <c r="DG3" s="39">
        <f>DG14-DG70</f>
        <v>0</v>
      </c>
      <c r="DH3" s="39">
        <f>DH14-DH70</f>
        <v>0</v>
      </c>
      <c r="DJ3" s="39">
        <f>DJ14-DJ70</f>
        <v>0</v>
      </c>
      <c r="DK3" s="39">
        <f>DK14-DK70</f>
        <v>0</v>
      </c>
      <c r="DL3" s="39">
        <f>DL14-DL70</f>
        <v>0</v>
      </c>
      <c r="DM3" s="39">
        <f>DM14-DM70</f>
        <v>0</v>
      </c>
      <c r="DO3" s="39">
        <f>DO14-DO70</f>
        <v>0</v>
      </c>
      <c r="DP3" s="39">
        <f>DP14-DP70</f>
        <v>0</v>
      </c>
      <c r="DQ3" s="39">
        <f>DQ14-DQ70</f>
        <v>0</v>
      </c>
      <c r="DR3" s="39">
        <f>DR14-DR70</f>
        <v>0</v>
      </c>
      <c r="DS3" s="39"/>
    </row>
    <row r="4" spans="1:123" hidden="1" outlineLevel="1">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DR4" s="39"/>
      <c r="DS4" s="39"/>
    </row>
    <row r="5" spans="1:123" hidden="1" outlineLevel="1">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DR5" s="39"/>
      <c r="DS5" s="39"/>
    </row>
    <row r="6" spans="1:123" hidden="1" outlineLevel="1">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X6" s="39"/>
      <c r="CC6" s="39"/>
      <c r="CH6" s="39"/>
      <c r="CM6" s="39"/>
      <c r="CR6" s="39"/>
      <c r="CW6" s="39"/>
      <c r="DB6" s="39"/>
      <c r="DG6" s="39"/>
      <c r="DL6" s="39"/>
      <c r="DQ6" s="39"/>
      <c r="DR6" s="39"/>
      <c r="DS6" s="39"/>
    </row>
    <row r="7" spans="1:123" ht="20.25" customHeight="1" collapsed="1">
      <c r="A7" s="41" t="s">
        <v>196</v>
      </c>
    </row>
    <row r="8" spans="1:123" s="42" customFormat="1">
      <c r="A8" s="572" t="s">
        <v>370</v>
      </c>
      <c r="B8" s="572"/>
      <c r="C8" s="572"/>
      <c r="D8" s="572"/>
      <c r="E8" s="572"/>
      <c r="F8" s="572"/>
      <c r="G8" s="572"/>
      <c r="H8" s="572"/>
      <c r="I8" s="572"/>
      <c r="J8" s="572"/>
      <c r="K8" s="572"/>
      <c r="L8" s="572"/>
      <c r="M8" s="572"/>
      <c r="N8" s="572"/>
      <c r="O8" s="572"/>
      <c r="P8" s="572"/>
      <c r="Q8" s="572"/>
      <c r="R8" s="572"/>
      <c r="S8" s="572"/>
      <c r="T8" s="572"/>
      <c r="U8" s="572"/>
      <c r="V8" s="572"/>
      <c r="W8" s="572"/>
      <c r="X8" s="572"/>
      <c r="Y8" s="572"/>
      <c r="Z8" s="572"/>
      <c r="AA8" s="572"/>
      <c r="AB8" s="572"/>
      <c r="AC8" s="572"/>
      <c r="AD8" s="572"/>
      <c r="AE8" s="572"/>
      <c r="AF8" s="572"/>
      <c r="AG8" s="572"/>
      <c r="AH8" s="572"/>
      <c r="AI8" s="572"/>
      <c r="AJ8" s="572"/>
      <c r="AK8" s="572"/>
      <c r="AL8" s="572"/>
      <c r="AM8" s="572"/>
      <c r="AN8" s="572"/>
      <c r="AO8" s="572"/>
      <c r="AP8" s="572"/>
      <c r="AQ8" s="572"/>
      <c r="AR8" s="572"/>
      <c r="AS8" s="572"/>
      <c r="AT8" s="572"/>
      <c r="AU8" s="572"/>
      <c r="AV8" s="572"/>
      <c r="AW8" s="572"/>
      <c r="AX8" s="572"/>
      <c r="AY8" s="572"/>
      <c r="AZ8" s="572"/>
      <c r="BA8" s="572"/>
      <c r="BB8" s="572"/>
      <c r="BC8" s="572"/>
      <c r="BD8" s="572"/>
      <c r="BE8" s="572"/>
      <c r="BF8" s="572"/>
      <c r="BG8" s="572"/>
      <c r="BH8" s="572"/>
      <c r="BI8" s="572"/>
      <c r="BJ8" s="572"/>
      <c r="BK8" s="572"/>
      <c r="BL8" s="572"/>
      <c r="BM8" s="572"/>
      <c r="BN8" s="572"/>
      <c r="BO8" s="572"/>
      <c r="BP8" s="572"/>
      <c r="BQ8" s="572"/>
      <c r="BR8" s="572"/>
      <c r="BS8" s="572"/>
      <c r="BT8" s="572"/>
      <c r="BU8" s="572"/>
      <c r="BV8" s="572"/>
      <c r="BW8" s="572"/>
      <c r="BX8" s="572"/>
      <c r="BY8" s="572"/>
      <c r="BZ8" s="572"/>
      <c r="CA8" s="572"/>
      <c r="CB8" s="572"/>
      <c r="CC8" s="572"/>
      <c r="CD8" s="572"/>
      <c r="CE8" s="572"/>
      <c r="CH8" s="43"/>
      <c r="CM8" s="43"/>
      <c r="CR8" s="43"/>
      <c r="CW8" s="43"/>
      <c r="DB8" s="43"/>
      <c r="DG8" s="43"/>
      <c r="DL8" s="43"/>
      <c r="DQ8" s="44"/>
    </row>
    <row r="9" spans="1:123" ht="16.5" customHeight="1">
      <c r="B9" s="45"/>
      <c r="C9" s="46"/>
      <c r="D9" s="45"/>
      <c r="E9" s="45"/>
      <c r="F9" s="45"/>
      <c r="G9" s="45"/>
      <c r="H9" s="45"/>
      <c r="I9" s="45"/>
      <c r="J9" s="45"/>
      <c r="K9" s="45" t="s">
        <v>119</v>
      </c>
      <c r="L9" s="45"/>
      <c r="M9" s="45"/>
      <c r="N9" s="45"/>
      <c r="O9" s="45"/>
      <c r="P9" s="45"/>
      <c r="Q9" s="45"/>
      <c r="R9" s="45"/>
      <c r="S9" s="45"/>
      <c r="T9" s="45"/>
      <c r="U9" s="45"/>
      <c r="V9" s="45"/>
      <c r="W9" s="45"/>
      <c r="X9" s="45"/>
      <c r="Y9" s="46"/>
      <c r="Z9" s="46"/>
      <c r="AA9" s="46"/>
      <c r="AB9" s="45"/>
      <c r="AC9" s="45"/>
      <c r="AD9" s="45"/>
      <c r="AE9" s="45"/>
      <c r="AF9" s="45"/>
      <c r="AG9" s="45"/>
      <c r="AH9" s="45"/>
      <c r="AI9" s="45"/>
      <c r="AJ9" s="45"/>
      <c r="AK9" s="45"/>
      <c r="AL9" s="45"/>
      <c r="AM9" s="45"/>
      <c r="AN9" s="45"/>
      <c r="AO9" s="45"/>
      <c r="AP9" s="45"/>
      <c r="AQ9" s="45"/>
      <c r="AR9" s="45"/>
      <c r="AS9" s="45"/>
      <c r="AT9" s="45"/>
      <c r="AU9" s="45"/>
      <c r="AV9" s="45"/>
      <c r="AW9" s="45" t="s">
        <v>119</v>
      </c>
      <c r="AX9" s="45"/>
      <c r="AY9" s="45"/>
      <c r="AZ9" s="45"/>
      <c r="BA9" s="45"/>
      <c r="BB9" s="45"/>
      <c r="BC9" s="45"/>
      <c r="BD9" s="45"/>
      <c r="BE9" s="45"/>
      <c r="BF9" s="45"/>
      <c r="BG9" s="45"/>
      <c r="BH9" s="45"/>
      <c r="BI9" s="45"/>
      <c r="BJ9" s="45"/>
      <c r="BK9" s="45"/>
      <c r="BL9" s="45"/>
      <c r="BM9" s="45"/>
      <c r="BN9" s="45"/>
      <c r="BO9" s="45"/>
      <c r="BP9" s="45"/>
      <c r="BQ9" s="46"/>
      <c r="BS9" s="47"/>
      <c r="CB9" s="573" t="s">
        <v>119</v>
      </c>
      <c r="CC9" s="573"/>
      <c r="CD9" s="573"/>
      <c r="CE9" s="573"/>
    </row>
    <row r="10" spans="1:123" ht="12.75" customHeight="1">
      <c r="A10" s="569" t="s">
        <v>1</v>
      </c>
      <c r="B10" s="493" t="s">
        <v>106</v>
      </c>
      <c r="C10" s="493" t="s">
        <v>197</v>
      </c>
      <c r="D10" s="566" t="s">
        <v>149</v>
      </c>
      <c r="E10" s="567"/>
      <c r="F10" s="567"/>
      <c r="G10" s="567"/>
      <c r="H10" s="567"/>
      <c r="I10" s="567"/>
      <c r="J10" s="567"/>
      <c r="K10" s="567"/>
      <c r="L10" s="567"/>
      <c r="M10" s="568"/>
      <c r="N10" s="493" t="s">
        <v>198</v>
      </c>
      <c r="O10" s="566" t="s">
        <v>149</v>
      </c>
      <c r="P10" s="567"/>
      <c r="Q10" s="567"/>
      <c r="R10" s="567"/>
      <c r="S10" s="567"/>
      <c r="T10" s="567"/>
      <c r="U10" s="567"/>
      <c r="V10" s="567"/>
      <c r="W10" s="567"/>
      <c r="X10" s="568"/>
      <c r="Y10" s="496" t="s">
        <v>371</v>
      </c>
      <c r="Z10" s="496"/>
      <c r="AA10" s="496"/>
      <c r="AB10" s="574" t="s">
        <v>149</v>
      </c>
      <c r="AC10" s="574"/>
      <c r="AD10" s="574"/>
      <c r="AE10" s="574"/>
      <c r="AF10" s="574"/>
      <c r="AG10" s="574"/>
      <c r="AH10" s="574"/>
      <c r="AI10" s="574"/>
      <c r="AJ10" s="574"/>
      <c r="AK10" s="574"/>
      <c r="AL10" s="574"/>
      <c r="AM10" s="574"/>
      <c r="AN10" s="574"/>
      <c r="AO10" s="574"/>
      <c r="AP10" s="574"/>
      <c r="AQ10" s="574"/>
      <c r="AR10" s="574"/>
      <c r="AS10" s="574"/>
      <c r="AT10" s="574"/>
      <c r="AU10" s="574"/>
      <c r="AV10" s="574"/>
      <c r="AW10" s="574"/>
      <c r="AX10" s="574"/>
      <c r="AY10" s="574"/>
      <c r="AZ10" s="574"/>
      <c r="BA10" s="574"/>
      <c r="BB10" s="574"/>
      <c r="BC10" s="574"/>
      <c r="BD10" s="574"/>
      <c r="BE10" s="574"/>
      <c r="BF10" s="493" t="s">
        <v>372</v>
      </c>
      <c r="BG10" s="566" t="s">
        <v>149</v>
      </c>
      <c r="BH10" s="567"/>
      <c r="BI10" s="567"/>
      <c r="BJ10" s="567"/>
      <c r="BK10" s="567"/>
      <c r="BL10" s="567"/>
      <c r="BM10" s="567"/>
      <c r="BN10" s="567"/>
      <c r="BO10" s="567"/>
      <c r="BP10" s="568"/>
      <c r="BQ10" s="569" t="s">
        <v>373</v>
      </c>
      <c r="BR10" s="553" t="s">
        <v>121</v>
      </c>
      <c r="BS10" s="554"/>
      <c r="BT10" s="554"/>
      <c r="BU10" s="555"/>
      <c r="BV10" s="558" t="s">
        <v>199</v>
      </c>
      <c r="BW10" s="553" t="s">
        <v>121</v>
      </c>
      <c r="BX10" s="554"/>
      <c r="BY10" s="554"/>
      <c r="BZ10" s="555"/>
      <c r="CA10" s="558" t="s">
        <v>200</v>
      </c>
      <c r="CB10" s="553" t="s">
        <v>121</v>
      </c>
      <c r="CC10" s="554"/>
      <c r="CD10" s="554"/>
      <c r="CE10" s="555"/>
      <c r="CF10" s="558" t="s">
        <v>152</v>
      </c>
      <c r="CG10" s="553" t="s">
        <v>121</v>
      </c>
      <c r="CH10" s="554"/>
      <c r="CI10" s="554"/>
      <c r="CJ10" s="555"/>
      <c r="CK10" s="558" t="s">
        <v>153</v>
      </c>
      <c r="CL10" s="553" t="s">
        <v>121</v>
      </c>
      <c r="CM10" s="554"/>
      <c r="CN10" s="554"/>
      <c r="CO10" s="555"/>
      <c r="CP10" s="558" t="s">
        <v>154</v>
      </c>
      <c r="CQ10" s="553" t="s">
        <v>121</v>
      </c>
      <c r="CR10" s="554"/>
      <c r="CS10" s="554"/>
      <c r="CT10" s="555"/>
      <c r="CU10" s="558" t="s">
        <v>155</v>
      </c>
      <c r="CV10" s="553" t="s">
        <v>121</v>
      </c>
      <c r="CW10" s="554"/>
      <c r="CX10" s="554"/>
      <c r="CY10" s="555"/>
      <c r="CZ10" s="558" t="s">
        <v>156</v>
      </c>
      <c r="DA10" s="553" t="s">
        <v>121</v>
      </c>
      <c r="DB10" s="554"/>
      <c r="DC10" s="554"/>
      <c r="DD10" s="555"/>
      <c r="DE10" s="558" t="s">
        <v>157</v>
      </c>
      <c r="DF10" s="553" t="s">
        <v>121</v>
      </c>
      <c r="DG10" s="554"/>
      <c r="DH10" s="554"/>
      <c r="DI10" s="555"/>
      <c r="DJ10" s="558" t="s">
        <v>158</v>
      </c>
      <c r="DK10" s="553" t="s">
        <v>121</v>
      </c>
      <c r="DL10" s="554"/>
      <c r="DM10" s="554"/>
      <c r="DN10" s="555"/>
      <c r="DO10" s="558" t="s">
        <v>159</v>
      </c>
      <c r="DP10" s="553" t="s">
        <v>121</v>
      </c>
      <c r="DQ10" s="554"/>
      <c r="DR10" s="554"/>
      <c r="DS10" s="555"/>
    </row>
    <row r="11" spans="1:123" ht="27" customHeight="1">
      <c r="A11" s="570"/>
      <c r="B11" s="565"/>
      <c r="C11" s="565"/>
      <c r="D11" s="556" t="s">
        <v>150</v>
      </c>
      <c r="E11" s="556" t="s">
        <v>151</v>
      </c>
      <c r="F11" s="556" t="s">
        <v>152</v>
      </c>
      <c r="G11" s="556" t="s">
        <v>153</v>
      </c>
      <c r="H11" s="556" t="s">
        <v>154</v>
      </c>
      <c r="I11" s="556" t="s">
        <v>155</v>
      </c>
      <c r="J11" s="556" t="s">
        <v>156</v>
      </c>
      <c r="K11" s="556" t="s">
        <v>157</v>
      </c>
      <c r="L11" s="556" t="s">
        <v>158</v>
      </c>
      <c r="M11" s="556" t="s">
        <v>159</v>
      </c>
      <c r="N11" s="565"/>
      <c r="O11" s="556" t="s">
        <v>150</v>
      </c>
      <c r="P11" s="556" t="s">
        <v>151</v>
      </c>
      <c r="Q11" s="556" t="s">
        <v>152</v>
      </c>
      <c r="R11" s="556" t="s">
        <v>153</v>
      </c>
      <c r="S11" s="556" t="s">
        <v>154</v>
      </c>
      <c r="T11" s="556" t="s">
        <v>155</v>
      </c>
      <c r="U11" s="556" t="s">
        <v>156</v>
      </c>
      <c r="V11" s="556" t="s">
        <v>157</v>
      </c>
      <c r="W11" s="556" t="s">
        <v>158</v>
      </c>
      <c r="X11" s="556" t="s">
        <v>159</v>
      </c>
      <c r="Y11" s="496" t="s">
        <v>374</v>
      </c>
      <c r="Z11" s="496" t="s">
        <v>375</v>
      </c>
      <c r="AA11" s="496" t="s">
        <v>376</v>
      </c>
      <c r="AB11" s="564" t="s">
        <v>150</v>
      </c>
      <c r="AC11" s="564"/>
      <c r="AD11" s="564"/>
      <c r="AE11" s="564" t="s">
        <v>151</v>
      </c>
      <c r="AF11" s="564"/>
      <c r="AG11" s="564"/>
      <c r="AH11" s="564" t="s">
        <v>152</v>
      </c>
      <c r="AI11" s="564"/>
      <c r="AJ11" s="564"/>
      <c r="AK11" s="564" t="s">
        <v>153</v>
      </c>
      <c r="AL11" s="564"/>
      <c r="AM11" s="564"/>
      <c r="AN11" s="564" t="s">
        <v>154</v>
      </c>
      <c r="AO11" s="564"/>
      <c r="AP11" s="564"/>
      <c r="AQ11" s="564" t="s">
        <v>155</v>
      </c>
      <c r="AR11" s="564"/>
      <c r="AS11" s="564"/>
      <c r="AT11" s="564" t="s">
        <v>156</v>
      </c>
      <c r="AU11" s="564"/>
      <c r="AV11" s="564"/>
      <c r="AW11" s="564" t="s">
        <v>157</v>
      </c>
      <c r="AX11" s="564"/>
      <c r="AY11" s="564"/>
      <c r="AZ11" s="564" t="s">
        <v>158</v>
      </c>
      <c r="BA11" s="564"/>
      <c r="BB11" s="564"/>
      <c r="BC11" s="564" t="s">
        <v>159</v>
      </c>
      <c r="BD11" s="564"/>
      <c r="BE11" s="564"/>
      <c r="BF11" s="565"/>
      <c r="BG11" s="556" t="s">
        <v>150</v>
      </c>
      <c r="BH11" s="556" t="s">
        <v>151</v>
      </c>
      <c r="BI11" s="556" t="s">
        <v>152</v>
      </c>
      <c r="BJ11" s="556" t="s">
        <v>153</v>
      </c>
      <c r="BK11" s="556" t="s">
        <v>154</v>
      </c>
      <c r="BL11" s="556" t="s">
        <v>155</v>
      </c>
      <c r="BM11" s="556" t="s">
        <v>156</v>
      </c>
      <c r="BN11" s="556" t="s">
        <v>157</v>
      </c>
      <c r="BO11" s="556" t="s">
        <v>158</v>
      </c>
      <c r="BP11" s="556" t="s">
        <v>159</v>
      </c>
      <c r="BQ11" s="570"/>
      <c r="BR11" s="558" t="s">
        <v>201</v>
      </c>
      <c r="BS11" s="560" t="s">
        <v>377</v>
      </c>
      <c r="BT11" s="562" t="s">
        <v>203</v>
      </c>
      <c r="BU11" s="562"/>
      <c r="BV11" s="563"/>
      <c r="BW11" s="558" t="s">
        <v>201</v>
      </c>
      <c r="BX11" s="560" t="s">
        <v>377</v>
      </c>
      <c r="BY11" s="562" t="s">
        <v>203</v>
      </c>
      <c r="BZ11" s="562"/>
      <c r="CA11" s="563"/>
      <c r="CB11" s="558" t="s">
        <v>201</v>
      </c>
      <c r="CC11" s="560" t="s">
        <v>377</v>
      </c>
      <c r="CD11" s="562" t="s">
        <v>203</v>
      </c>
      <c r="CE11" s="562"/>
      <c r="CF11" s="563"/>
      <c r="CG11" s="558" t="s">
        <v>201</v>
      </c>
      <c r="CH11" s="560" t="s">
        <v>377</v>
      </c>
      <c r="CI11" s="562" t="s">
        <v>203</v>
      </c>
      <c r="CJ11" s="562"/>
      <c r="CK11" s="563"/>
      <c r="CL11" s="558" t="s">
        <v>201</v>
      </c>
      <c r="CM11" s="560" t="s">
        <v>377</v>
      </c>
      <c r="CN11" s="562" t="s">
        <v>203</v>
      </c>
      <c r="CO11" s="562"/>
      <c r="CP11" s="563"/>
      <c r="CQ11" s="558" t="s">
        <v>201</v>
      </c>
      <c r="CR11" s="560" t="s">
        <v>377</v>
      </c>
      <c r="CS11" s="562" t="s">
        <v>203</v>
      </c>
      <c r="CT11" s="562"/>
      <c r="CU11" s="563"/>
      <c r="CV11" s="558" t="s">
        <v>201</v>
      </c>
      <c r="CW11" s="560" t="s">
        <v>377</v>
      </c>
      <c r="CX11" s="562" t="s">
        <v>203</v>
      </c>
      <c r="CY11" s="562"/>
      <c r="CZ11" s="563"/>
      <c r="DA11" s="558" t="s">
        <v>201</v>
      </c>
      <c r="DB11" s="560" t="s">
        <v>377</v>
      </c>
      <c r="DC11" s="562" t="s">
        <v>203</v>
      </c>
      <c r="DD11" s="562"/>
      <c r="DE11" s="563"/>
      <c r="DF11" s="558" t="s">
        <v>201</v>
      </c>
      <c r="DG11" s="560" t="s">
        <v>377</v>
      </c>
      <c r="DH11" s="562" t="s">
        <v>203</v>
      </c>
      <c r="DI11" s="562"/>
      <c r="DJ11" s="563"/>
      <c r="DK11" s="558" t="s">
        <v>201</v>
      </c>
      <c r="DL11" s="560" t="s">
        <v>377</v>
      </c>
      <c r="DM11" s="562" t="s">
        <v>203</v>
      </c>
      <c r="DN11" s="562"/>
      <c r="DO11" s="563"/>
      <c r="DP11" s="558" t="s">
        <v>201</v>
      </c>
      <c r="DQ11" s="560" t="s">
        <v>377</v>
      </c>
      <c r="DR11" s="562" t="s">
        <v>203</v>
      </c>
      <c r="DS11" s="562"/>
    </row>
    <row r="12" spans="1:123" ht="27" customHeight="1">
      <c r="A12" s="571"/>
      <c r="B12" s="494"/>
      <c r="C12" s="494"/>
      <c r="D12" s="557"/>
      <c r="E12" s="557"/>
      <c r="F12" s="557"/>
      <c r="G12" s="557"/>
      <c r="H12" s="557"/>
      <c r="I12" s="557"/>
      <c r="J12" s="557"/>
      <c r="K12" s="557"/>
      <c r="L12" s="557"/>
      <c r="M12" s="557"/>
      <c r="N12" s="494"/>
      <c r="O12" s="557"/>
      <c r="P12" s="557"/>
      <c r="Q12" s="557"/>
      <c r="R12" s="557"/>
      <c r="S12" s="557"/>
      <c r="T12" s="557"/>
      <c r="U12" s="557"/>
      <c r="V12" s="557"/>
      <c r="W12" s="557"/>
      <c r="X12" s="557"/>
      <c r="Y12" s="496"/>
      <c r="Z12" s="496"/>
      <c r="AA12" s="496"/>
      <c r="AB12" s="197" t="s">
        <v>374</v>
      </c>
      <c r="AC12" s="197" t="s">
        <v>378</v>
      </c>
      <c r="AD12" s="197" t="s">
        <v>376</v>
      </c>
      <c r="AE12" s="197" t="s">
        <v>374</v>
      </c>
      <c r="AF12" s="197" t="s">
        <v>378</v>
      </c>
      <c r="AG12" s="197" t="s">
        <v>376</v>
      </c>
      <c r="AH12" s="197" t="s">
        <v>374</v>
      </c>
      <c r="AI12" s="197" t="s">
        <v>378</v>
      </c>
      <c r="AJ12" s="197" t="s">
        <v>376</v>
      </c>
      <c r="AK12" s="197" t="s">
        <v>374</v>
      </c>
      <c r="AL12" s="197" t="s">
        <v>378</v>
      </c>
      <c r="AM12" s="197" t="s">
        <v>376</v>
      </c>
      <c r="AN12" s="197" t="s">
        <v>374</v>
      </c>
      <c r="AO12" s="197" t="s">
        <v>378</v>
      </c>
      <c r="AP12" s="197" t="s">
        <v>376</v>
      </c>
      <c r="AQ12" s="197" t="s">
        <v>374</v>
      </c>
      <c r="AR12" s="197" t="s">
        <v>378</v>
      </c>
      <c r="AS12" s="197" t="s">
        <v>376</v>
      </c>
      <c r="AT12" s="197" t="s">
        <v>374</v>
      </c>
      <c r="AU12" s="197" t="s">
        <v>378</v>
      </c>
      <c r="AV12" s="197" t="s">
        <v>376</v>
      </c>
      <c r="AW12" s="197" t="s">
        <v>374</v>
      </c>
      <c r="AX12" s="197" t="s">
        <v>378</v>
      </c>
      <c r="AY12" s="197" t="s">
        <v>376</v>
      </c>
      <c r="AZ12" s="197" t="s">
        <v>374</v>
      </c>
      <c r="BA12" s="197" t="s">
        <v>378</v>
      </c>
      <c r="BB12" s="197" t="s">
        <v>376</v>
      </c>
      <c r="BC12" s="197" t="s">
        <v>374</v>
      </c>
      <c r="BD12" s="197" t="s">
        <v>378</v>
      </c>
      <c r="BE12" s="197" t="s">
        <v>376</v>
      </c>
      <c r="BF12" s="494"/>
      <c r="BG12" s="557"/>
      <c r="BH12" s="557"/>
      <c r="BI12" s="557"/>
      <c r="BJ12" s="557"/>
      <c r="BK12" s="557"/>
      <c r="BL12" s="557"/>
      <c r="BM12" s="557"/>
      <c r="BN12" s="557"/>
      <c r="BO12" s="557"/>
      <c r="BP12" s="557"/>
      <c r="BQ12" s="571"/>
      <c r="BR12" s="559"/>
      <c r="BS12" s="561"/>
      <c r="BT12" s="198">
        <v>1300</v>
      </c>
      <c r="BU12" s="198">
        <v>1390</v>
      </c>
      <c r="BV12" s="559"/>
      <c r="BW12" s="559"/>
      <c r="BX12" s="561"/>
      <c r="BY12" s="198">
        <v>1300</v>
      </c>
      <c r="BZ12" s="198">
        <v>1390</v>
      </c>
      <c r="CA12" s="559"/>
      <c r="CB12" s="559"/>
      <c r="CC12" s="561"/>
      <c r="CD12" s="198">
        <v>1300</v>
      </c>
      <c r="CE12" s="198">
        <v>1390</v>
      </c>
      <c r="CF12" s="559"/>
      <c r="CG12" s="559"/>
      <c r="CH12" s="561"/>
      <c r="CI12" s="198">
        <v>1300</v>
      </c>
      <c r="CJ12" s="198">
        <v>1390</v>
      </c>
      <c r="CK12" s="559"/>
      <c r="CL12" s="559"/>
      <c r="CM12" s="561"/>
      <c r="CN12" s="198">
        <v>1300</v>
      </c>
      <c r="CO12" s="198">
        <v>1390</v>
      </c>
      <c r="CP12" s="559"/>
      <c r="CQ12" s="559"/>
      <c r="CR12" s="561"/>
      <c r="CS12" s="198">
        <v>1300</v>
      </c>
      <c r="CT12" s="198">
        <v>1390</v>
      </c>
      <c r="CU12" s="559"/>
      <c r="CV12" s="559"/>
      <c r="CW12" s="561"/>
      <c r="CX12" s="198">
        <v>1300</v>
      </c>
      <c r="CY12" s="198">
        <v>1390</v>
      </c>
      <c r="CZ12" s="559"/>
      <c r="DA12" s="559"/>
      <c r="DB12" s="561"/>
      <c r="DC12" s="198">
        <v>1300</v>
      </c>
      <c r="DD12" s="198">
        <v>1390</v>
      </c>
      <c r="DE12" s="559"/>
      <c r="DF12" s="559"/>
      <c r="DG12" s="561"/>
      <c r="DH12" s="198">
        <v>1300</v>
      </c>
      <c r="DI12" s="198">
        <v>1390</v>
      </c>
      <c r="DJ12" s="559"/>
      <c r="DK12" s="559"/>
      <c r="DL12" s="561"/>
      <c r="DM12" s="198">
        <v>1300</v>
      </c>
      <c r="DN12" s="198">
        <v>1390</v>
      </c>
      <c r="DO12" s="559"/>
      <c r="DP12" s="559"/>
      <c r="DQ12" s="561"/>
      <c r="DR12" s="198">
        <v>1300</v>
      </c>
      <c r="DS12" s="198">
        <v>1390</v>
      </c>
    </row>
    <row r="13" spans="1:123" s="56" customFormat="1" ht="20.25" customHeight="1">
      <c r="A13" s="122" t="s">
        <v>5</v>
      </c>
      <c r="B13" s="199" t="s">
        <v>204</v>
      </c>
      <c r="C13" s="200"/>
      <c r="D13" s="201"/>
      <c r="E13" s="201"/>
      <c r="F13" s="201"/>
      <c r="G13" s="201"/>
      <c r="H13" s="201"/>
      <c r="I13" s="201"/>
      <c r="J13" s="201"/>
      <c r="K13" s="201"/>
      <c r="L13" s="201"/>
      <c r="M13" s="201"/>
      <c r="N13" s="200"/>
      <c r="O13" s="201"/>
      <c r="P13" s="201"/>
      <c r="Q13" s="201"/>
      <c r="R13" s="201"/>
      <c r="S13" s="201"/>
      <c r="T13" s="201"/>
      <c r="U13" s="201"/>
      <c r="V13" s="201"/>
      <c r="W13" s="201"/>
      <c r="X13" s="201"/>
      <c r="Y13" s="200"/>
      <c r="Z13" s="200"/>
      <c r="AA13" s="200"/>
      <c r="AB13" s="201"/>
      <c r="AC13" s="201"/>
      <c r="AD13" s="201"/>
      <c r="AE13" s="201"/>
      <c r="AF13" s="201"/>
      <c r="AG13" s="201"/>
      <c r="AH13" s="201"/>
      <c r="AI13" s="201"/>
      <c r="AJ13" s="201"/>
      <c r="AK13" s="201"/>
      <c r="AL13" s="201"/>
      <c r="AM13" s="201"/>
      <c r="AN13" s="201"/>
      <c r="AO13" s="201"/>
      <c r="AP13" s="201"/>
      <c r="AQ13" s="201"/>
      <c r="AR13" s="201"/>
      <c r="AS13" s="201"/>
      <c r="AT13" s="201"/>
      <c r="AU13" s="201"/>
      <c r="AV13" s="201"/>
      <c r="AW13" s="201"/>
      <c r="AX13" s="201"/>
      <c r="AY13" s="201"/>
      <c r="AZ13" s="201"/>
      <c r="BA13" s="201"/>
      <c r="BB13" s="201"/>
      <c r="BC13" s="201"/>
      <c r="BD13" s="201"/>
      <c r="BE13" s="201"/>
      <c r="BF13" s="200"/>
      <c r="BG13" s="201"/>
      <c r="BH13" s="201"/>
      <c r="BI13" s="201"/>
      <c r="BJ13" s="201"/>
      <c r="BK13" s="201"/>
      <c r="BL13" s="201"/>
      <c r="BM13" s="201"/>
      <c r="BN13" s="201"/>
      <c r="BO13" s="201"/>
      <c r="BP13" s="201"/>
      <c r="BQ13" s="122"/>
      <c r="BR13" s="202"/>
      <c r="BS13" s="202"/>
      <c r="BT13" s="202"/>
      <c r="BU13" s="202"/>
      <c r="BV13" s="202"/>
      <c r="BW13" s="202"/>
      <c r="BX13" s="203"/>
      <c r="BY13" s="202"/>
      <c r="BZ13" s="202"/>
      <c r="CA13" s="202"/>
      <c r="CB13" s="202"/>
      <c r="CC13" s="203"/>
      <c r="CD13" s="202"/>
      <c r="CE13" s="202"/>
      <c r="CF13" s="202"/>
      <c r="CG13" s="202"/>
      <c r="CH13" s="203"/>
      <c r="CI13" s="202"/>
      <c r="CJ13" s="202"/>
      <c r="CK13" s="202"/>
      <c r="CL13" s="202"/>
      <c r="CM13" s="203"/>
      <c r="CN13" s="202"/>
      <c r="CO13" s="202"/>
      <c r="CP13" s="202"/>
      <c r="CQ13" s="202"/>
      <c r="CR13" s="203"/>
      <c r="CS13" s="202"/>
      <c r="CT13" s="202"/>
      <c r="CU13" s="202"/>
      <c r="CV13" s="202"/>
      <c r="CW13" s="203"/>
      <c r="CX13" s="202"/>
      <c r="CY13" s="202"/>
      <c r="CZ13" s="202"/>
      <c r="DA13" s="202"/>
      <c r="DB13" s="203"/>
      <c r="DC13" s="202"/>
      <c r="DD13" s="202"/>
      <c r="DE13" s="202"/>
      <c r="DF13" s="202"/>
      <c r="DG13" s="203"/>
      <c r="DH13" s="202"/>
      <c r="DI13" s="202"/>
      <c r="DJ13" s="202"/>
      <c r="DK13" s="202"/>
      <c r="DL13" s="203"/>
      <c r="DM13" s="202"/>
      <c r="DN13" s="202"/>
      <c r="DO13" s="202"/>
      <c r="DP13" s="202"/>
      <c r="DQ13" s="203"/>
      <c r="DR13" s="202"/>
      <c r="DS13" s="202"/>
    </row>
    <row r="14" spans="1:123" s="56" customFormat="1">
      <c r="A14" s="53" t="s">
        <v>7</v>
      </c>
      <c r="B14" s="52" t="s">
        <v>205</v>
      </c>
      <c r="C14" s="53">
        <f t="shared" ref="C14:BN14" si="4">C15+C23+C56+C69</f>
        <v>2499446</v>
      </c>
      <c r="D14" s="53">
        <f t="shared" si="4"/>
        <v>530121</v>
      </c>
      <c r="E14" s="53">
        <f t="shared" si="4"/>
        <v>286041</v>
      </c>
      <c r="F14" s="53">
        <f t="shared" si="4"/>
        <v>223678</v>
      </c>
      <c r="G14" s="53">
        <f t="shared" si="4"/>
        <v>251690</v>
      </c>
      <c r="H14" s="53">
        <f t="shared" si="4"/>
        <v>263714</v>
      </c>
      <c r="I14" s="53">
        <f t="shared" si="4"/>
        <v>238549</v>
      </c>
      <c r="J14" s="53">
        <f t="shared" si="4"/>
        <v>70307</v>
      </c>
      <c r="K14" s="53">
        <f t="shared" si="4"/>
        <v>171943</v>
      </c>
      <c r="L14" s="53">
        <f t="shared" si="4"/>
        <v>226816</v>
      </c>
      <c r="M14" s="53">
        <f t="shared" si="4"/>
        <v>236587</v>
      </c>
      <c r="N14" s="53">
        <f t="shared" si="4"/>
        <v>2510030.1638139999</v>
      </c>
      <c r="O14" s="53">
        <f t="shared" si="4"/>
        <v>524603.94531400013</v>
      </c>
      <c r="P14" s="53">
        <f t="shared" si="4"/>
        <v>283562</v>
      </c>
      <c r="Q14" s="53">
        <f t="shared" si="4"/>
        <v>225709.6</v>
      </c>
      <c r="R14" s="53">
        <f t="shared" si="4"/>
        <v>254350.7</v>
      </c>
      <c r="S14" s="53">
        <f t="shared" si="4"/>
        <v>264399</v>
      </c>
      <c r="T14" s="53">
        <f t="shared" si="4"/>
        <v>239715</v>
      </c>
      <c r="U14" s="53">
        <f t="shared" si="4"/>
        <v>72585</v>
      </c>
      <c r="V14" s="53">
        <f t="shared" si="4"/>
        <v>168050</v>
      </c>
      <c r="W14" s="53">
        <f t="shared" si="4"/>
        <v>238673.616698</v>
      </c>
      <c r="X14" s="53">
        <f t="shared" si="4"/>
        <v>238381.301802</v>
      </c>
      <c r="Y14" s="53">
        <f t="shared" si="4"/>
        <v>2577372</v>
      </c>
      <c r="Z14" s="53">
        <f t="shared" si="4"/>
        <v>2534655</v>
      </c>
      <c r="AA14" s="53">
        <f t="shared" si="4"/>
        <v>42717</v>
      </c>
      <c r="AB14" s="53">
        <f t="shared" si="4"/>
        <v>547931</v>
      </c>
      <c r="AC14" s="53">
        <f t="shared" si="4"/>
        <v>527418</v>
      </c>
      <c r="AD14" s="53">
        <f t="shared" si="4"/>
        <v>20513</v>
      </c>
      <c r="AE14" s="53">
        <f t="shared" si="4"/>
        <v>299672</v>
      </c>
      <c r="AF14" s="53">
        <f t="shared" si="4"/>
        <v>287803</v>
      </c>
      <c r="AG14" s="53">
        <f t="shared" si="4"/>
        <v>11869</v>
      </c>
      <c r="AH14" s="53">
        <f t="shared" si="4"/>
        <v>232779</v>
      </c>
      <c r="AI14" s="53">
        <f t="shared" si="4"/>
        <v>224666</v>
      </c>
      <c r="AJ14" s="53">
        <f t="shared" si="4"/>
        <v>8113</v>
      </c>
      <c r="AK14" s="53">
        <f t="shared" si="4"/>
        <v>244863</v>
      </c>
      <c r="AL14" s="53">
        <f t="shared" si="4"/>
        <v>251441</v>
      </c>
      <c r="AM14" s="53">
        <f t="shared" si="4"/>
        <v>-6578</v>
      </c>
      <c r="AN14" s="53">
        <f t="shared" si="4"/>
        <v>266577</v>
      </c>
      <c r="AO14" s="53">
        <f t="shared" si="4"/>
        <v>265203</v>
      </c>
      <c r="AP14" s="53">
        <f t="shared" si="4"/>
        <v>1374</v>
      </c>
      <c r="AQ14" s="53">
        <f t="shared" si="4"/>
        <v>251158</v>
      </c>
      <c r="AR14" s="53">
        <f t="shared" si="4"/>
        <v>246771</v>
      </c>
      <c r="AS14" s="53">
        <f t="shared" si="4"/>
        <v>4387</v>
      </c>
      <c r="AT14" s="53">
        <f t="shared" si="4"/>
        <v>73947</v>
      </c>
      <c r="AU14" s="53">
        <f t="shared" si="4"/>
        <v>78278</v>
      </c>
      <c r="AV14" s="53">
        <f t="shared" si="4"/>
        <v>-4331</v>
      </c>
      <c r="AW14" s="53">
        <f t="shared" si="4"/>
        <v>178344</v>
      </c>
      <c r="AX14" s="53">
        <f t="shared" si="4"/>
        <v>173759</v>
      </c>
      <c r="AY14" s="53">
        <f t="shared" si="4"/>
        <v>4585</v>
      </c>
      <c r="AZ14" s="53">
        <f t="shared" si="4"/>
        <v>239098</v>
      </c>
      <c r="BA14" s="53">
        <f t="shared" si="4"/>
        <v>242140</v>
      </c>
      <c r="BB14" s="53">
        <f t="shared" si="4"/>
        <v>-3042</v>
      </c>
      <c r="BC14" s="53">
        <f t="shared" si="4"/>
        <v>243003</v>
      </c>
      <c r="BD14" s="53">
        <f t="shared" si="4"/>
        <v>237176</v>
      </c>
      <c r="BE14" s="53">
        <f t="shared" si="4"/>
        <v>5827</v>
      </c>
      <c r="BF14" s="53">
        <f t="shared" ca="1" si="4"/>
        <v>2743456.0633649998</v>
      </c>
      <c r="BG14" s="53">
        <f t="shared" si="4"/>
        <v>372258.06036800006</v>
      </c>
      <c r="BH14" s="53">
        <f t="shared" si="4"/>
        <v>76104</v>
      </c>
      <c r="BI14" s="53">
        <f t="shared" si="4"/>
        <v>90837.506850000005</v>
      </c>
      <c r="BJ14" s="53">
        <f t="shared" si="4"/>
        <v>55178</v>
      </c>
      <c r="BK14" s="53">
        <f t="shared" si="4"/>
        <v>16679.199999999997</v>
      </c>
      <c r="BL14" s="53">
        <f t="shared" si="4"/>
        <v>94400.832781999998</v>
      </c>
      <c r="BM14" s="53">
        <f t="shared" si="4"/>
        <v>40274</v>
      </c>
      <c r="BN14" s="53">
        <f t="shared" si="4"/>
        <v>29752</v>
      </c>
      <c r="BO14" s="53">
        <f t="shared" ref="BO14:BP14" si="5">BO15+BO23+BO56+BO69</f>
        <v>96063</v>
      </c>
      <c r="BP14" s="53">
        <f t="shared" si="5"/>
        <v>43750.463365000003</v>
      </c>
      <c r="BQ14" s="53">
        <f>ROUND((BQ15+BQ22),0)</f>
        <v>2720385</v>
      </c>
      <c r="BR14" s="53">
        <f>ROUND((BR15+BR22),0)</f>
        <v>2620694</v>
      </c>
      <c r="BS14" s="55">
        <f>IF(Z14=0,0,BR14/Z14*100)</f>
        <v>103.39450536660809</v>
      </c>
      <c r="BT14" s="53">
        <f>ROUND((BT15+BT22),0)</f>
        <v>42717</v>
      </c>
      <c r="BU14" s="53">
        <f>ROUND((BU15+BU22),0)</f>
        <v>56974</v>
      </c>
      <c r="BV14" s="53">
        <f>ROUND((BV15+BV22),0)</f>
        <v>565083</v>
      </c>
      <c r="BW14" s="53">
        <f>ROUND((BW15+BW22),0)</f>
        <v>533475</v>
      </c>
      <c r="BX14" s="55">
        <f>IF(AC14=0,0,BW14/AC14*100)</f>
        <v>101.1484249684311</v>
      </c>
      <c r="BY14" s="53">
        <f>ROUND((BY15+BY22),0)</f>
        <v>20513</v>
      </c>
      <c r="BZ14" s="53">
        <f>ROUND((BZ15+BZ22),0)</f>
        <v>11095</v>
      </c>
      <c r="CA14" s="53">
        <f>ROUND((CA15+CA22),0)</f>
        <v>317200</v>
      </c>
      <c r="CB14" s="53">
        <f>ROUND((CB15+CB22),0)</f>
        <v>301633</v>
      </c>
      <c r="CC14" s="55">
        <f>IF(AF14=0,0,CB14/AF14*100)</f>
        <v>104.80537034012849</v>
      </c>
      <c r="CD14" s="53">
        <f>ROUND((CD15+CD22),0)</f>
        <v>11869</v>
      </c>
      <c r="CE14" s="53">
        <f>ROUND((CE15+CE22),0)</f>
        <v>3698</v>
      </c>
      <c r="CF14" s="53">
        <f>ROUND((CF15+CF22),0)</f>
        <v>245608</v>
      </c>
      <c r="CG14" s="53">
        <f>ROUND((CG15+CG22),0)</f>
        <v>232444</v>
      </c>
      <c r="CH14" s="55">
        <f>IF(AI14=0,0,CG14/AI14*100)</f>
        <v>103.46202807723466</v>
      </c>
      <c r="CI14" s="53">
        <f>ROUND((CI15+CI22),0)</f>
        <v>8113</v>
      </c>
      <c r="CJ14" s="53">
        <f>ROUND((CJ15+CJ22),0)</f>
        <v>5051</v>
      </c>
      <c r="CK14" s="53">
        <f>ROUND((CK15+CK22),0)</f>
        <v>260899</v>
      </c>
      <c r="CL14" s="53">
        <f>ROUND((CL15+CL22),0)</f>
        <v>263088</v>
      </c>
      <c r="CM14" s="55">
        <f>IF(AL14=0,0,CL14/AL14*100)</f>
        <v>104.63210057230125</v>
      </c>
      <c r="CN14" s="53">
        <f>ROUND((CN15+CN22),0)</f>
        <v>-6578</v>
      </c>
      <c r="CO14" s="53">
        <f>ROUND((CO15+CO22),0)</f>
        <v>4389</v>
      </c>
      <c r="CP14" s="53">
        <f>ROUND((CP15+CP22),0)</f>
        <v>277013</v>
      </c>
      <c r="CQ14" s="53">
        <f>ROUND((CQ15+CQ22),0)</f>
        <v>266489</v>
      </c>
      <c r="CR14" s="55">
        <f>IF(AO14=0,0,CQ14/AO14*100)</f>
        <v>100.48491155831572</v>
      </c>
      <c r="CS14" s="53">
        <f>ROUND((CS15+CS22),0)</f>
        <v>1374</v>
      </c>
      <c r="CT14" s="53">
        <f>ROUND((CT15+CT22),0)</f>
        <v>9150</v>
      </c>
      <c r="CU14" s="53">
        <f>ROUND((CU15+CU22),0)</f>
        <v>272793</v>
      </c>
      <c r="CV14" s="53">
        <f>ROUND((CV15+CV22),0)</f>
        <v>269445</v>
      </c>
      <c r="CW14" s="55">
        <f>IF(AR14=0,0,CV14/AR14*100)</f>
        <v>109.18827576984329</v>
      </c>
      <c r="CX14" s="53">
        <f>ROUND((CX15+CX22),0)</f>
        <v>4387</v>
      </c>
      <c r="CY14" s="53">
        <f>ROUND((CY15+CY22),0)</f>
        <v>-1039</v>
      </c>
      <c r="CZ14" s="53">
        <f>ROUND((CZ15+CZ22),0)</f>
        <v>81527</v>
      </c>
      <c r="DA14" s="53">
        <f>ROUND((DA15+DA22),0)</f>
        <v>78847</v>
      </c>
      <c r="DB14" s="55">
        <f>IF(AU14=0,0,DA14/AU14*100)</f>
        <v>100.72689644600015</v>
      </c>
      <c r="DC14" s="53">
        <f>ROUND((DC15+DC22),0)</f>
        <v>-4331</v>
      </c>
      <c r="DD14" s="53">
        <f>ROUND((DD15+DD22),0)</f>
        <v>7011</v>
      </c>
      <c r="DE14" s="53">
        <f>ROUND((DE15+DE22),0)</f>
        <v>190486</v>
      </c>
      <c r="DF14" s="53">
        <f>ROUND((DF15+DF22),0)</f>
        <v>184314</v>
      </c>
      <c r="DG14" s="55">
        <f>IF(AX14=0,0,DF14/AX14*100)</f>
        <v>106.07450549324065</v>
      </c>
      <c r="DH14" s="53">
        <f>ROUND((DH15+DH22),0)</f>
        <v>4585</v>
      </c>
      <c r="DI14" s="53">
        <f>ROUND((DI15+DI22),0)</f>
        <v>1587</v>
      </c>
      <c r="DJ14" s="53">
        <f>ROUND((DJ15+DJ22),0)</f>
        <v>256977</v>
      </c>
      <c r="DK14" s="53">
        <f>ROUND((DK15+DK22),0)</f>
        <v>251876</v>
      </c>
      <c r="DL14" s="55">
        <f>IF(BA14=0,0,DK14/BA14*100)</f>
        <v>104.02081440488973</v>
      </c>
      <c r="DM14" s="53">
        <f>ROUND((DM15+DM22),0)</f>
        <v>-3042</v>
      </c>
      <c r="DN14" s="53">
        <f>ROUND((DN15+DN22),0)</f>
        <v>8143</v>
      </c>
      <c r="DO14" s="53">
        <f>ROUND((DO15+DO22),0)</f>
        <v>252799</v>
      </c>
      <c r="DP14" s="53">
        <f>ROUND((DP15+DP22),0)</f>
        <v>239083</v>
      </c>
      <c r="DQ14" s="55">
        <f>IF(BD14=0,0,DP14/BD14*100)</f>
        <v>100.80404425405607</v>
      </c>
      <c r="DR14" s="53">
        <f>DR15+DR23+DR56+DR69</f>
        <v>5827</v>
      </c>
      <c r="DS14" s="53">
        <f>DS15+DS23+DS56+DS69</f>
        <v>7889</v>
      </c>
    </row>
    <row r="15" spans="1:123" s="56" customFormat="1">
      <c r="A15" s="51" t="s">
        <v>10</v>
      </c>
      <c r="B15" s="52" t="s">
        <v>206</v>
      </c>
      <c r="C15" s="54">
        <f t="shared" ref="C15:C17" si="6">D15+E15+F15+G15+H15+I15+J15+K15+L15+M15</f>
        <v>720902</v>
      </c>
      <c r="D15" s="54">
        <v>331278.7</v>
      </c>
      <c r="E15" s="54">
        <v>64089</v>
      </c>
      <c r="F15" s="54">
        <v>74542</v>
      </c>
      <c r="G15" s="54">
        <v>54452.3</v>
      </c>
      <c r="H15" s="54">
        <v>17782</v>
      </c>
      <c r="I15" s="54">
        <v>48176</v>
      </c>
      <c r="J15" s="54">
        <v>15996</v>
      </c>
      <c r="K15" s="54">
        <v>25493</v>
      </c>
      <c r="L15" s="54">
        <v>51429</v>
      </c>
      <c r="M15" s="54">
        <v>37664</v>
      </c>
      <c r="N15" s="54">
        <f>N17</f>
        <v>731486.16381400009</v>
      </c>
      <c r="O15" s="54">
        <f t="shared" ref="O15:X15" si="7">O17</f>
        <v>325761.64531400008</v>
      </c>
      <c r="P15" s="54">
        <f t="shared" si="7"/>
        <v>61610</v>
      </c>
      <c r="Q15" s="54">
        <f t="shared" si="7"/>
        <v>76573.600000000006</v>
      </c>
      <c r="R15" s="54">
        <f t="shared" si="7"/>
        <v>57113</v>
      </c>
      <c r="S15" s="54">
        <f t="shared" si="7"/>
        <v>18467</v>
      </c>
      <c r="T15" s="54">
        <f t="shared" si="7"/>
        <v>49342</v>
      </c>
      <c r="U15" s="54">
        <f t="shared" si="7"/>
        <v>18274</v>
      </c>
      <c r="V15" s="54">
        <f t="shared" si="7"/>
        <v>21600</v>
      </c>
      <c r="W15" s="54">
        <f t="shared" si="7"/>
        <v>63286.616697999998</v>
      </c>
      <c r="X15" s="54">
        <f t="shared" si="7"/>
        <v>39458.301802000002</v>
      </c>
      <c r="Y15" s="54">
        <f t="shared" ref="Y15:AA30" si="8">AB15+AE15+AH15+AK15+AN15+AQ15+AT15+AW15+AZ15+BC15</f>
        <v>706496</v>
      </c>
      <c r="Z15" s="54">
        <f t="shared" si="8"/>
        <v>706496</v>
      </c>
      <c r="AA15" s="54">
        <f t="shared" si="8"/>
        <v>0</v>
      </c>
      <c r="AB15" s="54">
        <f>AB17</f>
        <v>313811</v>
      </c>
      <c r="AC15" s="54">
        <f t="shared" ref="AC15:BP15" si="9">AC17</f>
        <v>313811</v>
      </c>
      <c r="AD15" s="54">
        <f t="shared" si="9"/>
        <v>0</v>
      </c>
      <c r="AE15" s="54">
        <f t="shared" si="9"/>
        <v>58104</v>
      </c>
      <c r="AF15" s="54">
        <f t="shared" si="9"/>
        <v>58104</v>
      </c>
      <c r="AG15" s="54">
        <f t="shared" si="9"/>
        <v>0</v>
      </c>
      <c r="AH15" s="54">
        <f t="shared" si="9"/>
        <v>70788</v>
      </c>
      <c r="AI15" s="54">
        <f t="shared" si="9"/>
        <v>70788</v>
      </c>
      <c r="AJ15" s="54">
        <f t="shared" si="9"/>
        <v>0</v>
      </c>
      <c r="AK15" s="54">
        <f t="shared" si="9"/>
        <v>50475</v>
      </c>
      <c r="AL15" s="54">
        <f t="shared" si="9"/>
        <v>50475</v>
      </c>
      <c r="AM15" s="54">
        <f t="shared" si="9"/>
        <v>0</v>
      </c>
      <c r="AN15" s="54">
        <f t="shared" si="9"/>
        <v>14490</v>
      </c>
      <c r="AO15" s="54">
        <f t="shared" si="9"/>
        <v>14490</v>
      </c>
      <c r="AP15" s="54">
        <f t="shared" si="9"/>
        <v>0</v>
      </c>
      <c r="AQ15" s="54">
        <f t="shared" si="9"/>
        <v>52649</v>
      </c>
      <c r="AR15" s="54">
        <f t="shared" si="9"/>
        <v>52649</v>
      </c>
      <c r="AS15" s="54">
        <f t="shared" si="9"/>
        <v>0</v>
      </c>
      <c r="AT15" s="54">
        <f t="shared" si="9"/>
        <v>19050</v>
      </c>
      <c r="AU15" s="54">
        <f t="shared" si="9"/>
        <v>19050</v>
      </c>
      <c r="AV15" s="54">
        <f t="shared" si="9"/>
        <v>0</v>
      </c>
      <c r="AW15" s="54">
        <f t="shared" si="9"/>
        <v>25091</v>
      </c>
      <c r="AX15" s="54">
        <f t="shared" si="9"/>
        <v>25091</v>
      </c>
      <c r="AY15" s="54">
        <f t="shared" si="9"/>
        <v>0</v>
      </c>
      <c r="AZ15" s="54">
        <f t="shared" si="9"/>
        <v>63943</v>
      </c>
      <c r="BA15" s="54">
        <f t="shared" si="9"/>
        <v>63943</v>
      </c>
      <c r="BB15" s="54">
        <f t="shared" si="9"/>
        <v>0</v>
      </c>
      <c r="BC15" s="54">
        <f t="shared" si="9"/>
        <v>38095</v>
      </c>
      <c r="BD15" s="54">
        <f t="shared" si="9"/>
        <v>38095</v>
      </c>
      <c r="BE15" s="54">
        <f t="shared" si="9"/>
        <v>0</v>
      </c>
      <c r="BF15" s="54">
        <f t="shared" si="9"/>
        <v>915297.06336499995</v>
      </c>
      <c r="BG15" s="54">
        <f t="shared" si="9"/>
        <v>372258.06036800006</v>
      </c>
      <c r="BH15" s="54">
        <f t="shared" si="9"/>
        <v>76104</v>
      </c>
      <c r="BI15" s="54">
        <f t="shared" si="9"/>
        <v>90837.506850000005</v>
      </c>
      <c r="BJ15" s="54">
        <f t="shared" si="9"/>
        <v>55178</v>
      </c>
      <c r="BK15" s="54">
        <f t="shared" si="9"/>
        <v>16679.199999999997</v>
      </c>
      <c r="BL15" s="54">
        <f t="shared" si="9"/>
        <v>94400.832781999998</v>
      </c>
      <c r="BM15" s="54">
        <f t="shared" si="9"/>
        <v>40274</v>
      </c>
      <c r="BN15" s="54">
        <f t="shared" si="9"/>
        <v>29752</v>
      </c>
      <c r="BO15" s="54">
        <f t="shared" si="9"/>
        <v>96063</v>
      </c>
      <c r="BP15" s="54">
        <f t="shared" si="9"/>
        <v>43750.463365000003</v>
      </c>
      <c r="BQ15" s="53">
        <f>BR15+BT15</f>
        <v>807043</v>
      </c>
      <c r="BR15" s="54">
        <f>BR17</f>
        <v>807043</v>
      </c>
      <c r="BS15" s="204">
        <f t="shared" ref="BS15:BS83" si="10">IF(Z15=0,0,BR15/Z15*100)</f>
        <v>114.23178616722529</v>
      </c>
      <c r="BT15" s="54">
        <f>BT17</f>
        <v>0</v>
      </c>
      <c r="BU15" s="54"/>
      <c r="BV15" s="53">
        <f>BW15+BY15</f>
        <v>326925</v>
      </c>
      <c r="BW15" s="54">
        <f>BW17</f>
        <v>326925</v>
      </c>
      <c r="BX15" s="204">
        <f t="shared" ref="BX15:BX83" si="11">IF(AC15=0,0,BW15/AC15*100)</f>
        <v>104.17894847535618</v>
      </c>
      <c r="BY15" s="54">
        <f t="shared" ref="BY15" si="12">BY17</f>
        <v>0</v>
      </c>
      <c r="BZ15" s="54"/>
      <c r="CA15" s="53">
        <f>CB15+CD15</f>
        <v>75136</v>
      </c>
      <c r="CB15" s="54">
        <f t="shared" ref="CB15:DP15" si="13">CB17</f>
        <v>75136</v>
      </c>
      <c r="CC15" s="204">
        <f t="shared" ref="CC15:CC83" si="14">IF(AF15=0,0,CB15/AF15*100)</f>
        <v>129.31295607875532</v>
      </c>
      <c r="CD15" s="54">
        <f t="shared" ref="CD15" si="15">CD17</f>
        <v>0</v>
      </c>
      <c r="CE15" s="54"/>
      <c r="CF15" s="53">
        <f>CG15+CI15</f>
        <v>80858</v>
      </c>
      <c r="CG15" s="54">
        <f t="shared" si="13"/>
        <v>80858</v>
      </c>
      <c r="CH15" s="204">
        <f t="shared" ref="CH15:CH83" si="16">IF(AI15=0,0,CG15/AI15*100)</f>
        <v>114.22557495620727</v>
      </c>
      <c r="CI15" s="54">
        <f t="shared" ref="CI15" si="17">CI17</f>
        <v>0</v>
      </c>
      <c r="CJ15" s="54"/>
      <c r="CK15" s="53">
        <f>CL15+CN15</f>
        <v>63828</v>
      </c>
      <c r="CL15" s="54">
        <f t="shared" si="13"/>
        <v>63828</v>
      </c>
      <c r="CM15" s="204">
        <f t="shared" ref="CM15:CM83" si="18">IF(AL15=0,0,CL15/AL15*100)</f>
        <v>126.45468053491828</v>
      </c>
      <c r="CN15" s="54">
        <f t="shared" ref="CN15" si="19">CN17</f>
        <v>0</v>
      </c>
      <c r="CO15" s="54"/>
      <c r="CP15" s="53">
        <f>CQ15+CS15</f>
        <v>15841</v>
      </c>
      <c r="CQ15" s="54">
        <f t="shared" si="13"/>
        <v>15841</v>
      </c>
      <c r="CR15" s="204">
        <f t="shared" ref="CR15:CR83" si="20">IF(AO15=0,0,CQ15/AO15*100)</f>
        <v>109.32367149758456</v>
      </c>
      <c r="CS15" s="54">
        <f t="shared" ref="CS15" si="21">CS17</f>
        <v>0</v>
      </c>
      <c r="CT15" s="54"/>
      <c r="CU15" s="53">
        <f>CV15+CX15</f>
        <v>75323</v>
      </c>
      <c r="CV15" s="54">
        <f t="shared" si="13"/>
        <v>75323</v>
      </c>
      <c r="CW15" s="204">
        <f t="shared" ref="CW15:CW83" si="22">IF(AR15=0,0,CV15/AR15*100)</f>
        <v>143.06634503979183</v>
      </c>
      <c r="CX15" s="54">
        <f t="shared" ref="CX15:CY15" si="23">CX17</f>
        <v>0</v>
      </c>
      <c r="CY15" s="54">
        <f t="shared" si="23"/>
        <v>0</v>
      </c>
      <c r="CZ15" s="53">
        <f>DA15+DC15</f>
        <v>19619</v>
      </c>
      <c r="DA15" s="54">
        <f t="shared" si="13"/>
        <v>19619</v>
      </c>
      <c r="DB15" s="204">
        <f t="shared" ref="DB15:DB83" si="24">IF(AU15=0,0,DA15/AU15*100)</f>
        <v>102.98687664041995</v>
      </c>
      <c r="DC15" s="54">
        <f t="shared" ref="DC15" si="25">DC17</f>
        <v>0</v>
      </c>
      <c r="DD15" s="54"/>
      <c r="DE15" s="53">
        <f>DF15+DH15</f>
        <v>35832</v>
      </c>
      <c r="DF15" s="54">
        <f t="shared" si="13"/>
        <v>35832</v>
      </c>
      <c r="DG15" s="204">
        <f t="shared" ref="DG15:DG83" si="26">IF(AX15=0,0,DF15/AX15*100)</f>
        <v>142.80817823123832</v>
      </c>
      <c r="DH15" s="54">
        <f t="shared" ref="DH15" si="27">DH17</f>
        <v>0</v>
      </c>
      <c r="DI15" s="54"/>
      <c r="DJ15" s="53">
        <f>DK15+DM15</f>
        <v>73679</v>
      </c>
      <c r="DK15" s="54">
        <f t="shared" si="13"/>
        <v>73679</v>
      </c>
      <c r="DL15" s="204">
        <f t="shared" ref="DL15:DL83" si="28">IF(BA15=0,0,DK15/BA15*100)</f>
        <v>115.22606071032013</v>
      </c>
      <c r="DM15" s="54">
        <f t="shared" ref="DM15" si="29">DM17</f>
        <v>0</v>
      </c>
      <c r="DN15" s="54"/>
      <c r="DO15" s="53">
        <f>DP15+DR15</f>
        <v>40002</v>
      </c>
      <c r="DP15" s="54">
        <f t="shared" si="13"/>
        <v>40002</v>
      </c>
      <c r="DQ15" s="204">
        <f t="shared" ref="DQ15:DQ83" si="30">IF(BD15=0,0,DP15/BD15*100)</f>
        <v>105.00590628691428</v>
      </c>
      <c r="DR15" s="54">
        <f t="shared" ref="DR15" si="31">DR17</f>
        <v>0</v>
      </c>
      <c r="DS15" s="54"/>
    </row>
    <row r="16" spans="1:123" ht="19.5" customHeight="1">
      <c r="A16" s="48" t="s">
        <v>207</v>
      </c>
      <c r="B16" s="20" t="s">
        <v>208</v>
      </c>
      <c r="C16" s="156">
        <f t="shared" si="6"/>
        <v>1817000</v>
      </c>
      <c r="D16" s="49">
        <v>1214970</v>
      </c>
      <c r="E16" s="49">
        <v>89550</v>
      </c>
      <c r="F16" s="49">
        <v>88880</v>
      </c>
      <c r="G16" s="49">
        <v>155765</v>
      </c>
      <c r="H16" s="49">
        <v>20540</v>
      </c>
      <c r="I16" s="49">
        <v>54880</v>
      </c>
      <c r="J16" s="49">
        <v>19090</v>
      </c>
      <c r="K16" s="49">
        <v>31095</v>
      </c>
      <c r="L16" s="49">
        <v>96910</v>
      </c>
      <c r="M16" s="49">
        <v>45320</v>
      </c>
      <c r="N16" s="156">
        <f>O16+P16+Q16+R16+S16+T16+U16+V16+W16+X16</f>
        <v>2178674.1638140003</v>
      </c>
      <c r="O16" s="49">
        <v>1384885.6453140001</v>
      </c>
      <c r="P16" s="49">
        <v>103791</v>
      </c>
      <c r="Q16" s="49">
        <v>106989.6</v>
      </c>
      <c r="R16" s="49">
        <v>283795</v>
      </c>
      <c r="S16" s="49">
        <v>21000</v>
      </c>
      <c r="T16" s="49">
        <v>61155</v>
      </c>
      <c r="U16" s="49">
        <v>23025</v>
      </c>
      <c r="V16" s="49">
        <v>27460</v>
      </c>
      <c r="W16" s="49">
        <v>118691.616698</v>
      </c>
      <c r="X16" s="49">
        <v>47881.301802000002</v>
      </c>
      <c r="Y16" s="156">
        <f t="shared" si="8"/>
        <v>2171000</v>
      </c>
      <c r="Z16" s="156">
        <f t="shared" si="8"/>
        <v>2171000</v>
      </c>
      <c r="AA16" s="156">
        <f t="shared" si="8"/>
        <v>0</v>
      </c>
      <c r="AB16" s="49">
        <v>1390935</v>
      </c>
      <c r="AC16" s="49">
        <v>1390935</v>
      </c>
      <c r="AD16" s="49"/>
      <c r="AE16" s="49">
        <v>99285</v>
      </c>
      <c r="AF16" s="49">
        <v>99285</v>
      </c>
      <c r="AG16" s="49"/>
      <c r="AH16" s="49">
        <v>82860</v>
      </c>
      <c r="AI16" s="49">
        <v>82860</v>
      </c>
      <c r="AJ16" s="49"/>
      <c r="AK16" s="49">
        <v>313015</v>
      </c>
      <c r="AL16" s="49">
        <v>313015</v>
      </c>
      <c r="AM16" s="49"/>
      <c r="AN16" s="49">
        <v>16950</v>
      </c>
      <c r="AO16" s="49">
        <v>16950</v>
      </c>
      <c r="AP16" s="49"/>
      <c r="AQ16" s="49">
        <v>64570</v>
      </c>
      <c r="AR16" s="49">
        <v>64570</v>
      </c>
      <c r="AS16" s="49"/>
      <c r="AT16" s="49">
        <v>23440</v>
      </c>
      <c r="AU16" s="49">
        <v>23440</v>
      </c>
      <c r="AV16" s="49"/>
      <c r="AW16" s="49">
        <v>31415</v>
      </c>
      <c r="AX16" s="49">
        <v>31415</v>
      </c>
      <c r="AY16" s="49"/>
      <c r="AZ16" s="49">
        <v>102655</v>
      </c>
      <c r="BA16" s="49">
        <v>102655</v>
      </c>
      <c r="BB16" s="49"/>
      <c r="BC16" s="49">
        <v>45875</v>
      </c>
      <c r="BD16" s="49">
        <v>45875</v>
      </c>
      <c r="BE16" s="49"/>
      <c r="BF16" s="156">
        <f>BG16+BH16+BI16+BJ16+BK16+BL16+BM16+BN16+BO16+BP16</f>
        <v>2543986.4633650002</v>
      </c>
      <c r="BG16" s="49">
        <v>1577759.0603680001</v>
      </c>
      <c r="BH16" s="49">
        <v>135265</v>
      </c>
      <c r="BI16" s="49">
        <v>109365.50685000001</v>
      </c>
      <c r="BJ16" s="49">
        <v>286250</v>
      </c>
      <c r="BK16" s="49">
        <v>23289.599999999999</v>
      </c>
      <c r="BL16" s="49">
        <v>112759.832782</v>
      </c>
      <c r="BM16" s="49">
        <v>49085</v>
      </c>
      <c r="BN16" s="49">
        <v>36708</v>
      </c>
      <c r="BO16" s="49">
        <v>160934</v>
      </c>
      <c r="BP16" s="49">
        <v>52570.463365000003</v>
      </c>
      <c r="BQ16" s="156">
        <f t="shared" ref="BQ16:BQ112" si="32">BR16+BT16</f>
        <v>2466700</v>
      </c>
      <c r="BR16" s="156">
        <f t="shared" ref="BR16:BR21" si="33">BW16+CB16+CG16+CL16+CQ16+CV16+DA16+DF16+DK16+DP16</f>
        <v>2466700</v>
      </c>
      <c r="BS16" s="50">
        <f t="shared" si="10"/>
        <v>113.62045140488254</v>
      </c>
      <c r="BT16" s="156">
        <f t="shared" ref="BT16:BT21" si="34">BY16+CD16+CI16+CN16+CS16+CX16+DC16+DH16+DM16+DR16</f>
        <v>0</v>
      </c>
      <c r="BU16" s="156"/>
      <c r="BV16" s="156">
        <f t="shared" ref="BV16:BV112" si="35">BW16+BY16</f>
        <v>1554065</v>
      </c>
      <c r="BW16" s="49">
        <v>1554065</v>
      </c>
      <c r="BX16" s="50">
        <f t="shared" si="11"/>
        <v>111.72808218931868</v>
      </c>
      <c r="BY16" s="49"/>
      <c r="BZ16" s="49"/>
      <c r="CA16" s="156">
        <f t="shared" ref="CA16:CA112" si="36">CB16+CD16</f>
        <v>153690</v>
      </c>
      <c r="CB16" s="49">
        <v>153690</v>
      </c>
      <c r="CC16" s="50">
        <f t="shared" si="14"/>
        <v>154.79679709925972</v>
      </c>
      <c r="CD16" s="49"/>
      <c r="CE16" s="49"/>
      <c r="CF16" s="156">
        <f t="shared" ref="CF16:CF112" si="37">CG16+CI16</f>
        <v>98770</v>
      </c>
      <c r="CG16" s="49">
        <v>98770</v>
      </c>
      <c r="CH16" s="50">
        <f t="shared" si="16"/>
        <v>119.20106203234371</v>
      </c>
      <c r="CI16" s="49"/>
      <c r="CJ16" s="49"/>
      <c r="CK16" s="156">
        <f t="shared" ref="CK16:CK112" si="38">CL16+CN16</f>
        <v>295485</v>
      </c>
      <c r="CL16" s="49">
        <v>295485</v>
      </c>
      <c r="CM16" s="50">
        <f t="shared" si="18"/>
        <v>94.399629410731109</v>
      </c>
      <c r="CN16" s="49"/>
      <c r="CO16" s="49"/>
      <c r="CP16" s="156">
        <f t="shared" ref="CP16:CP112" si="39">CQ16+CS16</f>
        <v>23160</v>
      </c>
      <c r="CQ16" s="49">
        <v>23160</v>
      </c>
      <c r="CR16" s="50">
        <f t="shared" si="20"/>
        <v>136.63716814159292</v>
      </c>
      <c r="CS16" s="49"/>
      <c r="CT16" s="49"/>
      <c r="CU16" s="156">
        <f t="shared" ref="CU16:CU112" si="40">CV16+CX16</f>
        <v>91525</v>
      </c>
      <c r="CV16" s="49">
        <v>91525</v>
      </c>
      <c r="CW16" s="50">
        <f t="shared" si="22"/>
        <v>141.74539259718136</v>
      </c>
      <c r="CX16" s="49"/>
      <c r="CY16" s="49"/>
      <c r="CZ16" s="156">
        <f t="shared" ref="CZ16:CZ112" si="41">DA16+DC16</f>
        <v>25285</v>
      </c>
      <c r="DA16" s="49">
        <v>25285</v>
      </c>
      <c r="DB16" s="50">
        <f t="shared" si="24"/>
        <v>107.87116040955631</v>
      </c>
      <c r="DC16" s="49"/>
      <c r="DD16" s="49"/>
      <c r="DE16" s="156">
        <f t="shared" ref="DE16:DE112" si="42">DF16+DH16</f>
        <v>46250</v>
      </c>
      <c r="DF16" s="49">
        <v>46250</v>
      </c>
      <c r="DG16" s="50">
        <f t="shared" si="26"/>
        <v>147.22266433232531</v>
      </c>
      <c r="DH16" s="49"/>
      <c r="DI16" s="49"/>
      <c r="DJ16" s="156">
        <f t="shared" ref="DJ16:DJ112" si="43">DK16+DM16</f>
        <v>127850</v>
      </c>
      <c r="DK16" s="49">
        <v>127850</v>
      </c>
      <c r="DL16" s="50">
        <f t="shared" si="28"/>
        <v>124.54337343529298</v>
      </c>
      <c r="DM16" s="49"/>
      <c r="DN16" s="49"/>
      <c r="DO16" s="156">
        <f t="shared" ref="DO16:DO112" si="44">DP16+DR16</f>
        <v>50620</v>
      </c>
      <c r="DP16" s="49">
        <v>50620</v>
      </c>
      <c r="DQ16" s="50">
        <f t="shared" si="30"/>
        <v>110.34332425068121</v>
      </c>
      <c r="DR16" s="49"/>
      <c r="DS16" s="49"/>
    </row>
    <row r="17" spans="1:123" ht="19.5" customHeight="1">
      <c r="A17" s="48" t="s">
        <v>207</v>
      </c>
      <c r="B17" s="20" t="s">
        <v>275</v>
      </c>
      <c r="C17" s="156">
        <f t="shared" si="6"/>
        <v>720902</v>
      </c>
      <c r="D17" s="49">
        <v>331278.7</v>
      </c>
      <c r="E17" s="49">
        <v>64089</v>
      </c>
      <c r="F17" s="49">
        <v>74542</v>
      </c>
      <c r="G17" s="49">
        <v>54452.3</v>
      </c>
      <c r="H17" s="49">
        <v>17782</v>
      </c>
      <c r="I17" s="49">
        <v>48176</v>
      </c>
      <c r="J17" s="49">
        <v>15996</v>
      </c>
      <c r="K17" s="49">
        <v>25493</v>
      </c>
      <c r="L17" s="49">
        <v>51429</v>
      </c>
      <c r="M17" s="49">
        <v>37664</v>
      </c>
      <c r="N17" s="156">
        <f t="shared" ref="N17:N112" si="45">O17+P17+Q17+R17+S17+T17+U17+V17+W17+X17</f>
        <v>731486.16381400009</v>
      </c>
      <c r="O17" s="49">
        <f>O18+O19</f>
        <v>325761.64531400008</v>
      </c>
      <c r="P17" s="49">
        <f t="shared" ref="P17:X17" si="46">P18+P19</f>
        <v>61610</v>
      </c>
      <c r="Q17" s="49">
        <f t="shared" si="46"/>
        <v>76573.600000000006</v>
      </c>
      <c r="R17" s="49">
        <f t="shared" si="46"/>
        <v>57113</v>
      </c>
      <c r="S17" s="49">
        <f t="shared" si="46"/>
        <v>18467</v>
      </c>
      <c r="T17" s="49">
        <f t="shared" si="46"/>
        <v>49342</v>
      </c>
      <c r="U17" s="49">
        <f t="shared" si="46"/>
        <v>18274</v>
      </c>
      <c r="V17" s="49">
        <f t="shared" si="46"/>
        <v>21600</v>
      </c>
      <c r="W17" s="49">
        <f t="shared" si="46"/>
        <v>63286.616697999998</v>
      </c>
      <c r="X17" s="49">
        <f t="shared" si="46"/>
        <v>39458.301802000002</v>
      </c>
      <c r="Y17" s="156">
        <f t="shared" si="8"/>
        <v>706496</v>
      </c>
      <c r="Z17" s="156">
        <f t="shared" si="8"/>
        <v>706496</v>
      </c>
      <c r="AA17" s="156">
        <f t="shared" si="8"/>
        <v>0</v>
      </c>
      <c r="AB17" s="49">
        <v>313811</v>
      </c>
      <c r="AC17" s="49">
        <v>313811</v>
      </c>
      <c r="AD17" s="49"/>
      <c r="AE17" s="49">
        <v>58104</v>
      </c>
      <c r="AF17" s="49">
        <v>58104</v>
      </c>
      <c r="AG17" s="49"/>
      <c r="AH17" s="49">
        <v>70788</v>
      </c>
      <c r="AI17" s="49">
        <v>70788</v>
      </c>
      <c r="AJ17" s="49"/>
      <c r="AK17" s="49">
        <v>50475</v>
      </c>
      <c r="AL17" s="49">
        <v>50475</v>
      </c>
      <c r="AM17" s="49"/>
      <c r="AN17" s="49">
        <v>14490</v>
      </c>
      <c r="AO17" s="49">
        <v>14490</v>
      </c>
      <c r="AP17" s="49"/>
      <c r="AQ17" s="49">
        <v>52649</v>
      </c>
      <c r="AR17" s="49">
        <v>52649</v>
      </c>
      <c r="AS17" s="49"/>
      <c r="AT17" s="49">
        <v>19050</v>
      </c>
      <c r="AU17" s="49">
        <v>19050</v>
      </c>
      <c r="AV17" s="49"/>
      <c r="AW17" s="49">
        <v>25091</v>
      </c>
      <c r="AX17" s="49">
        <v>25091</v>
      </c>
      <c r="AY17" s="49"/>
      <c r="AZ17" s="49">
        <v>63943</v>
      </c>
      <c r="BA17" s="49">
        <v>63943</v>
      </c>
      <c r="BB17" s="49"/>
      <c r="BC17" s="49">
        <v>38095</v>
      </c>
      <c r="BD17" s="49">
        <v>38095</v>
      </c>
      <c r="BE17" s="49"/>
      <c r="BF17" s="156">
        <f t="shared" ref="BF17:BF20" si="47">BG17+BH17+BI17+BJ17+BK17+BL17+BM17+BN17+BO17+BP17</f>
        <v>915297.06336499995</v>
      </c>
      <c r="BG17" s="49">
        <f>BG18+BG19</f>
        <v>372258.06036800006</v>
      </c>
      <c r="BH17" s="49">
        <f t="shared" ref="BH17:BP17" si="48">BH18+BH19</f>
        <v>76104</v>
      </c>
      <c r="BI17" s="49">
        <f t="shared" si="48"/>
        <v>90837.506850000005</v>
      </c>
      <c r="BJ17" s="49">
        <f t="shared" si="48"/>
        <v>55178</v>
      </c>
      <c r="BK17" s="49">
        <f t="shared" si="48"/>
        <v>16679.199999999997</v>
      </c>
      <c r="BL17" s="49">
        <f t="shared" si="48"/>
        <v>94400.832781999998</v>
      </c>
      <c r="BM17" s="49">
        <f t="shared" si="48"/>
        <v>40274</v>
      </c>
      <c r="BN17" s="49">
        <f t="shared" si="48"/>
        <v>29752</v>
      </c>
      <c r="BO17" s="49">
        <f t="shared" si="48"/>
        <v>96063</v>
      </c>
      <c r="BP17" s="49">
        <f t="shared" si="48"/>
        <v>43750.463365000003</v>
      </c>
      <c r="BQ17" s="156">
        <f>BR17+BT17</f>
        <v>807043</v>
      </c>
      <c r="BR17" s="156">
        <f t="shared" si="33"/>
        <v>807043</v>
      </c>
      <c r="BS17" s="50">
        <f t="shared" si="10"/>
        <v>114.23178616722529</v>
      </c>
      <c r="BT17" s="156">
        <f t="shared" si="34"/>
        <v>0</v>
      </c>
      <c r="BU17" s="156"/>
      <c r="BV17" s="156">
        <f>BW17+BY17</f>
        <v>326925</v>
      </c>
      <c r="BW17" s="49">
        <f>ROUND((BW18+BW19),0)</f>
        <v>326925</v>
      </c>
      <c r="BX17" s="50">
        <f t="shared" si="11"/>
        <v>104.17894847535618</v>
      </c>
      <c r="BY17" s="49"/>
      <c r="BZ17" s="49"/>
      <c r="CA17" s="156">
        <f>CB17+CD17</f>
        <v>75136</v>
      </c>
      <c r="CB17" s="49">
        <f>ROUND((CB18+CB19),0)</f>
        <v>75136</v>
      </c>
      <c r="CC17" s="50">
        <f t="shared" si="14"/>
        <v>129.31295607875532</v>
      </c>
      <c r="CD17" s="49"/>
      <c r="CE17" s="49"/>
      <c r="CF17" s="156">
        <f>CG17+CI17</f>
        <v>80858</v>
      </c>
      <c r="CG17" s="49">
        <f>ROUND((CG18+CG19),0)</f>
        <v>80858</v>
      </c>
      <c r="CH17" s="50">
        <f t="shared" si="16"/>
        <v>114.22557495620727</v>
      </c>
      <c r="CI17" s="49"/>
      <c r="CJ17" s="49"/>
      <c r="CK17" s="156">
        <f>CL17+CN17</f>
        <v>63828</v>
      </c>
      <c r="CL17" s="49">
        <f>ROUND((CL18+CL19),0)</f>
        <v>63828</v>
      </c>
      <c r="CM17" s="50">
        <f t="shared" si="18"/>
        <v>126.45468053491828</v>
      </c>
      <c r="CN17" s="49"/>
      <c r="CO17" s="49"/>
      <c r="CP17" s="156">
        <f>CQ17+CS17</f>
        <v>15841</v>
      </c>
      <c r="CQ17" s="49">
        <f>ROUND((CQ18+CQ19),0)</f>
        <v>15841</v>
      </c>
      <c r="CR17" s="50">
        <f t="shared" si="20"/>
        <v>109.32367149758456</v>
      </c>
      <c r="CS17" s="49"/>
      <c r="CT17" s="49"/>
      <c r="CU17" s="156">
        <f>CV17+CX17</f>
        <v>75323</v>
      </c>
      <c r="CV17" s="49">
        <f>ROUND((CV18+CV19),0)</f>
        <v>75323</v>
      </c>
      <c r="CW17" s="50">
        <f t="shared" si="22"/>
        <v>143.06634503979183</v>
      </c>
      <c r="CX17" s="49"/>
      <c r="CY17" s="49"/>
      <c r="CZ17" s="156">
        <f>DA17+DC17</f>
        <v>19619</v>
      </c>
      <c r="DA17" s="49">
        <f>ROUND((DA18+DA19),0)</f>
        <v>19619</v>
      </c>
      <c r="DB17" s="50">
        <f t="shared" si="24"/>
        <v>102.98687664041995</v>
      </c>
      <c r="DC17" s="49"/>
      <c r="DD17" s="49"/>
      <c r="DE17" s="156">
        <f>DF17+DH17</f>
        <v>35832</v>
      </c>
      <c r="DF17" s="49">
        <f>ROUND((DF18+DF19),0)</f>
        <v>35832</v>
      </c>
      <c r="DG17" s="50">
        <f t="shared" si="26"/>
        <v>142.80817823123832</v>
      </c>
      <c r="DH17" s="49"/>
      <c r="DI17" s="49"/>
      <c r="DJ17" s="156">
        <f>DK17+DM17</f>
        <v>73679</v>
      </c>
      <c r="DK17" s="49">
        <f>ROUND((DK18+DK19),0)</f>
        <v>73679</v>
      </c>
      <c r="DL17" s="50">
        <f t="shared" si="28"/>
        <v>115.22606071032013</v>
      </c>
      <c r="DM17" s="49"/>
      <c r="DN17" s="49"/>
      <c r="DO17" s="156">
        <f>DP17+DR17</f>
        <v>40002</v>
      </c>
      <c r="DP17" s="49">
        <f>ROUND((DP18+DP19),0)</f>
        <v>40002</v>
      </c>
      <c r="DQ17" s="50">
        <f t="shared" si="30"/>
        <v>105.00590628691428</v>
      </c>
      <c r="DR17" s="49"/>
      <c r="DS17" s="49"/>
    </row>
    <row r="18" spans="1:123" ht="19.5" hidden="1" customHeight="1" outlineLevel="1">
      <c r="A18" s="48" t="s">
        <v>62</v>
      </c>
      <c r="B18" s="20" t="s">
        <v>209</v>
      </c>
      <c r="C18" s="156">
        <f>D18+E18+F18+G18+H18+I18+J18+K18+L18+M18</f>
        <v>241006</v>
      </c>
      <c r="D18" s="49">
        <v>109841</v>
      </c>
      <c r="E18" s="49">
        <v>19645</v>
      </c>
      <c r="F18" s="49">
        <v>11216</v>
      </c>
      <c r="G18" s="49">
        <v>22832</v>
      </c>
      <c r="H18" s="49">
        <v>6412</v>
      </c>
      <c r="I18" s="49">
        <v>5851</v>
      </c>
      <c r="J18" s="49">
        <v>9298</v>
      </c>
      <c r="K18" s="49">
        <v>9415</v>
      </c>
      <c r="L18" s="49">
        <v>33294</v>
      </c>
      <c r="M18" s="49">
        <v>13202</v>
      </c>
      <c r="N18" s="156">
        <f t="shared" si="45"/>
        <v>256591.16381400009</v>
      </c>
      <c r="O18" s="49">
        <v>106161.64531400008</v>
      </c>
      <c r="P18" s="49">
        <v>22051</v>
      </c>
      <c r="Q18" s="49">
        <v>16152.600000000006</v>
      </c>
      <c r="R18" s="49">
        <v>23349</v>
      </c>
      <c r="S18" s="49">
        <v>7971</v>
      </c>
      <c r="T18" s="49">
        <v>8481</v>
      </c>
      <c r="U18" s="49">
        <v>12942</v>
      </c>
      <c r="V18" s="49">
        <v>9495</v>
      </c>
      <c r="W18" s="49">
        <v>34501.616697999998</v>
      </c>
      <c r="X18" s="49">
        <v>15486.301802000002</v>
      </c>
      <c r="Y18" s="156">
        <f t="shared" si="8"/>
        <v>235464.49999999997</v>
      </c>
      <c r="Z18" s="156">
        <f t="shared" si="8"/>
        <v>235464.49999999997</v>
      </c>
      <c r="AA18" s="156">
        <f t="shared" si="8"/>
        <v>0</v>
      </c>
      <c r="AB18" s="49">
        <v>105704.99999999997</v>
      </c>
      <c r="AC18" s="49">
        <v>105704.99999999997</v>
      </c>
      <c r="AD18" s="49"/>
      <c r="AE18" s="49">
        <v>19803</v>
      </c>
      <c r="AF18" s="49">
        <v>19803</v>
      </c>
      <c r="AG18" s="49"/>
      <c r="AH18" s="49">
        <v>11890</v>
      </c>
      <c r="AI18" s="49">
        <v>11890</v>
      </c>
      <c r="AJ18" s="49"/>
      <c r="AK18" s="49">
        <v>18921.5</v>
      </c>
      <c r="AL18" s="49">
        <v>18921.5</v>
      </c>
      <c r="AM18" s="49"/>
      <c r="AN18" s="49">
        <v>5490</v>
      </c>
      <c r="AO18" s="49">
        <v>5490</v>
      </c>
      <c r="AP18" s="49"/>
      <c r="AQ18" s="49">
        <v>5774</v>
      </c>
      <c r="AR18" s="49">
        <v>5774</v>
      </c>
      <c r="AS18" s="49"/>
      <c r="AT18" s="49">
        <v>10756</v>
      </c>
      <c r="AU18" s="49">
        <v>10756</v>
      </c>
      <c r="AV18" s="49"/>
      <c r="AW18" s="49">
        <v>10641</v>
      </c>
      <c r="AX18" s="49">
        <v>10641</v>
      </c>
      <c r="AY18" s="49"/>
      <c r="AZ18" s="49">
        <v>32873</v>
      </c>
      <c r="BA18" s="49">
        <v>32873</v>
      </c>
      <c r="BB18" s="49"/>
      <c r="BC18" s="49">
        <v>13611</v>
      </c>
      <c r="BD18" s="49">
        <v>13611</v>
      </c>
      <c r="BE18" s="49"/>
      <c r="BF18" s="156">
        <f t="shared" si="47"/>
        <v>392560.06336500007</v>
      </c>
      <c r="BG18" s="49">
        <v>166803.06036800006</v>
      </c>
      <c r="BH18" s="49">
        <v>26117</v>
      </c>
      <c r="BI18" s="49">
        <v>26122.506850000005</v>
      </c>
      <c r="BJ18" s="49">
        <v>21750</v>
      </c>
      <c r="BK18" s="49">
        <v>9302.1999999999971</v>
      </c>
      <c r="BL18" s="49">
        <v>12754.832781999998</v>
      </c>
      <c r="BM18" s="49">
        <v>33003</v>
      </c>
      <c r="BN18" s="49">
        <v>14228</v>
      </c>
      <c r="BO18" s="49">
        <v>63692</v>
      </c>
      <c r="BP18" s="49">
        <v>18787.463365000003</v>
      </c>
      <c r="BQ18" s="156">
        <f t="shared" si="32"/>
        <v>277691</v>
      </c>
      <c r="BR18" s="156">
        <f t="shared" si="33"/>
        <v>277691</v>
      </c>
      <c r="BS18" s="50">
        <f t="shared" si="10"/>
        <v>117.9332765661066</v>
      </c>
      <c r="BT18" s="156">
        <f t="shared" si="34"/>
        <v>0</v>
      </c>
      <c r="BU18" s="156"/>
      <c r="BV18" s="156">
        <f t="shared" si="35"/>
        <v>109119</v>
      </c>
      <c r="BW18" s="49">
        <v>109119</v>
      </c>
      <c r="BX18" s="50">
        <f t="shared" si="11"/>
        <v>103.22974315311484</v>
      </c>
      <c r="BY18" s="49"/>
      <c r="BZ18" s="49"/>
      <c r="CA18" s="156">
        <f t="shared" si="36"/>
        <v>22705</v>
      </c>
      <c r="CB18" s="49">
        <v>22705</v>
      </c>
      <c r="CC18" s="50">
        <f t="shared" si="14"/>
        <v>114.65434530121699</v>
      </c>
      <c r="CD18" s="49"/>
      <c r="CE18" s="49"/>
      <c r="CF18" s="156">
        <f t="shared" si="37"/>
        <v>16034</v>
      </c>
      <c r="CG18" s="49">
        <v>16034</v>
      </c>
      <c r="CH18" s="50">
        <f t="shared" si="16"/>
        <v>134.85281749369219</v>
      </c>
      <c r="CI18" s="49"/>
      <c r="CJ18" s="49"/>
      <c r="CK18" s="156">
        <f t="shared" si="38"/>
        <v>28590</v>
      </c>
      <c r="CL18" s="49">
        <v>28590</v>
      </c>
      <c r="CM18" s="50">
        <f t="shared" si="18"/>
        <v>151.09795735010439</v>
      </c>
      <c r="CN18" s="49"/>
      <c r="CO18" s="49"/>
      <c r="CP18" s="156">
        <f t="shared" si="39"/>
        <v>7913</v>
      </c>
      <c r="CQ18" s="49">
        <v>7913</v>
      </c>
      <c r="CR18" s="50">
        <f t="shared" si="20"/>
        <v>144.13479052823314</v>
      </c>
      <c r="CS18" s="49"/>
      <c r="CT18" s="49"/>
      <c r="CU18" s="156">
        <f t="shared" si="40"/>
        <v>8751</v>
      </c>
      <c r="CV18" s="49">
        <v>8751</v>
      </c>
      <c r="CW18" s="50">
        <f t="shared" si="22"/>
        <v>151.55871146518876</v>
      </c>
      <c r="CX18" s="49"/>
      <c r="CY18" s="49"/>
      <c r="CZ18" s="156">
        <f t="shared" si="41"/>
        <v>11238</v>
      </c>
      <c r="DA18" s="49">
        <v>11238</v>
      </c>
      <c r="DB18" s="50">
        <f t="shared" si="24"/>
        <v>104.48121978430642</v>
      </c>
      <c r="DC18" s="49"/>
      <c r="DD18" s="49"/>
      <c r="DE18" s="156">
        <f t="shared" si="42"/>
        <v>16204</v>
      </c>
      <c r="DF18" s="49">
        <v>16204</v>
      </c>
      <c r="DG18" s="50">
        <f t="shared" si="26"/>
        <v>152.27892115402688</v>
      </c>
      <c r="DH18" s="49"/>
      <c r="DI18" s="49"/>
      <c r="DJ18" s="156">
        <f t="shared" si="43"/>
        <v>42339</v>
      </c>
      <c r="DK18" s="49">
        <v>42339</v>
      </c>
      <c r="DL18" s="50">
        <f t="shared" si="28"/>
        <v>128.79566817753172</v>
      </c>
      <c r="DM18" s="49"/>
      <c r="DN18" s="49"/>
      <c r="DO18" s="156">
        <f t="shared" si="44"/>
        <v>14798</v>
      </c>
      <c r="DP18" s="49">
        <v>14798</v>
      </c>
      <c r="DQ18" s="50">
        <f t="shared" si="30"/>
        <v>108.72088751744913</v>
      </c>
      <c r="DR18" s="49"/>
      <c r="DS18" s="49"/>
    </row>
    <row r="19" spans="1:123" ht="19.5" hidden="1" customHeight="1" outlineLevel="1">
      <c r="A19" s="48" t="s">
        <v>62</v>
      </c>
      <c r="B19" s="20" t="s">
        <v>210</v>
      </c>
      <c r="C19" s="156">
        <f>D19+E19+F19+G19+H19+I19+J19+K19+L19+M19</f>
        <v>479896</v>
      </c>
      <c r="D19" s="49">
        <v>221438</v>
      </c>
      <c r="E19" s="49">
        <v>44444</v>
      </c>
      <c r="F19" s="49">
        <v>63326</v>
      </c>
      <c r="G19" s="49">
        <v>31620</v>
      </c>
      <c r="H19" s="49">
        <v>11370</v>
      </c>
      <c r="I19" s="49">
        <v>42325</v>
      </c>
      <c r="J19" s="49">
        <v>6698</v>
      </c>
      <c r="K19" s="49">
        <v>16078</v>
      </c>
      <c r="L19" s="49">
        <v>18135</v>
      </c>
      <c r="M19" s="49">
        <v>24462</v>
      </c>
      <c r="N19" s="156">
        <f t="shared" si="45"/>
        <v>474895</v>
      </c>
      <c r="O19" s="49">
        <f>O21</f>
        <v>219600</v>
      </c>
      <c r="P19" s="49">
        <f t="shared" ref="P19:X19" si="49">P21</f>
        <v>39559</v>
      </c>
      <c r="Q19" s="49">
        <f t="shared" si="49"/>
        <v>60421</v>
      </c>
      <c r="R19" s="49">
        <f t="shared" si="49"/>
        <v>33764</v>
      </c>
      <c r="S19" s="49">
        <f t="shared" si="49"/>
        <v>10496</v>
      </c>
      <c r="T19" s="49">
        <f t="shared" si="49"/>
        <v>40861</v>
      </c>
      <c r="U19" s="49">
        <f t="shared" si="49"/>
        <v>5332</v>
      </c>
      <c r="V19" s="49">
        <f t="shared" si="49"/>
        <v>12105</v>
      </c>
      <c r="W19" s="49">
        <f t="shared" si="49"/>
        <v>28785</v>
      </c>
      <c r="X19" s="49">
        <f t="shared" si="49"/>
        <v>23972</v>
      </c>
      <c r="Y19" s="156">
        <f t="shared" si="8"/>
        <v>471031.1</v>
      </c>
      <c r="Z19" s="156">
        <f t="shared" si="8"/>
        <v>471031.1</v>
      </c>
      <c r="AA19" s="156">
        <f t="shared" si="8"/>
        <v>0</v>
      </c>
      <c r="AB19" s="49">
        <v>208106.1</v>
      </c>
      <c r="AC19" s="49">
        <v>208106.1</v>
      </c>
      <c r="AD19" s="49"/>
      <c r="AE19" s="49">
        <v>38301</v>
      </c>
      <c r="AF19" s="49">
        <v>38301</v>
      </c>
      <c r="AG19" s="49"/>
      <c r="AH19" s="49">
        <v>58898</v>
      </c>
      <c r="AI19" s="49">
        <v>58898</v>
      </c>
      <c r="AJ19" s="49"/>
      <c r="AK19" s="49">
        <v>31553.5</v>
      </c>
      <c r="AL19" s="49">
        <v>31553.5</v>
      </c>
      <c r="AM19" s="49"/>
      <c r="AN19" s="49">
        <v>8999.7999999999993</v>
      </c>
      <c r="AO19" s="49">
        <v>8999.7999999999993</v>
      </c>
      <c r="AP19" s="49"/>
      <c r="AQ19" s="49">
        <v>46875</v>
      </c>
      <c r="AR19" s="49">
        <v>46875</v>
      </c>
      <c r="AS19" s="49"/>
      <c r="AT19" s="49">
        <v>8294</v>
      </c>
      <c r="AU19" s="49">
        <v>8294</v>
      </c>
      <c r="AV19" s="49"/>
      <c r="AW19" s="49">
        <v>14449.5</v>
      </c>
      <c r="AX19" s="49">
        <v>14449.5</v>
      </c>
      <c r="AY19" s="49"/>
      <c r="AZ19" s="49">
        <v>31070.2</v>
      </c>
      <c r="BA19" s="49">
        <v>31070.2</v>
      </c>
      <c r="BB19" s="49"/>
      <c r="BC19" s="49">
        <v>24484</v>
      </c>
      <c r="BD19" s="49">
        <v>24484</v>
      </c>
      <c r="BE19" s="49"/>
      <c r="BF19" s="156">
        <f t="shared" si="47"/>
        <v>522737</v>
      </c>
      <c r="BG19" s="49">
        <f>BG21</f>
        <v>205455</v>
      </c>
      <c r="BH19" s="49">
        <f t="shared" ref="BH19:BP19" si="50">BH21</f>
        <v>49987</v>
      </c>
      <c r="BI19" s="49">
        <f t="shared" si="50"/>
        <v>64715</v>
      </c>
      <c r="BJ19" s="49">
        <f t="shared" si="50"/>
        <v>33428</v>
      </c>
      <c r="BK19" s="49">
        <f t="shared" si="50"/>
        <v>7377</v>
      </c>
      <c r="BL19" s="49">
        <f t="shared" si="50"/>
        <v>81646</v>
      </c>
      <c r="BM19" s="49">
        <f t="shared" si="50"/>
        <v>7271</v>
      </c>
      <c r="BN19" s="49">
        <f t="shared" si="50"/>
        <v>15524</v>
      </c>
      <c r="BO19" s="49">
        <f t="shared" si="50"/>
        <v>32371</v>
      </c>
      <c r="BP19" s="49">
        <f t="shared" si="50"/>
        <v>24963</v>
      </c>
      <c r="BQ19" s="156">
        <f t="shared" si="32"/>
        <v>529351</v>
      </c>
      <c r="BR19" s="156">
        <f t="shared" si="33"/>
        <v>529351</v>
      </c>
      <c r="BS19" s="50">
        <f t="shared" si="10"/>
        <v>112.38132683807926</v>
      </c>
      <c r="BT19" s="156">
        <f t="shared" si="34"/>
        <v>0</v>
      </c>
      <c r="BU19" s="156"/>
      <c r="BV19" s="156">
        <f t="shared" si="35"/>
        <v>217806</v>
      </c>
      <c r="BW19" s="49">
        <f>BW21</f>
        <v>217806</v>
      </c>
      <c r="BX19" s="50">
        <f t="shared" si="11"/>
        <v>104.66103588506056</v>
      </c>
      <c r="BY19" s="49"/>
      <c r="BZ19" s="49"/>
      <c r="CA19" s="156">
        <f t="shared" si="36"/>
        <v>52431</v>
      </c>
      <c r="CB19" s="49">
        <f t="shared" ref="CB19:DP19" si="51">CB21</f>
        <v>52431</v>
      </c>
      <c r="CC19" s="50">
        <f t="shared" si="14"/>
        <v>136.89198715438241</v>
      </c>
      <c r="CD19" s="49"/>
      <c r="CE19" s="49"/>
      <c r="CF19" s="156">
        <f t="shared" si="37"/>
        <v>64823.5</v>
      </c>
      <c r="CG19" s="49">
        <f t="shared" si="51"/>
        <v>64823.5</v>
      </c>
      <c r="CH19" s="50">
        <f t="shared" si="16"/>
        <v>110.06061326360827</v>
      </c>
      <c r="CI19" s="49"/>
      <c r="CJ19" s="49"/>
      <c r="CK19" s="156">
        <f t="shared" si="38"/>
        <v>35238</v>
      </c>
      <c r="CL19" s="49">
        <f t="shared" si="51"/>
        <v>35238</v>
      </c>
      <c r="CM19" s="50">
        <f t="shared" si="18"/>
        <v>111.67699304356094</v>
      </c>
      <c r="CN19" s="49"/>
      <c r="CO19" s="49"/>
      <c r="CP19" s="156">
        <f t="shared" si="39"/>
        <v>7928</v>
      </c>
      <c r="CQ19" s="49">
        <f t="shared" si="51"/>
        <v>7928</v>
      </c>
      <c r="CR19" s="50">
        <f t="shared" si="20"/>
        <v>88.090846463254749</v>
      </c>
      <c r="CS19" s="49"/>
      <c r="CT19" s="49"/>
      <c r="CU19" s="156">
        <f t="shared" si="40"/>
        <v>66571.5</v>
      </c>
      <c r="CV19" s="49">
        <f t="shared" si="51"/>
        <v>66571.5</v>
      </c>
      <c r="CW19" s="50">
        <f t="shared" si="22"/>
        <v>142.01919999999998</v>
      </c>
      <c r="CX19" s="49"/>
      <c r="CY19" s="49"/>
      <c r="CZ19" s="156">
        <f t="shared" si="41"/>
        <v>8381</v>
      </c>
      <c r="DA19" s="49">
        <f t="shared" si="51"/>
        <v>8381</v>
      </c>
      <c r="DB19" s="50">
        <f t="shared" si="24"/>
        <v>101.04895104895104</v>
      </c>
      <c r="DC19" s="49"/>
      <c r="DD19" s="49"/>
      <c r="DE19" s="156">
        <f t="shared" si="42"/>
        <v>19628</v>
      </c>
      <c r="DF19" s="49">
        <f t="shared" si="51"/>
        <v>19628</v>
      </c>
      <c r="DG19" s="50">
        <f t="shared" si="26"/>
        <v>135.83861033253746</v>
      </c>
      <c r="DH19" s="49"/>
      <c r="DI19" s="49"/>
      <c r="DJ19" s="156">
        <f t="shared" si="43"/>
        <v>31340</v>
      </c>
      <c r="DK19" s="49">
        <f t="shared" si="51"/>
        <v>31340</v>
      </c>
      <c r="DL19" s="50">
        <f t="shared" si="28"/>
        <v>100.8683561740832</v>
      </c>
      <c r="DM19" s="49"/>
      <c r="DN19" s="49"/>
      <c r="DO19" s="156">
        <f t="shared" si="44"/>
        <v>25204</v>
      </c>
      <c r="DP19" s="49">
        <f t="shared" si="51"/>
        <v>25204</v>
      </c>
      <c r="DQ19" s="50">
        <f t="shared" si="30"/>
        <v>102.94069596471165</v>
      </c>
      <c r="DR19" s="49"/>
      <c r="DS19" s="49"/>
    </row>
    <row r="20" spans="1:123" ht="19.5" hidden="1" customHeight="1" outlineLevel="1">
      <c r="A20" s="48" t="s">
        <v>19</v>
      </c>
      <c r="B20" s="20" t="s">
        <v>211</v>
      </c>
      <c r="C20" s="156">
        <f>D20+E20+F20+G20+H20+I20+J20+K20+L20+M20</f>
        <v>921300</v>
      </c>
      <c r="D20" s="49">
        <v>583592</v>
      </c>
      <c r="E20" s="49">
        <v>57360</v>
      </c>
      <c r="F20" s="49">
        <v>74530</v>
      </c>
      <c r="G20" s="49">
        <v>41573</v>
      </c>
      <c r="H20" s="49">
        <v>13060</v>
      </c>
      <c r="I20" s="49">
        <v>47620</v>
      </c>
      <c r="J20" s="49">
        <v>7460</v>
      </c>
      <c r="K20" s="49">
        <v>18685</v>
      </c>
      <c r="L20" s="49">
        <v>50200</v>
      </c>
      <c r="M20" s="49">
        <v>27220</v>
      </c>
      <c r="N20" s="156">
        <f t="shared" si="45"/>
        <v>993973.80889300001</v>
      </c>
      <c r="O20" s="49">
        <v>656104.290393</v>
      </c>
      <c r="P20" s="49">
        <v>60210</v>
      </c>
      <c r="Q20" s="49">
        <v>73064.600000000006</v>
      </c>
      <c r="R20" s="49">
        <v>42350</v>
      </c>
      <c r="S20" s="49">
        <v>12006</v>
      </c>
      <c r="T20" s="49">
        <v>50727</v>
      </c>
      <c r="U20" s="49">
        <v>5924</v>
      </c>
      <c r="V20" s="49">
        <v>13966</v>
      </c>
      <c r="W20" s="49">
        <v>52966.616697999998</v>
      </c>
      <c r="X20" s="49">
        <v>26655.301802000002</v>
      </c>
      <c r="Y20" s="156">
        <f t="shared" si="8"/>
        <v>954400</v>
      </c>
      <c r="Z20" s="156">
        <f t="shared" si="8"/>
        <v>954400</v>
      </c>
      <c r="AA20" s="156">
        <f t="shared" si="8"/>
        <v>0</v>
      </c>
      <c r="AB20" s="49">
        <v>613663</v>
      </c>
      <c r="AC20" s="49">
        <v>613663</v>
      </c>
      <c r="AD20" s="49"/>
      <c r="AE20" s="49">
        <v>57090</v>
      </c>
      <c r="AF20" s="49">
        <v>57090</v>
      </c>
      <c r="AG20" s="49"/>
      <c r="AH20" s="49">
        <v>68160</v>
      </c>
      <c r="AI20" s="49">
        <v>68160</v>
      </c>
      <c r="AJ20" s="49"/>
      <c r="AK20" s="49">
        <v>40425</v>
      </c>
      <c r="AL20" s="49">
        <v>40425</v>
      </c>
      <c r="AM20" s="49"/>
      <c r="AN20" s="49">
        <v>10392</v>
      </c>
      <c r="AO20" s="49">
        <v>10392</v>
      </c>
      <c r="AP20" s="49"/>
      <c r="AQ20" s="49">
        <v>57750</v>
      </c>
      <c r="AR20" s="49">
        <v>57750</v>
      </c>
      <c r="AS20" s="49"/>
      <c r="AT20" s="49">
        <v>9220</v>
      </c>
      <c r="AU20" s="49">
        <v>9220</v>
      </c>
      <c r="AV20" s="49"/>
      <c r="AW20" s="49">
        <v>16725</v>
      </c>
      <c r="AX20" s="49">
        <v>16725</v>
      </c>
      <c r="AY20" s="49"/>
      <c r="AZ20" s="49">
        <v>53775</v>
      </c>
      <c r="BA20" s="49">
        <v>53775</v>
      </c>
      <c r="BB20" s="49"/>
      <c r="BC20" s="49">
        <v>27200</v>
      </c>
      <c r="BD20" s="49">
        <v>27200</v>
      </c>
      <c r="BE20" s="49"/>
      <c r="BF20" s="156">
        <f t="shared" si="47"/>
        <v>1041707.063365</v>
      </c>
      <c r="BG20" s="49">
        <v>614129</v>
      </c>
      <c r="BH20" s="49">
        <v>76944</v>
      </c>
      <c r="BI20" s="49">
        <v>77984</v>
      </c>
      <c r="BJ20" s="49">
        <v>42955</v>
      </c>
      <c r="BK20" s="49">
        <v>9988.6</v>
      </c>
      <c r="BL20" s="49">
        <v>97184</v>
      </c>
      <c r="BM20" s="49">
        <v>8152</v>
      </c>
      <c r="BN20" s="49">
        <v>17634</v>
      </c>
      <c r="BO20" s="49">
        <v>68990</v>
      </c>
      <c r="BP20" s="49">
        <v>27746.463365</v>
      </c>
      <c r="BQ20" s="156">
        <f t="shared" si="32"/>
        <v>1064720</v>
      </c>
      <c r="BR20" s="156">
        <f t="shared" si="33"/>
        <v>1064720</v>
      </c>
      <c r="BS20" s="50">
        <f t="shared" si="10"/>
        <v>111.5590947191953</v>
      </c>
      <c r="BT20" s="156">
        <f t="shared" si="34"/>
        <v>0</v>
      </c>
      <c r="BU20" s="156"/>
      <c r="BV20" s="156">
        <f t="shared" si="35"/>
        <v>638458.4</v>
      </c>
      <c r="BW20" s="49">
        <v>638458.4</v>
      </c>
      <c r="BX20" s="50">
        <f t="shared" si="11"/>
        <v>104.04055646177137</v>
      </c>
      <c r="BY20" s="49"/>
      <c r="BZ20" s="49"/>
      <c r="CA20" s="156">
        <f t="shared" si="36"/>
        <v>86201.600000000006</v>
      </c>
      <c r="CB20" s="49">
        <v>86201.600000000006</v>
      </c>
      <c r="CC20" s="50">
        <f t="shared" si="14"/>
        <v>150.99246803293047</v>
      </c>
      <c r="CD20" s="49"/>
      <c r="CE20" s="49"/>
      <c r="CF20" s="156">
        <f t="shared" si="37"/>
        <v>76985</v>
      </c>
      <c r="CG20" s="49">
        <v>76985</v>
      </c>
      <c r="CH20" s="50">
        <f t="shared" si="16"/>
        <v>112.9474765258216</v>
      </c>
      <c r="CI20" s="49"/>
      <c r="CJ20" s="49"/>
      <c r="CK20" s="156">
        <f t="shared" si="38"/>
        <v>45000</v>
      </c>
      <c r="CL20" s="49">
        <v>45000</v>
      </c>
      <c r="CM20" s="50">
        <f t="shared" si="18"/>
        <v>111.31725417439704</v>
      </c>
      <c r="CN20" s="49"/>
      <c r="CO20" s="49"/>
      <c r="CP20" s="156">
        <f t="shared" si="39"/>
        <v>10920</v>
      </c>
      <c r="CQ20" s="49">
        <v>10920</v>
      </c>
      <c r="CR20" s="50">
        <f t="shared" si="20"/>
        <v>105.08083140877598</v>
      </c>
      <c r="CS20" s="49"/>
      <c r="CT20" s="49"/>
      <c r="CU20" s="156">
        <f t="shared" si="40"/>
        <v>81315</v>
      </c>
      <c r="CV20" s="49">
        <v>81315</v>
      </c>
      <c r="CW20" s="50">
        <f t="shared" si="22"/>
        <v>140.80519480519479</v>
      </c>
      <c r="CX20" s="49"/>
      <c r="CY20" s="49"/>
      <c r="CZ20" s="156">
        <f t="shared" si="41"/>
        <v>9370</v>
      </c>
      <c r="DA20" s="49">
        <v>9370</v>
      </c>
      <c r="DB20" s="50">
        <f t="shared" si="24"/>
        <v>101.62689804772234</v>
      </c>
      <c r="DC20" s="49"/>
      <c r="DD20" s="49"/>
      <c r="DE20" s="156">
        <f t="shared" si="42"/>
        <v>22190</v>
      </c>
      <c r="DF20" s="49">
        <v>22190</v>
      </c>
      <c r="DG20" s="50">
        <f t="shared" si="26"/>
        <v>132.67563527653215</v>
      </c>
      <c r="DH20" s="49"/>
      <c r="DI20" s="49"/>
      <c r="DJ20" s="156">
        <f t="shared" si="43"/>
        <v>66280</v>
      </c>
      <c r="DK20" s="49">
        <v>66280</v>
      </c>
      <c r="DL20" s="50">
        <f t="shared" si="28"/>
        <v>123.25430032543004</v>
      </c>
      <c r="DM20" s="49"/>
      <c r="DN20" s="49"/>
      <c r="DO20" s="156">
        <f t="shared" si="44"/>
        <v>28000</v>
      </c>
      <c r="DP20" s="49">
        <v>28000</v>
      </c>
      <c r="DQ20" s="50">
        <f t="shared" si="30"/>
        <v>102.94117647058823</v>
      </c>
      <c r="DR20" s="49"/>
      <c r="DS20" s="49"/>
    </row>
    <row r="21" spans="1:123" ht="19.5" hidden="1" customHeight="1" outlineLevel="1">
      <c r="A21" s="48" t="s">
        <v>19</v>
      </c>
      <c r="B21" s="20" t="s">
        <v>212</v>
      </c>
      <c r="C21" s="156">
        <f>D21+E21+F21+G21+H21+I21+J21+K21+L21+M21</f>
        <v>479896</v>
      </c>
      <c r="D21" s="49">
        <v>221438</v>
      </c>
      <c r="E21" s="49">
        <v>44444</v>
      </c>
      <c r="F21" s="49">
        <v>63326</v>
      </c>
      <c r="G21" s="49">
        <v>31620</v>
      </c>
      <c r="H21" s="49">
        <v>11370</v>
      </c>
      <c r="I21" s="49">
        <v>42325</v>
      </c>
      <c r="J21" s="49">
        <v>6698</v>
      </c>
      <c r="K21" s="49">
        <v>16078</v>
      </c>
      <c r="L21" s="49">
        <v>18135</v>
      </c>
      <c r="M21" s="49">
        <v>24462</v>
      </c>
      <c r="N21" s="156">
        <f>O21+P21+Q21+R21+S21+T21+U21+V21+W21+X21</f>
        <v>474895</v>
      </c>
      <c r="O21" s="49">
        <v>219600</v>
      </c>
      <c r="P21" s="49">
        <v>39559</v>
      </c>
      <c r="Q21" s="49">
        <v>60421</v>
      </c>
      <c r="R21" s="49">
        <v>33764</v>
      </c>
      <c r="S21" s="49">
        <v>10496</v>
      </c>
      <c r="T21" s="49">
        <v>40861</v>
      </c>
      <c r="U21" s="49">
        <v>5332</v>
      </c>
      <c r="V21" s="49">
        <v>12105</v>
      </c>
      <c r="W21" s="49">
        <v>28785</v>
      </c>
      <c r="X21" s="49">
        <v>23972</v>
      </c>
      <c r="Y21" s="156">
        <f t="shared" si="8"/>
        <v>471031.1</v>
      </c>
      <c r="Z21" s="156">
        <f t="shared" si="8"/>
        <v>471031.1</v>
      </c>
      <c r="AA21" s="156">
        <f t="shared" si="8"/>
        <v>0</v>
      </c>
      <c r="AB21" s="49">
        <v>208106.1</v>
      </c>
      <c r="AC21" s="49">
        <v>208106.1</v>
      </c>
      <c r="AD21" s="49"/>
      <c r="AE21" s="49">
        <v>38301</v>
      </c>
      <c r="AF21" s="49">
        <v>38301</v>
      </c>
      <c r="AG21" s="49"/>
      <c r="AH21" s="49">
        <v>58898</v>
      </c>
      <c r="AI21" s="49">
        <v>58898</v>
      </c>
      <c r="AJ21" s="49"/>
      <c r="AK21" s="49">
        <v>31553.5</v>
      </c>
      <c r="AL21" s="49">
        <v>31553.5</v>
      </c>
      <c r="AM21" s="49"/>
      <c r="AN21" s="49">
        <v>8999.7999999999993</v>
      </c>
      <c r="AO21" s="49">
        <v>8999.7999999999993</v>
      </c>
      <c r="AP21" s="49"/>
      <c r="AQ21" s="49">
        <v>46875</v>
      </c>
      <c r="AR21" s="49">
        <v>46875</v>
      </c>
      <c r="AS21" s="49"/>
      <c r="AT21" s="49">
        <v>8294</v>
      </c>
      <c r="AU21" s="49">
        <v>8294</v>
      </c>
      <c r="AV21" s="49"/>
      <c r="AW21" s="49">
        <v>14449.5</v>
      </c>
      <c r="AX21" s="49">
        <v>14449.5</v>
      </c>
      <c r="AY21" s="49"/>
      <c r="AZ21" s="49">
        <v>31070.2</v>
      </c>
      <c r="BA21" s="49">
        <v>31070.2</v>
      </c>
      <c r="BB21" s="49"/>
      <c r="BC21" s="49">
        <v>24484</v>
      </c>
      <c r="BD21" s="49">
        <v>24484</v>
      </c>
      <c r="BE21" s="49"/>
      <c r="BF21" s="156">
        <f>BG21+BH21+BI21+BJ21+BK21+BL21+BM21+BN21+BO21+BP21</f>
        <v>522737</v>
      </c>
      <c r="BG21" s="49">
        <v>205455</v>
      </c>
      <c r="BH21" s="49">
        <v>49987</v>
      </c>
      <c r="BI21" s="49">
        <v>64715</v>
      </c>
      <c r="BJ21" s="49">
        <v>33428</v>
      </c>
      <c r="BK21" s="49">
        <v>7377</v>
      </c>
      <c r="BL21" s="49">
        <v>81646</v>
      </c>
      <c r="BM21" s="49">
        <v>7271</v>
      </c>
      <c r="BN21" s="49">
        <v>15524</v>
      </c>
      <c r="BO21" s="49">
        <v>32371</v>
      </c>
      <c r="BP21" s="49">
        <v>24963</v>
      </c>
      <c r="BQ21" s="156">
        <f t="shared" si="32"/>
        <v>529351</v>
      </c>
      <c r="BR21" s="156">
        <f t="shared" si="33"/>
        <v>529351</v>
      </c>
      <c r="BS21" s="50">
        <f t="shared" si="10"/>
        <v>112.38132683807926</v>
      </c>
      <c r="BT21" s="156">
        <f t="shared" si="34"/>
        <v>0</v>
      </c>
      <c r="BU21" s="156"/>
      <c r="BV21" s="156">
        <f t="shared" si="35"/>
        <v>217806</v>
      </c>
      <c r="BW21" s="49">
        <v>217806</v>
      </c>
      <c r="BX21" s="50">
        <f t="shared" si="11"/>
        <v>104.66103588506056</v>
      </c>
      <c r="BY21" s="49"/>
      <c r="BZ21" s="49"/>
      <c r="CA21" s="156">
        <f t="shared" si="36"/>
        <v>52431</v>
      </c>
      <c r="CB21" s="49">
        <v>52431</v>
      </c>
      <c r="CC21" s="50">
        <f t="shared" si="14"/>
        <v>136.89198715438241</v>
      </c>
      <c r="CD21" s="49"/>
      <c r="CE21" s="49"/>
      <c r="CF21" s="156">
        <f t="shared" si="37"/>
        <v>64823.5</v>
      </c>
      <c r="CG21" s="49">
        <v>64823.5</v>
      </c>
      <c r="CH21" s="50">
        <f t="shared" si="16"/>
        <v>110.06061326360827</v>
      </c>
      <c r="CI21" s="49"/>
      <c r="CJ21" s="49"/>
      <c r="CK21" s="156">
        <f t="shared" si="38"/>
        <v>35238</v>
      </c>
      <c r="CL21" s="49">
        <v>35238</v>
      </c>
      <c r="CM21" s="50">
        <f t="shared" si="18"/>
        <v>111.67699304356094</v>
      </c>
      <c r="CN21" s="49"/>
      <c r="CO21" s="49"/>
      <c r="CP21" s="156">
        <f t="shared" si="39"/>
        <v>7928</v>
      </c>
      <c r="CQ21" s="49">
        <v>7928</v>
      </c>
      <c r="CR21" s="50">
        <f t="shared" si="20"/>
        <v>88.090846463254749</v>
      </c>
      <c r="CS21" s="49"/>
      <c r="CT21" s="49"/>
      <c r="CU21" s="156">
        <f t="shared" si="40"/>
        <v>66571.5</v>
      </c>
      <c r="CV21" s="49">
        <v>66571.5</v>
      </c>
      <c r="CW21" s="50">
        <f t="shared" si="22"/>
        <v>142.01919999999998</v>
      </c>
      <c r="CX21" s="49"/>
      <c r="CY21" s="49"/>
      <c r="CZ21" s="156">
        <f t="shared" si="41"/>
        <v>8381</v>
      </c>
      <c r="DA21" s="49">
        <v>8381</v>
      </c>
      <c r="DB21" s="50">
        <f t="shared" si="24"/>
        <v>101.04895104895104</v>
      </c>
      <c r="DC21" s="49"/>
      <c r="DD21" s="49"/>
      <c r="DE21" s="156">
        <f t="shared" si="42"/>
        <v>19628</v>
      </c>
      <c r="DF21" s="49">
        <v>19628</v>
      </c>
      <c r="DG21" s="50">
        <f t="shared" si="26"/>
        <v>135.83861033253746</v>
      </c>
      <c r="DH21" s="49"/>
      <c r="DI21" s="49"/>
      <c r="DJ21" s="156">
        <f t="shared" si="43"/>
        <v>31340</v>
      </c>
      <c r="DK21" s="49">
        <v>31340</v>
      </c>
      <c r="DL21" s="50">
        <f t="shared" si="28"/>
        <v>100.8683561740832</v>
      </c>
      <c r="DM21" s="49"/>
      <c r="DN21" s="49"/>
      <c r="DO21" s="156">
        <f t="shared" si="44"/>
        <v>25204</v>
      </c>
      <c r="DP21" s="49">
        <v>25204</v>
      </c>
      <c r="DQ21" s="50">
        <f t="shared" si="30"/>
        <v>102.94069596471165</v>
      </c>
      <c r="DR21" s="49"/>
      <c r="DS21" s="49"/>
    </row>
    <row r="22" spans="1:123" s="56" customFormat="1" ht="19.5" customHeight="1" collapsed="1">
      <c r="A22" s="51" t="s">
        <v>26</v>
      </c>
      <c r="B22" s="52" t="s">
        <v>213</v>
      </c>
      <c r="C22" s="53">
        <f t="shared" ref="C22:X22" si="52">C23+C56</f>
        <v>1778544</v>
      </c>
      <c r="D22" s="53">
        <f t="shared" si="52"/>
        <v>198842.3</v>
      </c>
      <c r="E22" s="53">
        <f t="shared" si="52"/>
        <v>221952</v>
      </c>
      <c r="F22" s="53">
        <f t="shared" si="52"/>
        <v>149136</v>
      </c>
      <c r="G22" s="53">
        <f t="shared" si="52"/>
        <v>197237.7</v>
      </c>
      <c r="H22" s="53">
        <f t="shared" si="52"/>
        <v>245932</v>
      </c>
      <c r="I22" s="53">
        <f t="shared" si="52"/>
        <v>190373</v>
      </c>
      <c r="J22" s="53">
        <f t="shared" si="52"/>
        <v>54311</v>
      </c>
      <c r="K22" s="53">
        <f t="shared" si="52"/>
        <v>146450</v>
      </c>
      <c r="L22" s="53">
        <f t="shared" si="52"/>
        <v>175387</v>
      </c>
      <c r="M22" s="53">
        <f t="shared" si="52"/>
        <v>198923</v>
      </c>
      <c r="N22" s="53">
        <f t="shared" si="52"/>
        <v>1778544</v>
      </c>
      <c r="O22" s="53">
        <f t="shared" si="52"/>
        <v>198842.3</v>
      </c>
      <c r="P22" s="53">
        <f t="shared" si="52"/>
        <v>221952</v>
      </c>
      <c r="Q22" s="53">
        <f t="shared" si="52"/>
        <v>149136</v>
      </c>
      <c r="R22" s="53">
        <f t="shared" si="52"/>
        <v>197237.7</v>
      </c>
      <c r="S22" s="53">
        <f t="shared" si="52"/>
        <v>245932</v>
      </c>
      <c r="T22" s="53">
        <f t="shared" si="52"/>
        <v>190373</v>
      </c>
      <c r="U22" s="53">
        <f t="shared" si="52"/>
        <v>54311</v>
      </c>
      <c r="V22" s="53">
        <f t="shared" si="52"/>
        <v>146450</v>
      </c>
      <c r="W22" s="53">
        <f t="shared" si="52"/>
        <v>175387</v>
      </c>
      <c r="X22" s="53">
        <f t="shared" si="52"/>
        <v>198923</v>
      </c>
      <c r="Y22" s="53">
        <f t="shared" si="8"/>
        <v>1870876</v>
      </c>
      <c r="Z22" s="53">
        <f t="shared" si="8"/>
        <v>1828159</v>
      </c>
      <c r="AA22" s="53">
        <f t="shared" si="8"/>
        <v>42717</v>
      </c>
      <c r="AB22" s="53">
        <f t="shared" ref="AB22:BR22" si="53">AB23+AB56</f>
        <v>234120</v>
      </c>
      <c r="AC22" s="53">
        <f t="shared" si="53"/>
        <v>213607</v>
      </c>
      <c r="AD22" s="53">
        <f t="shared" si="53"/>
        <v>20513</v>
      </c>
      <c r="AE22" s="53">
        <f t="shared" si="53"/>
        <v>241568</v>
      </c>
      <c r="AF22" s="53">
        <f t="shared" si="53"/>
        <v>229699</v>
      </c>
      <c r="AG22" s="53">
        <f t="shared" si="53"/>
        <v>11869</v>
      </c>
      <c r="AH22" s="53">
        <f t="shared" si="53"/>
        <v>161991</v>
      </c>
      <c r="AI22" s="53">
        <f t="shared" si="53"/>
        <v>153878</v>
      </c>
      <c r="AJ22" s="53">
        <f t="shared" si="53"/>
        <v>8113</v>
      </c>
      <c r="AK22" s="53">
        <f t="shared" si="53"/>
        <v>194388</v>
      </c>
      <c r="AL22" s="53">
        <f t="shared" si="53"/>
        <v>200966</v>
      </c>
      <c r="AM22" s="53">
        <f t="shared" si="53"/>
        <v>-6578</v>
      </c>
      <c r="AN22" s="53">
        <f t="shared" si="53"/>
        <v>252087</v>
      </c>
      <c r="AO22" s="53">
        <f t="shared" si="53"/>
        <v>250713</v>
      </c>
      <c r="AP22" s="53">
        <f t="shared" si="53"/>
        <v>1374</v>
      </c>
      <c r="AQ22" s="53">
        <f t="shared" si="53"/>
        <v>198509</v>
      </c>
      <c r="AR22" s="53">
        <f t="shared" si="53"/>
        <v>194122</v>
      </c>
      <c r="AS22" s="53">
        <f t="shared" si="53"/>
        <v>4387</v>
      </c>
      <c r="AT22" s="53">
        <f t="shared" si="53"/>
        <v>54897</v>
      </c>
      <c r="AU22" s="53">
        <f t="shared" si="53"/>
        <v>59228</v>
      </c>
      <c r="AV22" s="53">
        <f t="shared" si="53"/>
        <v>-4331</v>
      </c>
      <c r="AW22" s="53">
        <f t="shared" si="53"/>
        <v>153253</v>
      </c>
      <c r="AX22" s="53">
        <f t="shared" si="53"/>
        <v>148668</v>
      </c>
      <c r="AY22" s="53">
        <f t="shared" si="53"/>
        <v>4585</v>
      </c>
      <c r="AZ22" s="53">
        <f t="shared" si="53"/>
        <v>175155</v>
      </c>
      <c r="BA22" s="53">
        <f t="shared" si="53"/>
        <v>178197</v>
      </c>
      <c r="BB22" s="53">
        <f t="shared" si="53"/>
        <v>-3042</v>
      </c>
      <c r="BC22" s="53">
        <f t="shared" si="53"/>
        <v>204908</v>
      </c>
      <c r="BD22" s="53">
        <f t="shared" si="53"/>
        <v>199081</v>
      </c>
      <c r="BE22" s="53">
        <f t="shared" si="53"/>
        <v>5827</v>
      </c>
      <c r="BF22" s="53">
        <f t="shared" ca="1" si="53"/>
        <v>1828159</v>
      </c>
      <c r="BG22" s="53">
        <f t="shared" si="53"/>
        <v>0</v>
      </c>
      <c r="BH22" s="53">
        <f t="shared" si="53"/>
        <v>0</v>
      </c>
      <c r="BI22" s="53">
        <f t="shared" si="53"/>
        <v>0</v>
      </c>
      <c r="BJ22" s="53">
        <f t="shared" si="53"/>
        <v>0</v>
      </c>
      <c r="BK22" s="53">
        <f t="shared" si="53"/>
        <v>0</v>
      </c>
      <c r="BL22" s="53">
        <f t="shared" si="53"/>
        <v>0</v>
      </c>
      <c r="BM22" s="53">
        <f t="shared" si="53"/>
        <v>0</v>
      </c>
      <c r="BN22" s="53">
        <f t="shared" si="53"/>
        <v>0</v>
      </c>
      <c r="BO22" s="53">
        <f t="shared" si="53"/>
        <v>0</v>
      </c>
      <c r="BP22" s="53">
        <f t="shared" si="53"/>
        <v>0</v>
      </c>
      <c r="BQ22" s="53">
        <f>BQ23+BQ56</f>
        <v>1913341.7</v>
      </c>
      <c r="BR22" s="53">
        <f t="shared" si="53"/>
        <v>1813650.7</v>
      </c>
      <c r="BS22" s="55">
        <f t="shared" si="10"/>
        <v>99.206398349377707</v>
      </c>
      <c r="BT22" s="53">
        <f>BT23+BT56</f>
        <v>42717</v>
      </c>
      <c r="BU22" s="53">
        <f>BU23+BU56</f>
        <v>56974</v>
      </c>
      <c r="BV22" s="53">
        <f>BV23+BV56</f>
        <v>238158</v>
      </c>
      <c r="BW22" s="53">
        <f>BW23+BW56</f>
        <v>206550</v>
      </c>
      <c r="BX22" s="55">
        <f t="shared" si="11"/>
        <v>96.696269317016771</v>
      </c>
      <c r="BY22" s="53">
        <f>BY23+BY56</f>
        <v>20513</v>
      </c>
      <c r="BZ22" s="53">
        <f>BZ23+BZ56</f>
        <v>11095</v>
      </c>
      <c r="CA22" s="53">
        <f>CA23+CA56</f>
        <v>242064</v>
      </c>
      <c r="CB22" s="53">
        <f>CB23+CB56</f>
        <v>226497</v>
      </c>
      <c r="CC22" s="55">
        <f t="shared" si="14"/>
        <v>98.606001767530543</v>
      </c>
      <c r="CD22" s="53">
        <f>CD23+CD56</f>
        <v>11869</v>
      </c>
      <c r="CE22" s="53">
        <f>CE23+CE56</f>
        <v>3698</v>
      </c>
      <c r="CF22" s="53">
        <f>CF23+CF56</f>
        <v>164750</v>
      </c>
      <c r="CG22" s="53">
        <f>CG23+CG56</f>
        <v>151586</v>
      </c>
      <c r="CH22" s="55">
        <f t="shared" si="16"/>
        <v>98.510508324776765</v>
      </c>
      <c r="CI22" s="53">
        <f>CI23+CI56</f>
        <v>8113</v>
      </c>
      <c r="CJ22" s="53">
        <f>CJ23+CJ56</f>
        <v>5051</v>
      </c>
      <c r="CK22" s="53">
        <f>CK23+CK56</f>
        <v>197070.7</v>
      </c>
      <c r="CL22" s="53">
        <f>CL23+CL56</f>
        <v>199259.7</v>
      </c>
      <c r="CM22" s="55">
        <f t="shared" si="18"/>
        <v>99.150950907118613</v>
      </c>
      <c r="CN22" s="53">
        <f>CN23+CN56</f>
        <v>-6578</v>
      </c>
      <c r="CO22" s="53">
        <f>CO23+CO56</f>
        <v>4389</v>
      </c>
      <c r="CP22" s="53">
        <f>CP23+CP56</f>
        <v>261172</v>
      </c>
      <c r="CQ22" s="53">
        <f>CQ23+CQ56</f>
        <v>250648</v>
      </c>
      <c r="CR22" s="55">
        <f t="shared" si="20"/>
        <v>99.974073941119926</v>
      </c>
      <c r="CS22" s="53">
        <f>CS23+CS56</f>
        <v>1374</v>
      </c>
      <c r="CT22" s="53">
        <f>CT23+CT56</f>
        <v>9150</v>
      </c>
      <c r="CU22" s="53">
        <f>CU23+CU56</f>
        <v>197470</v>
      </c>
      <c r="CV22" s="53">
        <f>CV23+CV56</f>
        <v>194122</v>
      </c>
      <c r="CW22" s="55">
        <f t="shared" si="22"/>
        <v>100</v>
      </c>
      <c r="CX22" s="53">
        <f>CX23+CX56</f>
        <v>4387</v>
      </c>
      <c r="CY22" s="53">
        <f>CY23+CY56</f>
        <v>-1039</v>
      </c>
      <c r="CZ22" s="53">
        <f>CZ23+CZ56</f>
        <v>61908</v>
      </c>
      <c r="DA22" s="53">
        <f>DA23+DA56</f>
        <v>59228</v>
      </c>
      <c r="DB22" s="55">
        <f t="shared" si="24"/>
        <v>100</v>
      </c>
      <c r="DC22" s="53">
        <f>DC23+DC56</f>
        <v>-4331</v>
      </c>
      <c r="DD22" s="53">
        <f>DD23+DD56</f>
        <v>7011</v>
      </c>
      <c r="DE22" s="53">
        <f>DE23+DE56</f>
        <v>154654</v>
      </c>
      <c r="DF22" s="53">
        <f>DF23+DF56</f>
        <v>148482</v>
      </c>
      <c r="DG22" s="55">
        <f t="shared" si="26"/>
        <v>99.8748890144483</v>
      </c>
      <c r="DH22" s="53">
        <f>DH23+DH56</f>
        <v>4585</v>
      </c>
      <c r="DI22" s="53">
        <f>DI23+DI56</f>
        <v>1587</v>
      </c>
      <c r="DJ22" s="53">
        <f>DJ23+DJ56</f>
        <v>183298</v>
      </c>
      <c r="DK22" s="53">
        <f>DK23+DK56</f>
        <v>178197</v>
      </c>
      <c r="DL22" s="55">
        <f t="shared" si="28"/>
        <v>100</v>
      </c>
      <c r="DM22" s="53">
        <f>DM23+DM56</f>
        <v>-3042</v>
      </c>
      <c r="DN22" s="53">
        <f>DN23+DN56</f>
        <v>8143</v>
      </c>
      <c r="DO22" s="53">
        <f>DO23+DO56</f>
        <v>212797</v>
      </c>
      <c r="DP22" s="53">
        <f>DP23+DP56</f>
        <v>199081</v>
      </c>
      <c r="DQ22" s="55">
        <f t="shared" si="30"/>
        <v>100</v>
      </c>
      <c r="DR22" s="53">
        <f>DR23+DR56</f>
        <v>5827</v>
      </c>
      <c r="DS22" s="53">
        <f>DS23+DS56</f>
        <v>7889</v>
      </c>
    </row>
    <row r="23" spans="1:123" s="56" customFormat="1" ht="28.5" customHeight="1">
      <c r="A23" s="51" t="s">
        <v>28</v>
      </c>
      <c r="B23" s="52" t="s">
        <v>214</v>
      </c>
      <c r="C23" s="53">
        <f>D23+E23+F23+G23+H23+I23+J23+K23+L23+M23</f>
        <v>1778544</v>
      </c>
      <c r="D23" s="54">
        <v>198842.3</v>
      </c>
      <c r="E23" s="54">
        <v>221952</v>
      </c>
      <c r="F23" s="54">
        <v>149136</v>
      </c>
      <c r="G23" s="54">
        <v>197237.7</v>
      </c>
      <c r="H23" s="54">
        <v>245932</v>
      </c>
      <c r="I23" s="54">
        <v>190373</v>
      </c>
      <c r="J23" s="54">
        <v>54311</v>
      </c>
      <c r="K23" s="54">
        <v>146450</v>
      </c>
      <c r="L23" s="54">
        <v>175387</v>
      </c>
      <c r="M23" s="54">
        <v>198923</v>
      </c>
      <c r="N23" s="53">
        <f t="shared" si="45"/>
        <v>1778544</v>
      </c>
      <c r="O23" s="54">
        <v>198842.3</v>
      </c>
      <c r="P23" s="54">
        <v>221952</v>
      </c>
      <c r="Q23" s="54">
        <v>149136</v>
      </c>
      <c r="R23" s="54">
        <v>197237.7</v>
      </c>
      <c r="S23" s="54">
        <v>245932</v>
      </c>
      <c r="T23" s="54">
        <v>190373</v>
      </c>
      <c r="U23" s="54">
        <v>54311</v>
      </c>
      <c r="V23" s="54">
        <v>146450</v>
      </c>
      <c r="W23" s="54">
        <v>175387</v>
      </c>
      <c r="X23" s="54">
        <v>198923</v>
      </c>
      <c r="Y23" s="156">
        <f t="shared" si="8"/>
        <v>1828159</v>
      </c>
      <c r="Z23" s="156">
        <f t="shared" si="8"/>
        <v>1828159</v>
      </c>
      <c r="AA23" s="156">
        <f t="shared" si="8"/>
        <v>0</v>
      </c>
      <c r="AB23" s="53">
        <f t="shared" ref="AB23:BR23" si="54">AB24+AB25+AB38+AB52</f>
        <v>213607</v>
      </c>
      <c r="AC23" s="53">
        <f t="shared" si="54"/>
        <v>213607</v>
      </c>
      <c r="AD23" s="53">
        <f t="shared" si="54"/>
        <v>0</v>
      </c>
      <c r="AE23" s="53">
        <f t="shared" si="54"/>
        <v>229699</v>
      </c>
      <c r="AF23" s="53">
        <f t="shared" si="54"/>
        <v>229699</v>
      </c>
      <c r="AG23" s="53">
        <f t="shared" si="54"/>
        <v>0</v>
      </c>
      <c r="AH23" s="53">
        <f t="shared" si="54"/>
        <v>153878</v>
      </c>
      <c r="AI23" s="53">
        <f t="shared" si="54"/>
        <v>153878</v>
      </c>
      <c r="AJ23" s="53">
        <f t="shared" si="54"/>
        <v>0</v>
      </c>
      <c r="AK23" s="53">
        <f t="shared" si="54"/>
        <v>200966</v>
      </c>
      <c r="AL23" s="53">
        <f t="shared" si="54"/>
        <v>200966</v>
      </c>
      <c r="AM23" s="53">
        <f t="shared" si="54"/>
        <v>0</v>
      </c>
      <c r="AN23" s="53">
        <f t="shared" si="54"/>
        <v>250713</v>
      </c>
      <c r="AO23" s="53">
        <f t="shared" si="54"/>
        <v>250713</v>
      </c>
      <c r="AP23" s="53">
        <f t="shared" si="54"/>
        <v>0</v>
      </c>
      <c r="AQ23" s="53">
        <f t="shared" si="54"/>
        <v>194122</v>
      </c>
      <c r="AR23" s="53">
        <f t="shared" si="54"/>
        <v>194122</v>
      </c>
      <c r="AS23" s="53">
        <f t="shared" si="54"/>
        <v>0</v>
      </c>
      <c r="AT23" s="53">
        <f t="shared" si="54"/>
        <v>59228</v>
      </c>
      <c r="AU23" s="53">
        <f t="shared" si="54"/>
        <v>59228</v>
      </c>
      <c r="AV23" s="53">
        <f t="shared" si="54"/>
        <v>0</v>
      </c>
      <c r="AW23" s="53">
        <f t="shared" si="54"/>
        <v>148668</v>
      </c>
      <c r="AX23" s="53">
        <f t="shared" si="54"/>
        <v>148668</v>
      </c>
      <c r="AY23" s="53">
        <f t="shared" si="54"/>
        <v>0</v>
      </c>
      <c r="AZ23" s="53">
        <f t="shared" si="54"/>
        <v>178197</v>
      </c>
      <c r="BA23" s="53">
        <f t="shared" si="54"/>
        <v>178197</v>
      </c>
      <c r="BB23" s="53">
        <f t="shared" si="54"/>
        <v>0</v>
      </c>
      <c r="BC23" s="53">
        <f t="shared" si="54"/>
        <v>199081</v>
      </c>
      <c r="BD23" s="53">
        <f t="shared" si="54"/>
        <v>199081</v>
      </c>
      <c r="BE23" s="53">
        <f t="shared" si="54"/>
        <v>0</v>
      </c>
      <c r="BF23" s="53">
        <f t="shared" ca="1" si="54"/>
        <v>1828159</v>
      </c>
      <c r="BG23" s="53">
        <f t="shared" si="54"/>
        <v>0</v>
      </c>
      <c r="BH23" s="53">
        <f t="shared" si="54"/>
        <v>0</v>
      </c>
      <c r="BI23" s="53">
        <f t="shared" si="54"/>
        <v>0</v>
      </c>
      <c r="BJ23" s="53">
        <f t="shared" si="54"/>
        <v>0</v>
      </c>
      <c r="BK23" s="53">
        <f t="shared" si="54"/>
        <v>0</v>
      </c>
      <c r="BL23" s="53">
        <f t="shared" si="54"/>
        <v>0</v>
      </c>
      <c r="BM23" s="53">
        <f t="shared" si="54"/>
        <v>0</v>
      </c>
      <c r="BN23" s="53">
        <f t="shared" si="54"/>
        <v>0</v>
      </c>
      <c r="BO23" s="53">
        <f t="shared" si="54"/>
        <v>0</v>
      </c>
      <c r="BP23" s="53">
        <f t="shared" si="54"/>
        <v>0</v>
      </c>
      <c r="BQ23" s="53">
        <f>BQ24+BQ25+BQ38+BQ52</f>
        <v>1813650.7</v>
      </c>
      <c r="BR23" s="53">
        <f t="shared" si="54"/>
        <v>1813650.7</v>
      </c>
      <c r="BS23" s="55">
        <f t="shared" si="10"/>
        <v>99.206398349377707</v>
      </c>
      <c r="BT23" s="53">
        <f>BT24+BT25+BT38+BT52</f>
        <v>0</v>
      </c>
      <c r="BU23" s="53"/>
      <c r="BV23" s="53">
        <f>BV24+BV25+BV38+BV52</f>
        <v>206550</v>
      </c>
      <c r="BW23" s="53">
        <f>BW24+BW25+BW38+BW52</f>
        <v>206550</v>
      </c>
      <c r="BX23" s="55">
        <f t="shared" si="11"/>
        <v>96.696269317016771</v>
      </c>
      <c r="BY23" s="53">
        <f>BY24+BY25+BY38+BY52</f>
        <v>0</v>
      </c>
      <c r="BZ23" s="53"/>
      <c r="CA23" s="53">
        <f>CA24+CA25+CA38+CA52</f>
        <v>226497</v>
      </c>
      <c r="CB23" s="53">
        <f>CB24+CB25+CB38+CB52</f>
        <v>226497</v>
      </c>
      <c r="CC23" s="55">
        <f t="shared" si="14"/>
        <v>98.606001767530543</v>
      </c>
      <c r="CD23" s="53">
        <f>CD24+CD25+CD38+CD52</f>
        <v>0</v>
      </c>
      <c r="CE23" s="53"/>
      <c r="CF23" s="53">
        <f>CF24+CF25+CF38+CF52</f>
        <v>151586</v>
      </c>
      <c r="CG23" s="53">
        <f>CG24+CG25+CG38+CG52</f>
        <v>151586</v>
      </c>
      <c r="CH23" s="55">
        <f t="shared" si="16"/>
        <v>98.510508324776765</v>
      </c>
      <c r="CI23" s="53">
        <f>CI24+CI25+CI38+CI52</f>
        <v>0</v>
      </c>
      <c r="CJ23" s="53"/>
      <c r="CK23" s="53">
        <f>CK24+CK25+CK38+CK52</f>
        <v>199259.7</v>
      </c>
      <c r="CL23" s="53">
        <f>CL24+CL25+CL38+CL52</f>
        <v>199259.7</v>
      </c>
      <c r="CM23" s="55">
        <f t="shared" si="18"/>
        <v>99.150950907118613</v>
      </c>
      <c r="CN23" s="53">
        <f>CN24+CN25+CN38+CN52</f>
        <v>0</v>
      </c>
      <c r="CO23" s="53"/>
      <c r="CP23" s="53">
        <f>CP24+CP25+CP38+CP52</f>
        <v>250648</v>
      </c>
      <c r="CQ23" s="53">
        <f>CQ24+CQ25+CQ38+CQ52</f>
        <v>250648</v>
      </c>
      <c r="CR23" s="55">
        <f t="shared" si="20"/>
        <v>99.974073941119926</v>
      </c>
      <c r="CS23" s="53">
        <f>CS24+CS25+CS38+CS52</f>
        <v>0</v>
      </c>
      <c r="CT23" s="53"/>
      <c r="CU23" s="53">
        <f>CU24+CU25+CU38+CU52</f>
        <v>194122</v>
      </c>
      <c r="CV23" s="53">
        <f>CV24+CV25+CV38+CV52</f>
        <v>194122</v>
      </c>
      <c r="CW23" s="55">
        <f t="shared" si="22"/>
        <v>100</v>
      </c>
      <c r="CX23" s="53">
        <f>CX24+CX25+CX38+CX52</f>
        <v>0</v>
      </c>
      <c r="CY23" s="53"/>
      <c r="CZ23" s="53">
        <f>CZ24+CZ25+CZ38+CZ52</f>
        <v>59228</v>
      </c>
      <c r="DA23" s="53">
        <f>DA24+DA25+DA38+DA52</f>
        <v>59228</v>
      </c>
      <c r="DB23" s="55">
        <f t="shared" si="24"/>
        <v>100</v>
      </c>
      <c r="DC23" s="53">
        <f>DC24+DC25+DC38+DC52</f>
        <v>0</v>
      </c>
      <c r="DD23" s="53"/>
      <c r="DE23" s="53">
        <f>DE24+DE25+DE38+DE52</f>
        <v>148482</v>
      </c>
      <c r="DF23" s="53">
        <f>DF24+DF25+DF38+DF52</f>
        <v>148482</v>
      </c>
      <c r="DG23" s="55">
        <f t="shared" si="26"/>
        <v>99.8748890144483</v>
      </c>
      <c r="DH23" s="53">
        <f>DH24+DH25+DH38+DH52</f>
        <v>0</v>
      </c>
      <c r="DI23" s="53"/>
      <c r="DJ23" s="53">
        <f>DJ24+DJ25+DJ38+DJ52</f>
        <v>178197</v>
      </c>
      <c r="DK23" s="53">
        <f>DK24+DK25+DK38+DK52</f>
        <v>178197</v>
      </c>
      <c r="DL23" s="55">
        <f t="shared" si="28"/>
        <v>100</v>
      </c>
      <c r="DM23" s="53">
        <f>DM24+DM25+DM38+DM52</f>
        <v>0</v>
      </c>
      <c r="DN23" s="53"/>
      <c r="DO23" s="53">
        <f>DO24+DO25+DO38+DO52</f>
        <v>199081</v>
      </c>
      <c r="DP23" s="53">
        <f>DP24+DP25+DP38+DP52</f>
        <v>199081</v>
      </c>
      <c r="DQ23" s="55">
        <f t="shared" si="30"/>
        <v>100</v>
      </c>
      <c r="DR23" s="53">
        <f>DR24+DR25+DR38+DR52</f>
        <v>0</v>
      </c>
      <c r="DS23" s="53"/>
    </row>
    <row r="24" spans="1:123" s="56" customFormat="1" ht="25.5" customHeight="1">
      <c r="A24" s="51" t="s">
        <v>67</v>
      </c>
      <c r="B24" s="52" t="s">
        <v>215</v>
      </c>
      <c r="C24" s="53">
        <f t="shared" ref="C24:N24" si="55">C23</f>
        <v>1778544</v>
      </c>
      <c r="D24" s="53">
        <f t="shared" si="55"/>
        <v>198842.3</v>
      </c>
      <c r="E24" s="53">
        <f t="shared" si="55"/>
        <v>221952</v>
      </c>
      <c r="F24" s="53">
        <f t="shared" si="55"/>
        <v>149136</v>
      </c>
      <c r="G24" s="53">
        <f t="shared" si="55"/>
        <v>197237.7</v>
      </c>
      <c r="H24" s="53">
        <f t="shared" si="55"/>
        <v>245932</v>
      </c>
      <c r="I24" s="53">
        <f t="shared" si="55"/>
        <v>190373</v>
      </c>
      <c r="J24" s="53">
        <f t="shared" si="55"/>
        <v>54311</v>
      </c>
      <c r="K24" s="53">
        <f t="shared" si="55"/>
        <v>146450</v>
      </c>
      <c r="L24" s="53">
        <f t="shared" si="55"/>
        <v>175387</v>
      </c>
      <c r="M24" s="53">
        <f t="shared" si="55"/>
        <v>198923</v>
      </c>
      <c r="N24" s="53">
        <f t="shared" si="55"/>
        <v>1778544</v>
      </c>
      <c r="O24" s="54"/>
      <c r="P24" s="54"/>
      <c r="Q24" s="54"/>
      <c r="R24" s="54"/>
      <c r="S24" s="54"/>
      <c r="T24" s="54"/>
      <c r="U24" s="54"/>
      <c r="V24" s="54"/>
      <c r="W24" s="54"/>
      <c r="X24" s="54"/>
      <c r="Y24" s="156">
        <f t="shared" si="8"/>
        <v>1778544</v>
      </c>
      <c r="Z24" s="156">
        <f t="shared" si="8"/>
        <v>1778544</v>
      </c>
      <c r="AA24" s="156">
        <f t="shared" si="8"/>
        <v>0</v>
      </c>
      <c r="AB24" s="53">
        <v>198842</v>
      </c>
      <c r="AC24" s="53">
        <v>198842</v>
      </c>
      <c r="AD24" s="53"/>
      <c r="AE24" s="53">
        <v>221952</v>
      </c>
      <c r="AF24" s="53">
        <v>221952</v>
      </c>
      <c r="AG24" s="53"/>
      <c r="AH24" s="53">
        <v>149136</v>
      </c>
      <c r="AI24" s="53">
        <v>149136</v>
      </c>
      <c r="AJ24" s="53"/>
      <c r="AK24" s="53">
        <v>197238</v>
      </c>
      <c r="AL24" s="53">
        <v>197238</v>
      </c>
      <c r="AM24" s="53"/>
      <c r="AN24" s="53">
        <v>245932</v>
      </c>
      <c r="AO24" s="53">
        <v>245932</v>
      </c>
      <c r="AP24" s="53"/>
      <c r="AQ24" s="53">
        <v>190373</v>
      </c>
      <c r="AR24" s="53">
        <v>190373</v>
      </c>
      <c r="AS24" s="53"/>
      <c r="AT24" s="53">
        <v>54311</v>
      </c>
      <c r="AU24" s="53">
        <v>54311</v>
      </c>
      <c r="AV24" s="53"/>
      <c r="AW24" s="53">
        <v>146450</v>
      </c>
      <c r="AX24" s="53">
        <v>146450</v>
      </c>
      <c r="AY24" s="53"/>
      <c r="AZ24" s="53">
        <v>175387</v>
      </c>
      <c r="BA24" s="53">
        <v>175387</v>
      </c>
      <c r="BB24" s="53"/>
      <c r="BC24" s="53">
        <v>198923</v>
      </c>
      <c r="BD24" s="53">
        <v>198923</v>
      </c>
      <c r="BE24" s="53"/>
      <c r="BF24" s="53">
        <f t="shared" ref="BF24" ca="1" si="56">BF23</f>
        <v>1828159</v>
      </c>
      <c r="BG24" s="54"/>
      <c r="BH24" s="54"/>
      <c r="BI24" s="54"/>
      <c r="BJ24" s="54"/>
      <c r="BK24" s="54"/>
      <c r="BL24" s="54"/>
      <c r="BM24" s="54"/>
      <c r="BN24" s="54"/>
      <c r="BO24" s="54"/>
      <c r="BP24" s="54"/>
      <c r="BQ24" s="53">
        <f>BR24+BT24</f>
        <v>1778543.7</v>
      </c>
      <c r="BR24" s="53">
        <f>BW24+CB24+CG24+CL24+CQ24+CV24+DA24+DF24+DK24+DP24</f>
        <v>1778543.7</v>
      </c>
      <c r="BS24" s="55">
        <f t="shared" si="10"/>
        <v>99.999983132269989</v>
      </c>
      <c r="BT24" s="53">
        <f>BY24+CD24+CI24+CN24+CS24+CX24+DC24+DH24+DM24+DR24</f>
        <v>0</v>
      </c>
      <c r="BU24" s="53"/>
      <c r="BV24" s="53">
        <f>BW24+BY24</f>
        <v>198842</v>
      </c>
      <c r="BW24" s="54">
        <v>198842</v>
      </c>
      <c r="BX24" s="55">
        <f t="shared" si="11"/>
        <v>100</v>
      </c>
      <c r="BY24" s="54"/>
      <c r="BZ24" s="54"/>
      <c r="CA24" s="53">
        <f>CB24+CD24</f>
        <v>221952</v>
      </c>
      <c r="CB24" s="54">
        <f>E23</f>
        <v>221952</v>
      </c>
      <c r="CC24" s="55">
        <f t="shared" si="14"/>
        <v>100</v>
      </c>
      <c r="CD24" s="54"/>
      <c r="CE24" s="54"/>
      <c r="CF24" s="53">
        <f>CG24+CI24</f>
        <v>149136</v>
      </c>
      <c r="CG24" s="54">
        <f>F23</f>
        <v>149136</v>
      </c>
      <c r="CH24" s="55">
        <f t="shared" si="16"/>
        <v>100</v>
      </c>
      <c r="CI24" s="54"/>
      <c r="CJ24" s="54"/>
      <c r="CK24" s="53">
        <f>CL24+CN24</f>
        <v>197237.7</v>
      </c>
      <c r="CL24" s="54">
        <f>G23</f>
        <v>197237.7</v>
      </c>
      <c r="CM24" s="55">
        <f t="shared" si="18"/>
        <v>99.999847899491982</v>
      </c>
      <c r="CN24" s="54"/>
      <c r="CO24" s="54"/>
      <c r="CP24" s="53">
        <f>CQ24+CS24</f>
        <v>245932</v>
      </c>
      <c r="CQ24" s="54">
        <f>H23</f>
        <v>245932</v>
      </c>
      <c r="CR24" s="55">
        <f t="shared" si="20"/>
        <v>100</v>
      </c>
      <c r="CS24" s="54"/>
      <c r="CT24" s="54"/>
      <c r="CU24" s="53">
        <f>CV24+CX24</f>
        <v>190373</v>
      </c>
      <c r="CV24" s="54">
        <f>I23</f>
        <v>190373</v>
      </c>
      <c r="CW24" s="55">
        <f t="shared" si="22"/>
        <v>100</v>
      </c>
      <c r="CX24" s="54"/>
      <c r="CY24" s="54"/>
      <c r="CZ24" s="53">
        <f>DA24+DC24</f>
        <v>54311</v>
      </c>
      <c r="DA24" s="54">
        <f>J23</f>
        <v>54311</v>
      </c>
      <c r="DB24" s="55">
        <f t="shared" si="24"/>
        <v>100</v>
      </c>
      <c r="DC24" s="54"/>
      <c r="DD24" s="54"/>
      <c r="DE24" s="53">
        <f>DF24+DH24</f>
        <v>146450</v>
      </c>
      <c r="DF24" s="54">
        <f>K23</f>
        <v>146450</v>
      </c>
      <c r="DG24" s="55">
        <f t="shared" si="26"/>
        <v>100</v>
      </c>
      <c r="DH24" s="54"/>
      <c r="DI24" s="54"/>
      <c r="DJ24" s="53">
        <f>DK24+DM24</f>
        <v>175387</v>
      </c>
      <c r="DK24" s="54">
        <f>L23</f>
        <v>175387</v>
      </c>
      <c r="DL24" s="55">
        <f t="shared" si="28"/>
        <v>100</v>
      </c>
      <c r="DM24" s="54"/>
      <c r="DN24" s="54"/>
      <c r="DO24" s="53">
        <f>DP24+DR24</f>
        <v>198923</v>
      </c>
      <c r="DP24" s="54">
        <f>M23</f>
        <v>198923</v>
      </c>
      <c r="DQ24" s="55">
        <f t="shared" si="30"/>
        <v>100</v>
      </c>
      <c r="DR24" s="54"/>
      <c r="DS24" s="54"/>
    </row>
    <row r="25" spans="1:123" s="56" customFormat="1" ht="28.5" customHeight="1">
      <c r="A25" s="51" t="s">
        <v>68</v>
      </c>
      <c r="B25" s="52" t="s">
        <v>216</v>
      </c>
      <c r="C25" s="53"/>
      <c r="D25" s="54"/>
      <c r="E25" s="54"/>
      <c r="F25" s="54"/>
      <c r="G25" s="54"/>
      <c r="H25" s="54"/>
      <c r="I25" s="54"/>
      <c r="J25" s="54"/>
      <c r="K25" s="54"/>
      <c r="L25" s="54"/>
      <c r="M25" s="54"/>
      <c r="N25" s="53"/>
      <c r="O25" s="54"/>
      <c r="P25" s="54"/>
      <c r="Q25" s="54"/>
      <c r="R25" s="54"/>
      <c r="S25" s="54"/>
      <c r="T25" s="54"/>
      <c r="U25" s="54"/>
      <c r="V25" s="54"/>
      <c r="W25" s="54"/>
      <c r="X25" s="54"/>
      <c r="Y25" s="156">
        <f t="shared" si="8"/>
        <v>11240</v>
      </c>
      <c r="Z25" s="156">
        <f t="shared" si="8"/>
        <v>11240</v>
      </c>
      <c r="AA25" s="156">
        <f t="shared" si="8"/>
        <v>0</v>
      </c>
      <c r="AB25" s="53">
        <f t="shared" ref="AB25:BE25" si="57">AB26+AB28+AB31</f>
        <v>31</v>
      </c>
      <c r="AC25" s="53">
        <f t="shared" si="57"/>
        <v>31</v>
      </c>
      <c r="AD25" s="53">
        <f t="shared" si="57"/>
        <v>0</v>
      </c>
      <c r="AE25" s="53">
        <f t="shared" si="57"/>
        <v>1774</v>
      </c>
      <c r="AF25" s="53">
        <f t="shared" si="57"/>
        <v>1774</v>
      </c>
      <c r="AG25" s="53">
        <f t="shared" si="57"/>
        <v>0</v>
      </c>
      <c r="AH25" s="53">
        <f t="shared" si="57"/>
        <v>1097</v>
      </c>
      <c r="AI25" s="53">
        <f t="shared" si="57"/>
        <v>1097</v>
      </c>
      <c r="AJ25" s="53">
        <f t="shared" si="57"/>
        <v>0</v>
      </c>
      <c r="AK25" s="53">
        <f t="shared" si="57"/>
        <v>1168</v>
      </c>
      <c r="AL25" s="53">
        <f t="shared" si="57"/>
        <v>1168</v>
      </c>
      <c r="AM25" s="53">
        <f t="shared" si="57"/>
        <v>0</v>
      </c>
      <c r="AN25" s="53">
        <f t="shared" si="57"/>
        <v>1812</v>
      </c>
      <c r="AO25" s="53">
        <f t="shared" si="57"/>
        <v>1812</v>
      </c>
      <c r="AP25" s="53">
        <f t="shared" si="57"/>
        <v>0</v>
      </c>
      <c r="AQ25" s="53">
        <f t="shared" si="57"/>
        <v>2176</v>
      </c>
      <c r="AR25" s="53">
        <f t="shared" si="57"/>
        <v>2176</v>
      </c>
      <c r="AS25" s="53">
        <f t="shared" si="57"/>
        <v>0</v>
      </c>
      <c r="AT25" s="53">
        <f t="shared" si="57"/>
        <v>1357</v>
      </c>
      <c r="AU25" s="53">
        <f t="shared" si="57"/>
        <v>1357</v>
      </c>
      <c r="AV25" s="53">
        <f t="shared" si="57"/>
        <v>0</v>
      </c>
      <c r="AW25" s="53">
        <f t="shared" si="57"/>
        <v>1587</v>
      </c>
      <c r="AX25" s="53">
        <f t="shared" si="57"/>
        <v>1587</v>
      </c>
      <c r="AY25" s="53">
        <f t="shared" si="57"/>
        <v>0</v>
      </c>
      <c r="AZ25" s="53">
        <f t="shared" si="57"/>
        <v>385</v>
      </c>
      <c r="BA25" s="53">
        <f t="shared" si="57"/>
        <v>385</v>
      </c>
      <c r="BB25" s="53">
        <f t="shared" si="57"/>
        <v>0</v>
      </c>
      <c r="BC25" s="53">
        <f t="shared" si="57"/>
        <v>-147</v>
      </c>
      <c r="BD25" s="53">
        <f t="shared" si="57"/>
        <v>-147</v>
      </c>
      <c r="BE25" s="53">
        <f t="shared" si="57"/>
        <v>0</v>
      </c>
      <c r="BF25" s="53"/>
      <c r="BG25" s="54"/>
      <c r="BH25" s="54"/>
      <c r="BI25" s="54"/>
      <c r="BJ25" s="54"/>
      <c r="BK25" s="54"/>
      <c r="BL25" s="54"/>
      <c r="BM25" s="54"/>
      <c r="BN25" s="54"/>
      <c r="BO25" s="54"/>
      <c r="BP25" s="54"/>
      <c r="BQ25" s="53">
        <f>BQ26+BQ28+BQ31</f>
        <v>11240</v>
      </c>
      <c r="BR25" s="53">
        <f>BR26+BR28+BR31</f>
        <v>11240</v>
      </c>
      <c r="BS25" s="55">
        <f t="shared" si="10"/>
        <v>100</v>
      </c>
      <c r="BT25" s="53">
        <f>BT26+BT28+BT31</f>
        <v>0</v>
      </c>
      <c r="BU25" s="53"/>
      <c r="BV25" s="53">
        <f>BV26+BV28+BV31</f>
        <v>31</v>
      </c>
      <c r="BW25" s="53">
        <f>BW26+BW28+BW31</f>
        <v>31</v>
      </c>
      <c r="BX25" s="55">
        <f t="shared" si="11"/>
        <v>100</v>
      </c>
      <c r="BY25" s="53">
        <f>BY26+BY28+BY31</f>
        <v>0</v>
      </c>
      <c r="BZ25" s="53"/>
      <c r="CA25" s="53">
        <f>CA26+CA28+CA31</f>
        <v>1774</v>
      </c>
      <c r="CB25" s="53">
        <f>CB26+CB28+CB31</f>
        <v>1774</v>
      </c>
      <c r="CC25" s="55">
        <f t="shared" si="14"/>
        <v>100</v>
      </c>
      <c r="CD25" s="53">
        <f>CD26+CD28+CD31</f>
        <v>0</v>
      </c>
      <c r="CE25" s="53"/>
      <c r="CF25" s="53">
        <f>CF26+CF28+CF31</f>
        <v>1097</v>
      </c>
      <c r="CG25" s="53">
        <f>CG26+CG28+CG31</f>
        <v>1097</v>
      </c>
      <c r="CH25" s="55">
        <f t="shared" si="16"/>
        <v>100</v>
      </c>
      <c r="CI25" s="53">
        <f>CI26+CI28+CI31</f>
        <v>0</v>
      </c>
      <c r="CJ25" s="53"/>
      <c r="CK25" s="53">
        <f>CK26+CK28+CK31</f>
        <v>1168</v>
      </c>
      <c r="CL25" s="53">
        <f>CL26+CL28+CL31</f>
        <v>1168</v>
      </c>
      <c r="CM25" s="55">
        <f t="shared" si="18"/>
        <v>100</v>
      </c>
      <c r="CN25" s="53">
        <f>CN26+CN28+CN31</f>
        <v>0</v>
      </c>
      <c r="CO25" s="53"/>
      <c r="CP25" s="53">
        <f>CP26+CP28+CP31</f>
        <v>1812</v>
      </c>
      <c r="CQ25" s="53">
        <f>CQ26+CQ28+CQ31</f>
        <v>1812</v>
      </c>
      <c r="CR25" s="55">
        <f t="shared" si="20"/>
        <v>100</v>
      </c>
      <c r="CS25" s="53">
        <f>CS26+CS28+CS31</f>
        <v>0</v>
      </c>
      <c r="CT25" s="53"/>
      <c r="CU25" s="53">
        <f>CU26+CU28+CU31</f>
        <v>2176</v>
      </c>
      <c r="CV25" s="53">
        <f>CV26+CV28+CV31</f>
        <v>2176</v>
      </c>
      <c r="CW25" s="55">
        <f t="shared" si="22"/>
        <v>100</v>
      </c>
      <c r="CX25" s="53">
        <f>CX26+CX28+CX31</f>
        <v>0</v>
      </c>
      <c r="CY25" s="53"/>
      <c r="CZ25" s="53">
        <f>CZ26+CZ28+CZ31</f>
        <v>1357</v>
      </c>
      <c r="DA25" s="53">
        <f>DA26+DA28+DA31</f>
        <v>1357</v>
      </c>
      <c r="DB25" s="55">
        <f t="shared" si="24"/>
        <v>100</v>
      </c>
      <c r="DC25" s="53">
        <f>DC26+DC28+DC31</f>
        <v>0</v>
      </c>
      <c r="DD25" s="53"/>
      <c r="DE25" s="53">
        <f>DE26+DE28+DE31</f>
        <v>1587</v>
      </c>
      <c r="DF25" s="53">
        <f>DF26+DF28+DF31</f>
        <v>1587</v>
      </c>
      <c r="DG25" s="55">
        <f t="shared" si="26"/>
        <v>100</v>
      </c>
      <c r="DH25" s="53">
        <f>DH26+DH28+DH31</f>
        <v>0</v>
      </c>
      <c r="DI25" s="53"/>
      <c r="DJ25" s="53">
        <f>DJ26+DJ28+DJ31</f>
        <v>385</v>
      </c>
      <c r="DK25" s="53">
        <f>DK26+DK28+DK31</f>
        <v>385</v>
      </c>
      <c r="DL25" s="55">
        <f t="shared" si="28"/>
        <v>100</v>
      </c>
      <c r="DM25" s="53">
        <f>DM26+DM28+DM31</f>
        <v>0</v>
      </c>
      <c r="DN25" s="53"/>
      <c r="DO25" s="53">
        <f>DO26+DO28+DO31</f>
        <v>-147</v>
      </c>
      <c r="DP25" s="53">
        <f>DP26+DP28+DP31</f>
        <v>-147</v>
      </c>
      <c r="DQ25" s="55">
        <f t="shared" si="30"/>
        <v>100</v>
      </c>
      <c r="DR25" s="53">
        <f>DR26+DR28+DR31</f>
        <v>0</v>
      </c>
      <c r="DS25" s="53"/>
    </row>
    <row r="26" spans="1:123" ht="27" customHeight="1">
      <c r="A26" s="48" t="s">
        <v>217</v>
      </c>
      <c r="B26" s="57" t="s">
        <v>218</v>
      </c>
      <c r="C26" s="156"/>
      <c r="D26" s="49"/>
      <c r="E26" s="49"/>
      <c r="F26" s="49"/>
      <c r="G26" s="49"/>
      <c r="H26" s="49"/>
      <c r="I26" s="49"/>
      <c r="J26" s="49"/>
      <c r="K26" s="49"/>
      <c r="L26" s="49"/>
      <c r="M26" s="49"/>
      <c r="N26" s="156"/>
      <c r="O26" s="49"/>
      <c r="P26" s="49"/>
      <c r="Q26" s="49"/>
      <c r="R26" s="49"/>
      <c r="S26" s="49"/>
      <c r="T26" s="49"/>
      <c r="U26" s="49"/>
      <c r="V26" s="49"/>
      <c r="W26" s="49"/>
      <c r="X26" s="49"/>
      <c r="Y26" s="156">
        <f t="shared" si="8"/>
        <v>6261</v>
      </c>
      <c r="Z26" s="156">
        <f t="shared" si="8"/>
        <v>6261</v>
      </c>
      <c r="AA26" s="156">
        <f t="shared" si="8"/>
        <v>0</v>
      </c>
      <c r="AB26" s="49">
        <v>0</v>
      </c>
      <c r="AC26" s="49">
        <v>0</v>
      </c>
      <c r="AD26" s="49"/>
      <c r="AE26" s="49">
        <v>1349</v>
      </c>
      <c r="AF26" s="49">
        <v>1349</v>
      </c>
      <c r="AG26" s="49"/>
      <c r="AH26" s="49">
        <v>988</v>
      </c>
      <c r="AI26" s="49">
        <v>988</v>
      </c>
      <c r="AJ26" s="49"/>
      <c r="AK26" s="49">
        <v>665</v>
      </c>
      <c r="AL26" s="49">
        <v>665</v>
      </c>
      <c r="AM26" s="49"/>
      <c r="AN26" s="49">
        <v>1097</v>
      </c>
      <c r="AO26" s="49">
        <v>1097</v>
      </c>
      <c r="AP26" s="49"/>
      <c r="AQ26" s="49">
        <v>1287</v>
      </c>
      <c r="AR26" s="49">
        <v>1287</v>
      </c>
      <c r="AS26" s="49"/>
      <c r="AT26" s="49">
        <v>0</v>
      </c>
      <c r="AU26" s="49">
        <v>0</v>
      </c>
      <c r="AV26" s="49"/>
      <c r="AW26" s="49">
        <v>875</v>
      </c>
      <c r="AX26" s="49">
        <v>875</v>
      </c>
      <c r="AY26" s="49"/>
      <c r="AZ26" s="49">
        <v>0</v>
      </c>
      <c r="BA26" s="49">
        <v>0</v>
      </c>
      <c r="BB26" s="49"/>
      <c r="BC26" s="49">
        <v>0</v>
      </c>
      <c r="BD26" s="49">
        <v>0</v>
      </c>
      <c r="BE26" s="49"/>
      <c r="BF26" s="156"/>
      <c r="BG26" s="49"/>
      <c r="BH26" s="49"/>
      <c r="BI26" s="49"/>
      <c r="BJ26" s="49"/>
      <c r="BK26" s="49"/>
      <c r="BL26" s="49"/>
      <c r="BM26" s="49"/>
      <c r="BN26" s="49"/>
      <c r="BO26" s="49"/>
      <c r="BP26" s="49"/>
      <c r="BQ26" s="156">
        <f>BR26+BT26</f>
        <v>6261</v>
      </c>
      <c r="BR26" s="156">
        <f>BW26+CB26+CG26+CL26+CQ26+CV26+DA26+DF26+DK26+DP26</f>
        <v>6261</v>
      </c>
      <c r="BS26" s="50">
        <f t="shared" si="10"/>
        <v>100</v>
      </c>
      <c r="BT26" s="156">
        <f>BY26+CD26+CI26+CN26+CS26+CX26+DC26+DH26+DM26+DR26</f>
        <v>0</v>
      </c>
      <c r="BU26" s="156"/>
      <c r="BV26" s="156">
        <f>BW26+BY26</f>
        <v>0</v>
      </c>
      <c r="BW26" s="17"/>
      <c r="BX26" s="50">
        <f t="shared" si="11"/>
        <v>0</v>
      </c>
      <c r="BY26" s="58"/>
      <c r="BZ26" s="58"/>
      <c r="CA26" s="156">
        <f>CB26+CD26</f>
        <v>1349</v>
      </c>
      <c r="CB26" s="58">
        <v>1349</v>
      </c>
      <c r="CC26" s="50">
        <f t="shared" si="14"/>
        <v>100</v>
      </c>
      <c r="CD26" s="58"/>
      <c r="CE26" s="58"/>
      <c r="CF26" s="156">
        <f>CG26+CI26</f>
        <v>988</v>
      </c>
      <c r="CG26" s="58">
        <v>988</v>
      </c>
      <c r="CH26" s="50">
        <f t="shared" si="16"/>
        <v>100</v>
      </c>
      <c r="CI26" s="58"/>
      <c r="CJ26" s="58"/>
      <c r="CK26" s="156">
        <f>CL26+CN26</f>
        <v>665</v>
      </c>
      <c r="CL26" s="58">
        <v>665</v>
      </c>
      <c r="CM26" s="50">
        <f t="shared" si="18"/>
        <v>100</v>
      </c>
      <c r="CN26" s="58"/>
      <c r="CO26" s="58"/>
      <c r="CP26" s="156">
        <f>CQ26+CS26</f>
        <v>1097</v>
      </c>
      <c r="CQ26" s="58">
        <v>1097</v>
      </c>
      <c r="CR26" s="50">
        <f t="shared" si="20"/>
        <v>100</v>
      </c>
      <c r="CS26" s="58"/>
      <c r="CT26" s="58"/>
      <c r="CU26" s="156">
        <f>CV26+CX26</f>
        <v>1287</v>
      </c>
      <c r="CV26" s="58">
        <v>1287</v>
      </c>
      <c r="CW26" s="50">
        <f t="shared" si="22"/>
        <v>100</v>
      </c>
      <c r="CX26" s="58"/>
      <c r="CY26" s="58"/>
      <c r="CZ26" s="156">
        <f>DA26+DC26</f>
        <v>0</v>
      </c>
      <c r="DA26" s="58"/>
      <c r="DB26" s="50">
        <f t="shared" si="24"/>
        <v>0</v>
      </c>
      <c r="DC26" s="58"/>
      <c r="DD26" s="58"/>
      <c r="DE26" s="156">
        <f>DF26+DH26</f>
        <v>875</v>
      </c>
      <c r="DF26" s="58">
        <v>875</v>
      </c>
      <c r="DG26" s="50">
        <f t="shared" si="26"/>
        <v>100</v>
      </c>
      <c r="DH26" s="58"/>
      <c r="DI26" s="58"/>
      <c r="DJ26" s="156">
        <f>DK26+DM26</f>
        <v>0</v>
      </c>
      <c r="DK26" s="58"/>
      <c r="DL26" s="50">
        <f t="shared" si="28"/>
        <v>0</v>
      </c>
      <c r="DM26" s="58"/>
      <c r="DN26" s="58"/>
      <c r="DO26" s="156">
        <f>DP26+DR26</f>
        <v>0</v>
      </c>
      <c r="DP26" s="58"/>
      <c r="DQ26" s="50">
        <f t="shared" si="30"/>
        <v>0</v>
      </c>
      <c r="DR26" s="58"/>
      <c r="DS26" s="58"/>
    </row>
    <row r="27" spans="1:123" ht="22.5" hidden="1" customHeight="1" outlineLevel="1">
      <c r="A27" s="48" t="s">
        <v>68</v>
      </c>
      <c r="B27" s="57" t="s">
        <v>219</v>
      </c>
      <c r="C27" s="156">
        <f t="shared" ref="C27:X27" si="58">C32+C33+C28+C34</f>
        <v>0</v>
      </c>
      <c r="D27" s="156">
        <f t="shared" si="58"/>
        <v>0</v>
      </c>
      <c r="E27" s="156">
        <f t="shared" si="58"/>
        <v>0</v>
      </c>
      <c r="F27" s="156">
        <f t="shared" si="58"/>
        <v>0</v>
      </c>
      <c r="G27" s="156">
        <f t="shared" si="58"/>
        <v>0</v>
      </c>
      <c r="H27" s="156">
        <f t="shared" si="58"/>
        <v>0</v>
      </c>
      <c r="I27" s="156">
        <f t="shared" si="58"/>
        <v>0</v>
      </c>
      <c r="J27" s="156">
        <f t="shared" si="58"/>
        <v>0</v>
      </c>
      <c r="K27" s="156">
        <f t="shared" si="58"/>
        <v>0</v>
      </c>
      <c r="L27" s="156">
        <f t="shared" si="58"/>
        <v>0</v>
      </c>
      <c r="M27" s="156">
        <f t="shared" si="58"/>
        <v>0</v>
      </c>
      <c r="N27" s="156">
        <f t="shared" si="58"/>
        <v>0</v>
      </c>
      <c r="O27" s="156">
        <f t="shared" si="58"/>
        <v>0</v>
      </c>
      <c r="P27" s="156">
        <f t="shared" si="58"/>
        <v>0</v>
      </c>
      <c r="Q27" s="156">
        <f t="shared" si="58"/>
        <v>0</v>
      </c>
      <c r="R27" s="156">
        <f t="shared" si="58"/>
        <v>0</v>
      </c>
      <c r="S27" s="156">
        <f t="shared" si="58"/>
        <v>0</v>
      </c>
      <c r="T27" s="156">
        <f t="shared" si="58"/>
        <v>0</v>
      </c>
      <c r="U27" s="156">
        <f t="shared" si="58"/>
        <v>0</v>
      </c>
      <c r="V27" s="156">
        <f t="shared" si="58"/>
        <v>0</v>
      </c>
      <c r="W27" s="156">
        <f t="shared" si="58"/>
        <v>0</v>
      </c>
      <c r="X27" s="156">
        <f t="shared" si="58"/>
        <v>0</v>
      </c>
      <c r="Y27" s="156">
        <f t="shared" si="8"/>
        <v>4979</v>
      </c>
      <c r="Z27" s="156">
        <f t="shared" si="8"/>
        <v>4979</v>
      </c>
      <c r="AA27" s="156">
        <f t="shared" si="8"/>
        <v>0</v>
      </c>
      <c r="AB27" s="156">
        <v>31</v>
      </c>
      <c r="AC27" s="156">
        <v>31</v>
      </c>
      <c r="AD27" s="156"/>
      <c r="AE27" s="156">
        <v>425</v>
      </c>
      <c r="AF27" s="156">
        <v>425</v>
      </c>
      <c r="AG27" s="156"/>
      <c r="AH27" s="156">
        <v>109</v>
      </c>
      <c r="AI27" s="156">
        <v>109</v>
      </c>
      <c r="AJ27" s="156"/>
      <c r="AK27" s="156">
        <v>503</v>
      </c>
      <c r="AL27" s="156">
        <v>503</v>
      </c>
      <c r="AM27" s="156"/>
      <c r="AN27" s="156">
        <v>715</v>
      </c>
      <c r="AO27" s="156">
        <v>715</v>
      </c>
      <c r="AP27" s="156"/>
      <c r="AQ27" s="156">
        <v>889</v>
      </c>
      <c r="AR27" s="156">
        <v>889</v>
      </c>
      <c r="AS27" s="156"/>
      <c r="AT27" s="156">
        <v>1357</v>
      </c>
      <c r="AU27" s="156">
        <v>1357</v>
      </c>
      <c r="AV27" s="156"/>
      <c r="AW27" s="156">
        <v>712</v>
      </c>
      <c r="AX27" s="156">
        <v>712</v>
      </c>
      <c r="AY27" s="156"/>
      <c r="AZ27" s="156">
        <v>385</v>
      </c>
      <c r="BA27" s="156">
        <v>385</v>
      </c>
      <c r="BB27" s="156"/>
      <c r="BC27" s="156">
        <v>-147</v>
      </c>
      <c r="BD27" s="156">
        <v>-147</v>
      </c>
      <c r="BE27" s="156"/>
      <c r="BF27" s="156">
        <f t="shared" ref="BF27:BP27" si="59">BF32+BF33+BF28+BF34</f>
        <v>0</v>
      </c>
      <c r="BG27" s="156">
        <f t="shared" si="59"/>
        <v>0</v>
      </c>
      <c r="BH27" s="156">
        <f t="shared" si="59"/>
        <v>0</v>
      </c>
      <c r="BI27" s="156">
        <f t="shared" si="59"/>
        <v>0</v>
      </c>
      <c r="BJ27" s="156">
        <f t="shared" si="59"/>
        <v>0</v>
      </c>
      <c r="BK27" s="156">
        <f t="shared" si="59"/>
        <v>0</v>
      </c>
      <c r="BL27" s="156">
        <f t="shared" si="59"/>
        <v>0</v>
      </c>
      <c r="BM27" s="156">
        <f t="shared" si="59"/>
        <v>0</v>
      </c>
      <c r="BN27" s="156">
        <f t="shared" si="59"/>
        <v>0</v>
      </c>
      <c r="BO27" s="156">
        <f t="shared" si="59"/>
        <v>0</v>
      </c>
      <c r="BP27" s="156">
        <f t="shared" si="59"/>
        <v>0</v>
      </c>
      <c r="BQ27" s="156">
        <f t="shared" ref="BQ27:DR27" si="60">BQ28+BQ31</f>
        <v>4979</v>
      </c>
      <c r="BR27" s="156">
        <f t="shared" si="60"/>
        <v>4979</v>
      </c>
      <c r="BS27" s="50">
        <f t="shared" si="10"/>
        <v>100</v>
      </c>
      <c r="BT27" s="156">
        <f t="shared" si="60"/>
        <v>0</v>
      </c>
      <c r="BU27" s="156"/>
      <c r="BV27" s="156">
        <f t="shared" si="60"/>
        <v>31</v>
      </c>
      <c r="BW27" s="156">
        <f t="shared" si="60"/>
        <v>31</v>
      </c>
      <c r="BX27" s="50">
        <f t="shared" si="11"/>
        <v>100</v>
      </c>
      <c r="BY27" s="156">
        <f t="shared" si="60"/>
        <v>0</v>
      </c>
      <c r="BZ27" s="156"/>
      <c r="CA27" s="156">
        <f t="shared" ref="CA27" si="61">CA28+CA31</f>
        <v>425</v>
      </c>
      <c r="CB27" s="156">
        <f>CB28+CB31</f>
        <v>425</v>
      </c>
      <c r="CC27" s="50">
        <f t="shared" si="14"/>
        <v>100</v>
      </c>
      <c r="CD27" s="156">
        <f t="shared" si="60"/>
        <v>0</v>
      </c>
      <c r="CE27" s="156"/>
      <c r="CF27" s="156">
        <f t="shared" ref="CF27" si="62">CF28+CF31</f>
        <v>109</v>
      </c>
      <c r="CG27" s="156">
        <f t="shared" si="60"/>
        <v>109</v>
      </c>
      <c r="CH27" s="50">
        <f t="shared" si="16"/>
        <v>100</v>
      </c>
      <c r="CI27" s="156">
        <f t="shared" si="60"/>
        <v>0</v>
      </c>
      <c r="CJ27" s="156"/>
      <c r="CK27" s="156">
        <f t="shared" ref="CK27" si="63">CK28+CK31</f>
        <v>503</v>
      </c>
      <c r="CL27" s="156">
        <f t="shared" si="60"/>
        <v>503</v>
      </c>
      <c r="CM27" s="50">
        <f t="shared" si="18"/>
        <v>100</v>
      </c>
      <c r="CN27" s="156">
        <f t="shared" si="60"/>
        <v>0</v>
      </c>
      <c r="CO27" s="156"/>
      <c r="CP27" s="156">
        <f t="shared" ref="CP27" si="64">CP28+CP31</f>
        <v>715</v>
      </c>
      <c r="CQ27" s="156">
        <f t="shared" si="60"/>
        <v>715</v>
      </c>
      <c r="CR27" s="50">
        <f t="shared" si="20"/>
        <v>100</v>
      </c>
      <c r="CS27" s="156">
        <f t="shared" si="60"/>
        <v>0</v>
      </c>
      <c r="CT27" s="156"/>
      <c r="CU27" s="156">
        <f t="shared" ref="CU27" si="65">CU28+CU31</f>
        <v>889</v>
      </c>
      <c r="CV27" s="156">
        <f t="shared" si="60"/>
        <v>889</v>
      </c>
      <c r="CW27" s="50">
        <f t="shared" si="22"/>
        <v>100</v>
      </c>
      <c r="CX27" s="156">
        <f t="shared" si="60"/>
        <v>0</v>
      </c>
      <c r="CY27" s="156"/>
      <c r="CZ27" s="156">
        <f t="shared" ref="CZ27" si="66">CZ28+CZ31</f>
        <v>1357</v>
      </c>
      <c r="DA27" s="156">
        <f t="shared" si="60"/>
        <v>1357</v>
      </c>
      <c r="DB27" s="50">
        <f t="shared" si="24"/>
        <v>100</v>
      </c>
      <c r="DC27" s="156">
        <f t="shared" si="60"/>
        <v>0</v>
      </c>
      <c r="DD27" s="156"/>
      <c r="DE27" s="156">
        <f t="shared" ref="DE27" si="67">DE28+DE31</f>
        <v>712</v>
      </c>
      <c r="DF27" s="156">
        <f t="shared" si="60"/>
        <v>712</v>
      </c>
      <c r="DG27" s="50">
        <f t="shared" si="26"/>
        <v>100</v>
      </c>
      <c r="DH27" s="156">
        <f t="shared" si="60"/>
        <v>0</v>
      </c>
      <c r="DI27" s="156"/>
      <c r="DJ27" s="156">
        <f t="shared" ref="DJ27" si="68">DJ28+DJ31</f>
        <v>385</v>
      </c>
      <c r="DK27" s="156">
        <f t="shared" si="60"/>
        <v>385</v>
      </c>
      <c r="DL27" s="50">
        <f t="shared" si="28"/>
        <v>100</v>
      </c>
      <c r="DM27" s="156">
        <f t="shared" si="60"/>
        <v>0</v>
      </c>
      <c r="DN27" s="156"/>
      <c r="DO27" s="156">
        <f t="shared" ref="DO27" si="69">DO28+DO31</f>
        <v>-147</v>
      </c>
      <c r="DP27" s="156">
        <f t="shared" si="60"/>
        <v>-147</v>
      </c>
      <c r="DQ27" s="50">
        <f t="shared" si="30"/>
        <v>100</v>
      </c>
      <c r="DR27" s="156">
        <f t="shared" si="60"/>
        <v>0</v>
      </c>
      <c r="DS27" s="156"/>
    </row>
    <row r="28" spans="1:123" ht="31.5" customHeight="1" collapsed="1">
      <c r="A28" s="48" t="s">
        <v>220</v>
      </c>
      <c r="B28" s="57" t="s">
        <v>221</v>
      </c>
      <c r="C28" s="156"/>
      <c r="D28" s="49"/>
      <c r="E28" s="49"/>
      <c r="F28" s="49"/>
      <c r="G28" s="49"/>
      <c r="H28" s="49"/>
      <c r="I28" s="49"/>
      <c r="J28" s="49"/>
      <c r="K28" s="49"/>
      <c r="L28" s="49"/>
      <c r="M28" s="49"/>
      <c r="N28" s="156"/>
      <c r="O28" s="49"/>
      <c r="P28" s="49"/>
      <c r="Q28" s="49"/>
      <c r="R28" s="49"/>
      <c r="S28" s="49"/>
      <c r="T28" s="49"/>
      <c r="U28" s="49"/>
      <c r="V28" s="49"/>
      <c r="W28" s="49"/>
      <c r="X28" s="49"/>
      <c r="Y28" s="156">
        <f t="shared" si="8"/>
        <v>442</v>
      </c>
      <c r="Z28" s="156">
        <f t="shared" si="8"/>
        <v>442</v>
      </c>
      <c r="AA28" s="156">
        <f t="shared" si="8"/>
        <v>0</v>
      </c>
      <c r="AB28" s="49">
        <v>31</v>
      </c>
      <c r="AC28" s="49">
        <v>31</v>
      </c>
      <c r="AD28" s="49"/>
      <c r="AE28" s="49">
        <v>425</v>
      </c>
      <c r="AF28" s="49">
        <v>425</v>
      </c>
      <c r="AG28" s="49"/>
      <c r="AH28" s="49">
        <v>109</v>
      </c>
      <c r="AI28" s="49">
        <v>109</v>
      </c>
      <c r="AJ28" s="49"/>
      <c r="AK28" s="49">
        <v>3</v>
      </c>
      <c r="AL28" s="49">
        <v>3</v>
      </c>
      <c r="AM28" s="49"/>
      <c r="AN28" s="49">
        <v>215</v>
      </c>
      <c r="AO28" s="49">
        <v>215</v>
      </c>
      <c r="AP28" s="49"/>
      <c r="AQ28" s="49">
        <v>-131</v>
      </c>
      <c r="AR28" s="49">
        <v>-131</v>
      </c>
      <c r="AS28" s="49"/>
      <c r="AT28" s="49">
        <v>0</v>
      </c>
      <c r="AU28" s="49">
        <v>0</v>
      </c>
      <c r="AV28" s="49"/>
      <c r="AW28" s="49">
        <v>52</v>
      </c>
      <c r="AX28" s="49">
        <v>52</v>
      </c>
      <c r="AY28" s="49"/>
      <c r="AZ28" s="49">
        <v>-115</v>
      </c>
      <c r="BA28" s="49">
        <v>-115</v>
      </c>
      <c r="BB28" s="49"/>
      <c r="BC28" s="49">
        <v>-147</v>
      </c>
      <c r="BD28" s="49">
        <v>-147</v>
      </c>
      <c r="BE28" s="49"/>
      <c r="BF28" s="156"/>
      <c r="BG28" s="49"/>
      <c r="BH28" s="49"/>
      <c r="BI28" s="49"/>
      <c r="BJ28" s="49"/>
      <c r="BK28" s="49"/>
      <c r="BL28" s="49"/>
      <c r="BM28" s="49"/>
      <c r="BN28" s="49"/>
      <c r="BO28" s="49"/>
      <c r="BP28" s="49"/>
      <c r="BQ28" s="156">
        <f>BR28+BT28</f>
        <v>442</v>
      </c>
      <c r="BR28" s="156">
        <f t="shared" ref="BR28:BR30" si="70">BW28+CB28+CG28+CL28+CQ28+CV28+DA28+DF28+DK28+DP28</f>
        <v>442</v>
      </c>
      <c r="BS28" s="50">
        <f t="shared" si="10"/>
        <v>100</v>
      </c>
      <c r="BT28" s="156">
        <f>BY28+CD28+CI28+CN28+CS28+CX28+DC28+DH28+DM28+DR28</f>
        <v>0</v>
      </c>
      <c r="BU28" s="156"/>
      <c r="BV28" s="156">
        <f>BW28+BY28</f>
        <v>31</v>
      </c>
      <c r="BW28" s="17">
        <v>31</v>
      </c>
      <c r="BX28" s="50">
        <f t="shared" si="11"/>
        <v>100</v>
      </c>
      <c r="BY28" s="58"/>
      <c r="BZ28" s="58"/>
      <c r="CA28" s="156">
        <f>CB28+CD28</f>
        <v>425</v>
      </c>
      <c r="CB28" s="58">
        <v>425</v>
      </c>
      <c r="CC28" s="50">
        <f t="shared" si="14"/>
        <v>100</v>
      </c>
      <c r="CD28" s="58"/>
      <c r="CE28" s="58"/>
      <c r="CF28" s="156">
        <f>CG28+CI28</f>
        <v>109</v>
      </c>
      <c r="CG28" s="58">
        <v>109</v>
      </c>
      <c r="CH28" s="50">
        <f t="shared" si="16"/>
        <v>100</v>
      </c>
      <c r="CI28" s="58"/>
      <c r="CJ28" s="58"/>
      <c r="CK28" s="156">
        <f>CL28+CN28</f>
        <v>3</v>
      </c>
      <c r="CL28" s="58">
        <v>3</v>
      </c>
      <c r="CM28" s="50">
        <f t="shared" si="18"/>
        <v>100</v>
      </c>
      <c r="CN28" s="58"/>
      <c r="CO28" s="58"/>
      <c r="CP28" s="156">
        <f>CQ28+CS28</f>
        <v>215</v>
      </c>
      <c r="CQ28" s="58">
        <v>215</v>
      </c>
      <c r="CR28" s="50">
        <f t="shared" si="20"/>
        <v>100</v>
      </c>
      <c r="CS28" s="58"/>
      <c r="CT28" s="58"/>
      <c r="CU28" s="156">
        <f>CV28+CX28</f>
        <v>-131</v>
      </c>
      <c r="CV28" s="58">
        <v>-131</v>
      </c>
      <c r="CW28" s="50">
        <f t="shared" si="22"/>
        <v>100</v>
      </c>
      <c r="CX28" s="58"/>
      <c r="CY28" s="58"/>
      <c r="CZ28" s="156">
        <f>DA28+DC28</f>
        <v>0</v>
      </c>
      <c r="DA28" s="58">
        <v>0</v>
      </c>
      <c r="DB28" s="50">
        <f t="shared" si="24"/>
        <v>0</v>
      </c>
      <c r="DC28" s="58"/>
      <c r="DD28" s="58"/>
      <c r="DE28" s="156">
        <f>DF28+DH28</f>
        <v>52</v>
      </c>
      <c r="DF28" s="58">
        <v>52</v>
      </c>
      <c r="DG28" s="50">
        <f t="shared" si="26"/>
        <v>100</v>
      </c>
      <c r="DH28" s="58"/>
      <c r="DI28" s="58"/>
      <c r="DJ28" s="156">
        <f>DK28+DM28</f>
        <v>-115</v>
      </c>
      <c r="DK28" s="58">
        <v>-115</v>
      </c>
      <c r="DL28" s="50">
        <f t="shared" si="28"/>
        <v>100</v>
      </c>
      <c r="DM28" s="58"/>
      <c r="DN28" s="58"/>
      <c r="DO28" s="156">
        <f>DP28+DR28</f>
        <v>-147</v>
      </c>
      <c r="DP28" s="58">
        <v>-147</v>
      </c>
      <c r="DQ28" s="50">
        <f t="shared" si="30"/>
        <v>100</v>
      </c>
      <c r="DR28" s="58"/>
      <c r="DS28" s="58"/>
    </row>
    <row r="29" spans="1:123" ht="21.75" hidden="1" customHeight="1" outlineLevel="2">
      <c r="A29" s="48"/>
      <c r="B29" s="57" t="s">
        <v>222</v>
      </c>
      <c r="C29" s="156"/>
      <c r="D29" s="49"/>
      <c r="E29" s="49"/>
      <c r="F29" s="49"/>
      <c r="G29" s="49"/>
      <c r="H29" s="49"/>
      <c r="I29" s="49"/>
      <c r="J29" s="49"/>
      <c r="K29" s="49"/>
      <c r="L29" s="49"/>
      <c r="M29" s="49"/>
      <c r="N29" s="156"/>
      <c r="O29" s="49"/>
      <c r="P29" s="49"/>
      <c r="Q29" s="49"/>
      <c r="R29" s="49"/>
      <c r="S29" s="49"/>
      <c r="T29" s="49"/>
      <c r="U29" s="49"/>
      <c r="V29" s="49"/>
      <c r="W29" s="49"/>
      <c r="X29" s="49"/>
      <c r="Y29" s="156">
        <f t="shared" si="8"/>
        <v>5327</v>
      </c>
      <c r="Z29" s="156">
        <f t="shared" si="8"/>
        <v>5327</v>
      </c>
      <c r="AA29" s="156">
        <f t="shared" si="8"/>
        <v>0</v>
      </c>
      <c r="AB29" s="49">
        <v>241</v>
      </c>
      <c r="AC29" s="49">
        <v>241</v>
      </c>
      <c r="AD29" s="49"/>
      <c r="AE29" s="49">
        <v>969</v>
      </c>
      <c r="AF29" s="49">
        <v>969</v>
      </c>
      <c r="AG29" s="49"/>
      <c r="AH29" s="49">
        <v>565</v>
      </c>
      <c r="AI29" s="49">
        <v>565</v>
      </c>
      <c r="AJ29" s="49"/>
      <c r="AK29" s="49">
        <v>386</v>
      </c>
      <c r="AL29" s="49">
        <v>386</v>
      </c>
      <c r="AM29" s="49"/>
      <c r="AN29" s="49">
        <v>1346</v>
      </c>
      <c r="AO29" s="49">
        <v>1346</v>
      </c>
      <c r="AP29" s="49"/>
      <c r="AQ29" s="49">
        <v>213</v>
      </c>
      <c r="AR29" s="49">
        <v>213</v>
      </c>
      <c r="AS29" s="49"/>
      <c r="AT29" s="49">
        <v>0</v>
      </c>
      <c r="AU29" s="49">
        <v>0</v>
      </c>
      <c r="AV29" s="49"/>
      <c r="AW29" s="49">
        <v>334</v>
      </c>
      <c r="AX29" s="49">
        <v>334</v>
      </c>
      <c r="AY29" s="49"/>
      <c r="AZ29" s="49">
        <v>381</v>
      </c>
      <c r="BA29" s="49">
        <v>381</v>
      </c>
      <c r="BB29" s="49"/>
      <c r="BC29" s="49">
        <v>892</v>
      </c>
      <c r="BD29" s="49">
        <v>892</v>
      </c>
      <c r="BE29" s="49"/>
      <c r="BF29" s="156"/>
      <c r="BG29" s="49"/>
      <c r="BH29" s="49"/>
      <c r="BI29" s="49"/>
      <c r="BJ29" s="49"/>
      <c r="BK29" s="49"/>
      <c r="BL29" s="49"/>
      <c r="BM29" s="49"/>
      <c r="BN29" s="49"/>
      <c r="BO29" s="49"/>
      <c r="BP29" s="49"/>
      <c r="BQ29" s="156">
        <f>BR29+BT29</f>
        <v>5327</v>
      </c>
      <c r="BR29" s="156">
        <f t="shared" si="70"/>
        <v>5327</v>
      </c>
      <c r="BS29" s="50">
        <f t="shared" si="10"/>
        <v>100</v>
      </c>
      <c r="BT29" s="156">
        <f>BY29+CD29+CI29+CN29+CS29+CX29+DC29+DH29+DM29+DR29</f>
        <v>0</v>
      </c>
      <c r="BU29" s="156"/>
      <c r="BV29" s="156">
        <f>BW29+BY29</f>
        <v>241</v>
      </c>
      <c r="BW29" s="17">
        <v>241</v>
      </c>
      <c r="BX29" s="50">
        <f t="shared" si="11"/>
        <v>100</v>
      </c>
      <c r="BY29" s="58"/>
      <c r="BZ29" s="58"/>
      <c r="CA29" s="156">
        <f>CB29+CD29</f>
        <v>969</v>
      </c>
      <c r="CB29" s="58">
        <v>969</v>
      </c>
      <c r="CC29" s="50">
        <f t="shared" si="14"/>
        <v>100</v>
      </c>
      <c r="CD29" s="58"/>
      <c r="CE29" s="58"/>
      <c r="CF29" s="156">
        <f>CG29+CI29</f>
        <v>565</v>
      </c>
      <c r="CG29" s="58">
        <v>565</v>
      </c>
      <c r="CH29" s="50">
        <f t="shared" si="16"/>
        <v>100</v>
      </c>
      <c r="CI29" s="58"/>
      <c r="CJ29" s="58"/>
      <c r="CK29" s="156">
        <f>CL29+CN29</f>
        <v>386</v>
      </c>
      <c r="CL29" s="58">
        <v>386</v>
      </c>
      <c r="CM29" s="50">
        <f t="shared" si="18"/>
        <v>100</v>
      </c>
      <c r="CN29" s="58"/>
      <c r="CO29" s="58"/>
      <c r="CP29" s="156">
        <f>CQ29+CS29</f>
        <v>1346</v>
      </c>
      <c r="CQ29" s="58">
        <v>1346</v>
      </c>
      <c r="CR29" s="50">
        <f t="shared" si="20"/>
        <v>100</v>
      </c>
      <c r="CS29" s="58"/>
      <c r="CT29" s="58"/>
      <c r="CU29" s="156">
        <f>CV29+CX29</f>
        <v>213</v>
      </c>
      <c r="CV29" s="58">
        <v>213</v>
      </c>
      <c r="CW29" s="50">
        <f t="shared" si="22"/>
        <v>100</v>
      </c>
      <c r="CX29" s="58"/>
      <c r="CY29" s="58"/>
      <c r="CZ29" s="156">
        <f>DA29+DC29</f>
        <v>0</v>
      </c>
      <c r="DA29" s="58"/>
      <c r="DB29" s="50">
        <f t="shared" si="24"/>
        <v>0</v>
      </c>
      <c r="DC29" s="58"/>
      <c r="DD29" s="58"/>
      <c r="DE29" s="156">
        <f>DF29+DH29</f>
        <v>334</v>
      </c>
      <c r="DF29" s="58">
        <v>334</v>
      </c>
      <c r="DG29" s="50">
        <f t="shared" si="26"/>
        <v>100</v>
      </c>
      <c r="DH29" s="58"/>
      <c r="DI29" s="58"/>
      <c r="DJ29" s="156">
        <f>DK29+DM29</f>
        <v>381</v>
      </c>
      <c r="DK29" s="58">
        <v>381</v>
      </c>
      <c r="DL29" s="50">
        <f t="shared" si="28"/>
        <v>100</v>
      </c>
      <c r="DM29" s="58"/>
      <c r="DN29" s="58"/>
      <c r="DO29" s="156">
        <f>DP29+DR29</f>
        <v>892</v>
      </c>
      <c r="DP29" s="58">
        <v>892</v>
      </c>
      <c r="DQ29" s="50">
        <f t="shared" si="30"/>
        <v>100</v>
      </c>
      <c r="DR29" s="58"/>
      <c r="DS29" s="58"/>
    </row>
    <row r="30" spans="1:123" ht="21.75" hidden="1" customHeight="1" outlineLevel="3">
      <c r="A30" s="48"/>
      <c r="B30" s="57" t="s">
        <v>223</v>
      </c>
      <c r="C30" s="156"/>
      <c r="D30" s="49"/>
      <c r="E30" s="49"/>
      <c r="F30" s="49"/>
      <c r="G30" s="49"/>
      <c r="H30" s="49"/>
      <c r="I30" s="49"/>
      <c r="J30" s="49"/>
      <c r="K30" s="49"/>
      <c r="L30" s="49"/>
      <c r="M30" s="49"/>
      <c r="N30" s="156"/>
      <c r="O30" s="49"/>
      <c r="P30" s="49"/>
      <c r="Q30" s="49"/>
      <c r="R30" s="49"/>
      <c r="S30" s="49"/>
      <c r="T30" s="49"/>
      <c r="U30" s="49"/>
      <c r="V30" s="49"/>
      <c r="W30" s="49"/>
      <c r="X30" s="49"/>
      <c r="Y30" s="156">
        <f t="shared" si="8"/>
        <v>4885</v>
      </c>
      <c r="Z30" s="156">
        <f t="shared" si="8"/>
        <v>4885</v>
      </c>
      <c r="AA30" s="156">
        <f t="shared" si="8"/>
        <v>0</v>
      </c>
      <c r="AB30" s="49">
        <v>210</v>
      </c>
      <c r="AC30" s="49">
        <v>210</v>
      </c>
      <c r="AD30" s="49"/>
      <c r="AE30" s="49">
        <v>544</v>
      </c>
      <c r="AF30" s="49">
        <v>544</v>
      </c>
      <c r="AG30" s="49"/>
      <c r="AH30" s="49">
        <v>456</v>
      </c>
      <c r="AI30" s="49">
        <v>456</v>
      </c>
      <c r="AJ30" s="49"/>
      <c r="AK30" s="49">
        <v>383</v>
      </c>
      <c r="AL30" s="49">
        <v>383</v>
      </c>
      <c r="AM30" s="49"/>
      <c r="AN30" s="49">
        <v>1131</v>
      </c>
      <c r="AO30" s="49">
        <v>1131</v>
      </c>
      <c r="AP30" s="49"/>
      <c r="AQ30" s="49">
        <v>344</v>
      </c>
      <c r="AR30" s="49">
        <v>344</v>
      </c>
      <c r="AS30" s="49"/>
      <c r="AT30" s="49">
        <v>0</v>
      </c>
      <c r="AU30" s="49">
        <v>0</v>
      </c>
      <c r="AV30" s="49"/>
      <c r="AW30" s="49">
        <v>282</v>
      </c>
      <c r="AX30" s="49">
        <v>282</v>
      </c>
      <c r="AY30" s="49"/>
      <c r="AZ30" s="49">
        <v>496</v>
      </c>
      <c r="BA30" s="49">
        <v>496</v>
      </c>
      <c r="BB30" s="49"/>
      <c r="BC30" s="49">
        <v>1039</v>
      </c>
      <c r="BD30" s="49">
        <v>1039</v>
      </c>
      <c r="BE30" s="49"/>
      <c r="BF30" s="156"/>
      <c r="BG30" s="49"/>
      <c r="BH30" s="49"/>
      <c r="BI30" s="49"/>
      <c r="BJ30" s="49"/>
      <c r="BK30" s="49"/>
      <c r="BL30" s="49"/>
      <c r="BM30" s="49"/>
      <c r="BN30" s="49"/>
      <c r="BO30" s="49"/>
      <c r="BP30" s="49"/>
      <c r="BQ30" s="156">
        <f>BR30+BT30</f>
        <v>4885</v>
      </c>
      <c r="BR30" s="156">
        <f t="shared" si="70"/>
        <v>4885</v>
      </c>
      <c r="BS30" s="50">
        <f t="shared" si="10"/>
        <v>100</v>
      </c>
      <c r="BT30" s="156">
        <f>BY30+CD30+CI30+CN30+CS30+CX30+DC30+DH30+DM30+DR30</f>
        <v>0</v>
      </c>
      <c r="BU30" s="156"/>
      <c r="BV30" s="156">
        <f>BW30+BY30</f>
        <v>210</v>
      </c>
      <c r="BW30" s="59">
        <v>210</v>
      </c>
      <c r="BX30" s="50">
        <f t="shared" si="11"/>
        <v>100</v>
      </c>
      <c r="BY30" s="60"/>
      <c r="BZ30" s="60"/>
      <c r="CA30" s="156">
        <f>CB30+CD30</f>
        <v>544</v>
      </c>
      <c r="CB30" s="60">
        <v>544</v>
      </c>
      <c r="CC30" s="50">
        <f t="shared" si="14"/>
        <v>100</v>
      </c>
      <c r="CD30" s="60"/>
      <c r="CE30" s="60"/>
      <c r="CF30" s="156">
        <f>CG30+CI30</f>
        <v>456</v>
      </c>
      <c r="CG30" s="60">
        <v>456</v>
      </c>
      <c r="CH30" s="50">
        <f t="shared" si="16"/>
        <v>100</v>
      </c>
      <c r="CI30" s="60"/>
      <c r="CJ30" s="60"/>
      <c r="CK30" s="156">
        <f>CL30+CN30</f>
        <v>383</v>
      </c>
      <c r="CL30" s="60">
        <v>383</v>
      </c>
      <c r="CM30" s="50">
        <f t="shared" si="18"/>
        <v>100</v>
      </c>
      <c r="CN30" s="60"/>
      <c r="CO30" s="60"/>
      <c r="CP30" s="156">
        <f>CQ30+CS30</f>
        <v>1131</v>
      </c>
      <c r="CQ30" s="60">
        <v>1131</v>
      </c>
      <c r="CR30" s="50">
        <f t="shared" si="20"/>
        <v>100</v>
      </c>
      <c r="CS30" s="60"/>
      <c r="CT30" s="60"/>
      <c r="CU30" s="156">
        <f>CV30+CX30</f>
        <v>344</v>
      </c>
      <c r="CV30" s="60">
        <v>344</v>
      </c>
      <c r="CW30" s="50">
        <f t="shared" si="22"/>
        <v>100</v>
      </c>
      <c r="CX30" s="60"/>
      <c r="CY30" s="60"/>
      <c r="CZ30" s="156">
        <f>DA30+DC30</f>
        <v>0</v>
      </c>
      <c r="DA30" s="60"/>
      <c r="DB30" s="50">
        <f t="shared" si="24"/>
        <v>0</v>
      </c>
      <c r="DC30" s="60"/>
      <c r="DD30" s="60"/>
      <c r="DE30" s="156">
        <f>DF30+DH30</f>
        <v>282</v>
      </c>
      <c r="DF30" s="60">
        <v>282</v>
      </c>
      <c r="DG30" s="50">
        <f t="shared" si="26"/>
        <v>100</v>
      </c>
      <c r="DH30" s="60"/>
      <c r="DI30" s="60"/>
      <c r="DJ30" s="156">
        <f>DK30+DM30</f>
        <v>496</v>
      </c>
      <c r="DK30" s="60">
        <v>496</v>
      </c>
      <c r="DL30" s="50">
        <f t="shared" si="28"/>
        <v>100</v>
      </c>
      <c r="DM30" s="60"/>
      <c r="DN30" s="60"/>
      <c r="DO30" s="156">
        <f>DP30+DR30</f>
        <v>1039</v>
      </c>
      <c r="DP30" s="60">
        <v>1039</v>
      </c>
      <c r="DQ30" s="50">
        <f t="shared" si="30"/>
        <v>100</v>
      </c>
      <c r="DR30" s="60"/>
      <c r="DS30" s="60"/>
    </row>
    <row r="31" spans="1:123" ht="22.5" customHeight="1" collapsed="1">
      <c r="A31" s="48" t="s">
        <v>224</v>
      </c>
      <c r="B31" s="57" t="s">
        <v>225</v>
      </c>
      <c r="C31" s="156"/>
      <c r="D31" s="156"/>
      <c r="E31" s="156"/>
      <c r="F31" s="156"/>
      <c r="G31" s="156"/>
      <c r="H31" s="156"/>
      <c r="I31" s="156"/>
      <c r="J31" s="156"/>
      <c r="K31" s="156"/>
      <c r="L31" s="156"/>
      <c r="M31" s="156"/>
      <c r="N31" s="156"/>
      <c r="O31" s="156"/>
      <c r="P31" s="156"/>
      <c r="Q31" s="156"/>
      <c r="R31" s="156"/>
      <c r="S31" s="156"/>
      <c r="T31" s="156"/>
      <c r="U31" s="156"/>
      <c r="V31" s="156"/>
      <c r="W31" s="156"/>
      <c r="X31" s="156"/>
      <c r="Y31" s="156">
        <f t="shared" ref="Y31:AA61" si="71">AB31+AE31+AH31+AK31+AN31+AQ31+AT31+AW31+AZ31+BC31</f>
        <v>4537</v>
      </c>
      <c r="Z31" s="156">
        <f t="shared" si="71"/>
        <v>4537</v>
      </c>
      <c r="AA31" s="156">
        <f t="shared" si="71"/>
        <v>0</v>
      </c>
      <c r="AB31" s="156">
        <v>0</v>
      </c>
      <c r="AC31" s="156">
        <v>0</v>
      </c>
      <c r="AD31" s="156"/>
      <c r="AE31" s="156">
        <v>0</v>
      </c>
      <c r="AF31" s="156">
        <v>0</v>
      </c>
      <c r="AG31" s="156"/>
      <c r="AH31" s="156">
        <v>0</v>
      </c>
      <c r="AI31" s="156">
        <v>0</v>
      </c>
      <c r="AJ31" s="156"/>
      <c r="AK31" s="156">
        <v>500</v>
      </c>
      <c r="AL31" s="156">
        <v>500</v>
      </c>
      <c r="AM31" s="156"/>
      <c r="AN31" s="156">
        <v>500</v>
      </c>
      <c r="AO31" s="156">
        <v>500</v>
      </c>
      <c r="AP31" s="156"/>
      <c r="AQ31" s="156">
        <v>1020</v>
      </c>
      <c r="AR31" s="156">
        <v>1020</v>
      </c>
      <c r="AS31" s="156"/>
      <c r="AT31" s="156">
        <v>1357</v>
      </c>
      <c r="AU31" s="156">
        <v>1357</v>
      </c>
      <c r="AV31" s="156"/>
      <c r="AW31" s="156">
        <v>660</v>
      </c>
      <c r="AX31" s="156">
        <v>660</v>
      </c>
      <c r="AY31" s="156"/>
      <c r="AZ31" s="156">
        <v>500</v>
      </c>
      <c r="BA31" s="156">
        <v>500</v>
      </c>
      <c r="BB31" s="156"/>
      <c r="BC31" s="156">
        <v>0</v>
      </c>
      <c r="BD31" s="156">
        <v>0</v>
      </c>
      <c r="BE31" s="156"/>
      <c r="BF31" s="156"/>
      <c r="BG31" s="156"/>
      <c r="BH31" s="156"/>
      <c r="BI31" s="156"/>
      <c r="BJ31" s="156"/>
      <c r="BK31" s="156"/>
      <c r="BL31" s="156"/>
      <c r="BM31" s="156"/>
      <c r="BN31" s="156"/>
      <c r="BO31" s="156"/>
      <c r="BP31" s="156"/>
      <c r="BQ31" s="156">
        <f>BQ32+BQ33+BQ34+BQ37</f>
        <v>4537</v>
      </c>
      <c r="BR31" s="156">
        <f>BR32+BR33+BR34+BR37</f>
        <v>4537</v>
      </c>
      <c r="BS31" s="50">
        <f t="shared" si="10"/>
        <v>100</v>
      </c>
      <c r="BT31" s="156">
        <f t="shared" ref="BT31:DR31" si="72">BT32+BT33+BT34</f>
        <v>0</v>
      </c>
      <c r="BU31" s="156"/>
      <c r="BV31" s="156">
        <f>BV32+BV33+BV34+BV37</f>
        <v>0</v>
      </c>
      <c r="BW31" s="156">
        <f>BW32+BW33+BW34+BW37</f>
        <v>0</v>
      </c>
      <c r="BX31" s="50">
        <f t="shared" si="11"/>
        <v>0</v>
      </c>
      <c r="BY31" s="156">
        <f t="shared" si="72"/>
        <v>0</v>
      </c>
      <c r="BZ31" s="156"/>
      <c r="CA31" s="156">
        <f>CA32+CA33+CA34+CA37</f>
        <v>0</v>
      </c>
      <c r="CB31" s="156">
        <f>CB32+CB33+CB34+CB37</f>
        <v>0</v>
      </c>
      <c r="CC31" s="50">
        <f t="shared" si="14"/>
        <v>0</v>
      </c>
      <c r="CD31" s="156">
        <f t="shared" si="72"/>
        <v>0</v>
      </c>
      <c r="CE31" s="156"/>
      <c r="CF31" s="156">
        <f>CF32+CF33+CF34+CF37</f>
        <v>0</v>
      </c>
      <c r="CG31" s="156">
        <f>CG32+CG33+CG34+CG37</f>
        <v>0</v>
      </c>
      <c r="CH31" s="50">
        <f t="shared" si="16"/>
        <v>0</v>
      </c>
      <c r="CI31" s="156">
        <f t="shared" si="72"/>
        <v>0</v>
      </c>
      <c r="CJ31" s="156"/>
      <c r="CK31" s="156">
        <f>CK32+CK33+CK34+CK37</f>
        <v>500</v>
      </c>
      <c r="CL31" s="156">
        <f>CL32+CL33+CL34+CL37</f>
        <v>500</v>
      </c>
      <c r="CM31" s="50">
        <f t="shared" si="18"/>
        <v>100</v>
      </c>
      <c r="CN31" s="156">
        <f t="shared" si="72"/>
        <v>0</v>
      </c>
      <c r="CO31" s="156"/>
      <c r="CP31" s="156">
        <f>CP32+CP33+CP34+CP37</f>
        <v>500</v>
      </c>
      <c r="CQ31" s="156">
        <f>CQ32+CQ33+CQ34+CQ37</f>
        <v>500</v>
      </c>
      <c r="CR31" s="50">
        <f t="shared" si="20"/>
        <v>100</v>
      </c>
      <c r="CS31" s="156">
        <f t="shared" si="72"/>
        <v>0</v>
      </c>
      <c r="CT31" s="156"/>
      <c r="CU31" s="156">
        <f>CU32+CU33+CU34+CU37</f>
        <v>1020</v>
      </c>
      <c r="CV31" s="156">
        <f>CV32+CV33+CV34+CV37</f>
        <v>1020</v>
      </c>
      <c r="CW31" s="50">
        <f t="shared" si="22"/>
        <v>100</v>
      </c>
      <c r="CX31" s="156">
        <f t="shared" si="72"/>
        <v>0</v>
      </c>
      <c r="CY31" s="156"/>
      <c r="CZ31" s="156">
        <f>CZ32+CZ33+CZ34+CZ37</f>
        <v>1357</v>
      </c>
      <c r="DA31" s="156">
        <f>DA32+DA33+DA34+DA37</f>
        <v>1357</v>
      </c>
      <c r="DB31" s="50">
        <f t="shared" si="24"/>
        <v>100</v>
      </c>
      <c r="DC31" s="156">
        <f t="shared" si="72"/>
        <v>0</v>
      </c>
      <c r="DD31" s="156"/>
      <c r="DE31" s="156">
        <f>DE32+DE33+DE34+DE37</f>
        <v>660</v>
      </c>
      <c r="DF31" s="156">
        <f>DF32+DF33+DF34+DF37</f>
        <v>660</v>
      </c>
      <c r="DG31" s="50">
        <f t="shared" si="26"/>
        <v>100</v>
      </c>
      <c r="DH31" s="156">
        <f t="shared" si="72"/>
        <v>0</v>
      </c>
      <c r="DI31" s="156"/>
      <c r="DJ31" s="156">
        <f>DJ32+DJ33+DJ34+DJ37</f>
        <v>500</v>
      </c>
      <c r="DK31" s="156">
        <f>DK32+DK33+DK34+DK37</f>
        <v>500</v>
      </c>
      <c r="DL31" s="50">
        <f t="shared" si="28"/>
        <v>100</v>
      </c>
      <c r="DM31" s="156">
        <f t="shared" si="72"/>
        <v>0</v>
      </c>
      <c r="DN31" s="156"/>
      <c r="DO31" s="156">
        <f>DO32+DO33+DO34+DO37</f>
        <v>0</v>
      </c>
      <c r="DP31" s="156">
        <f>DP32+DP33+DP34+DP37</f>
        <v>0</v>
      </c>
      <c r="DQ31" s="50">
        <f t="shared" si="30"/>
        <v>0</v>
      </c>
      <c r="DR31" s="156">
        <f t="shared" si="72"/>
        <v>0</v>
      </c>
      <c r="DS31" s="156"/>
    </row>
    <row r="32" spans="1:123" ht="21.75" customHeight="1">
      <c r="A32" s="48" t="s">
        <v>19</v>
      </c>
      <c r="B32" s="57" t="s">
        <v>226</v>
      </c>
      <c r="C32" s="156"/>
      <c r="D32" s="49"/>
      <c r="E32" s="49"/>
      <c r="F32" s="49"/>
      <c r="G32" s="49"/>
      <c r="H32" s="49"/>
      <c r="I32" s="49"/>
      <c r="J32" s="49"/>
      <c r="K32" s="49"/>
      <c r="L32" s="49"/>
      <c r="M32" s="49"/>
      <c r="N32" s="156"/>
      <c r="O32" s="49"/>
      <c r="P32" s="49"/>
      <c r="Q32" s="49"/>
      <c r="R32" s="49"/>
      <c r="S32" s="49"/>
      <c r="T32" s="49"/>
      <c r="U32" s="49"/>
      <c r="V32" s="49"/>
      <c r="W32" s="49"/>
      <c r="X32" s="49"/>
      <c r="Y32" s="156">
        <f t="shared" si="71"/>
        <v>1500</v>
      </c>
      <c r="Z32" s="156">
        <f t="shared" si="71"/>
        <v>1500</v>
      </c>
      <c r="AA32" s="156">
        <f t="shared" si="71"/>
        <v>0</v>
      </c>
      <c r="AB32" s="49">
        <v>0</v>
      </c>
      <c r="AC32" s="49">
        <v>0</v>
      </c>
      <c r="AD32" s="49"/>
      <c r="AE32" s="49">
        <v>0</v>
      </c>
      <c r="AF32" s="49">
        <v>0</v>
      </c>
      <c r="AG32" s="49"/>
      <c r="AH32" s="49">
        <v>0</v>
      </c>
      <c r="AI32" s="49">
        <v>0</v>
      </c>
      <c r="AJ32" s="49"/>
      <c r="AK32" s="49">
        <v>500</v>
      </c>
      <c r="AL32" s="49">
        <v>500</v>
      </c>
      <c r="AM32" s="49"/>
      <c r="AN32" s="49">
        <v>500</v>
      </c>
      <c r="AO32" s="49">
        <v>500</v>
      </c>
      <c r="AP32" s="49"/>
      <c r="AQ32" s="49">
        <v>0</v>
      </c>
      <c r="AR32" s="49">
        <v>0</v>
      </c>
      <c r="AS32" s="49"/>
      <c r="AT32" s="49">
        <v>0</v>
      </c>
      <c r="AU32" s="49">
        <v>0</v>
      </c>
      <c r="AV32" s="49"/>
      <c r="AW32" s="49">
        <v>0</v>
      </c>
      <c r="AX32" s="49">
        <v>0</v>
      </c>
      <c r="AY32" s="49"/>
      <c r="AZ32" s="49">
        <v>500</v>
      </c>
      <c r="BA32" s="49">
        <v>500</v>
      </c>
      <c r="BB32" s="49"/>
      <c r="BC32" s="49">
        <v>0</v>
      </c>
      <c r="BD32" s="49">
        <v>0</v>
      </c>
      <c r="BE32" s="49"/>
      <c r="BF32" s="156"/>
      <c r="BG32" s="49"/>
      <c r="BH32" s="49"/>
      <c r="BI32" s="49"/>
      <c r="BJ32" s="49"/>
      <c r="BK32" s="49"/>
      <c r="BL32" s="49"/>
      <c r="BM32" s="49"/>
      <c r="BN32" s="49"/>
      <c r="BO32" s="49"/>
      <c r="BP32" s="49"/>
      <c r="BQ32" s="156">
        <f t="shared" si="32"/>
        <v>1500</v>
      </c>
      <c r="BR32" s="156">
        <f t="shared" ref="BR32:BR37" si="73">BW32+CB32+CG32+CL32+CQ32+CV32+DA32+DF32+DK32+DP32</f>
        <v>1500</v>
      </c>
      <c r="BS32" s="50">
        <f t="shared" si="10"/>
        <v>100</v>
      </c>
      <c r="BT32" s="156">
        <f t="shared" ref="BT32:BT69" si="74">BY32+CD32+CI32+CN32+CS32+CX32+DC32+DH32+DM32+DR32</f>
        <v>0</v>
      </c>
      <c r="BU32" s="156"/>
      <c r="BV32" s="156">
        <f t="shared" si="35"/>
        <v>0</v>
      </c>
      <c r="BW32" s="17">
        <v>0</v>
      </c>
      <c r="BX32" s="50">
        <f t="shared" si="11"/>
        <v>0</v>
      </c>
      <c r="BY32" s="58"/>
      <c r="BZ32" s="58"/>
      <c r="CA32" s="156">
        <f t="shared" si="36"/>
        <v>0</v>
      </c>
      <c r="CB32" s="58">
        <v>0</v>
      </c>
      <c r="CC32" s="50">
        <f t="shared" si="14"/>
        <v>0</v>
      </c>
      <c r="CD32" s="58"/>
      <c r="CE32" s="58"/>
      <c r="CF32" s="156">
        <f t="shared" si="37"/>
        <v>0</v>
      </c>
      <c r="CG32" s="58">
        <v>0</v>
      </c>
      <c r="CH32" s="50">
        <f t="shared" si="16"/>
        <v>0</v>
      </c>
      <c r="CI32" s="58"/>
      <c r="CJ32" s="58"/>
      <c r="CK32" s="156">
        <f t="shared" si="38"/>
        <v>500</v>
      </c>
      <c r="CL32" s="58">
        <v>500</v>
      </c>
      <c r="CM32" s="50">
        <f t="shared" si="18"/>
        <v>100</v>
      </c>
      <c r="CN32" s="58"/>
      <c r="CO32" s="58"/>
      <c r="CP32" s="156">
        <f t="shared" si="39"/>
        <v>500</v>
      </c>
      <c r="CQ32" s="58">
        <v>500</v>
      </c>
      <c r="CR32" s="50">
        <f t="shared" si="20"/>
        <v>100</v>
      </c>
      <c r="CS32" s="58"/>
      <c r="CT32" s="58"/>
      <c r="CU32" s="156">
        <f t="shared" si="40"/>
        <v>0</v>
      </c>
      <c r="CV32" s="58">
        <v>0</v>
      </c>
      <c r="CW32" s="50">
        <f t="shared" si="22"/>
        <v>0</v>
      </c>
      <c r="CX32" s="58"/>
      <c r="CY32" s="58"/>
      <c r="CZ32" s="156">
        <f t="shared" si="41"/>
        <v>0</v>
      </c>
      <c r="DA32" s="58">
        <v>0</v>
      </c>
      <c r="DB32" s="50">
        <f t="shared" si="24"/>
        <v>0</v>
      </c>
      <c r="DC32" s="58"/>
      <c r="DD32" s="58"/>
      <c r="DE32" s="156">
        <f t="shared" si="42"/>
        <v>0</v>
      </c>
      <c r="DF32" s="58">
        <v>0</v>
      </c>
      <c r="DG32" s="50">
        <f t="shared" si="26"/>
        <v>0</v>
      </c>
      <c r="DH32" s="58"/>
      <c r="DI32" s="58"/>
      <c r="DJ32" s="156">
        <f t="shared" si="43"/>
        <v>500</v>
      </c>
      <c r="DK32" s="58">
        <v>500</v>
      </c>
      <c r="DL32" s="50">
        <f t="shared" si="28"/>
        <v>100</v>
      </c>
      <c r="DM32" s="58"/>
      <c r="DN32" s="58"/>
      <c r="DO32" s="156">
        <f t="shared" si="44"/>
        <v>0</v>
      </c>
      <c r="DP32" s="58">
        <v>0</v>
      </c>
      <c r="DQ32" s="50">
        <f t="shared" si="30"/>
        <v>0</v>
      </c>
      <c r="DR32" s="58"/>
      <c r="DS32" s="58"/>
    </row>
    <row r="33" spans="1:123" ht="21.75" customHeight="1">
      <c r="A33" s="48" t="s">
        <v>19</v>
      </c>
      <c r="B33" s="57" t="s">
        <v>227</v>
      </c>
      <c r="C33" s="156"/>
      <c r="D33" s="49"/>
      <c r="E33" s="49"/>
      <c r="F33" s="49"/>
      <c r="G33" s="49"/>
      <c r="H33" s="49"/>
      <c r="I33" s="49"/>
      <c r="J33" s="49"/>
      <c r="K33" s="49"/>
      <c r="L33" s="49"/>
      <c r="M33" s="49"/>
      <c r="N33" s="156"/>
      <c r="O33" s="49"/>
      <c r="P33" s="49"/>
      <c r="Q33" s="49"/>
      <c r="R33" s="49"/>
      <c r="S33" s="49"/>
      <c r="T33" s="49"/>
      <c r="U33" s="49"/>
      <c r="V33" s="49"/>
      <c r="W33" s="49"/>
      <c r="X33" s="49"/>
      <c r="Y33" s="156">
        <f t="shared" si="71"/>
        <v>150</v>
      </c>
      <c r="Z33" s="156">
        <f t="shared" si="71"/>
        <v>150</v>
      </c>
      <c r="AA33" s="156">
        <f t="shared" si="71"/>
        <v>0</v>
      </c>
      <c r="AB33" s="49">
        <v>0</v>
      </c>
      <c r="AC33" s="49">
        <v>0</v>
      </c>
      <c r="AD33" s="49"/>
      <c r="AE33" s="49">
        <v>0</v>
      </c>
      <c r="AF33" s="49">
        <v>0</v>
      </c>
      <c r="AG33" s="49"/>
      <c r="AH33" s="49">
        <v>0</v>
      </c>
      <c r="AI33" s="49">
        <v>0</v>
      </c>
      <c r="AJ33" s="49"/>
      <c r="AK33" s="49">
        <v>0</v>
      </c>
      <c r="AL33" s="49">
        <v>0</v>
      </c>
      <c r="AM33" s="49"/>
      <c r="AN33" s="49">
        <v>0</v>
      </c>
      <c r="AO33" s="49">
        <v>0</v>
      </c>
      <c r="AP33" s="49"/>
      <c r="AQ33" s="49">
        <v>0</v>
      </c>
      <c r="AR33" s="49">
        <v>0</v>
      </c>
      <c r="AS33" s="49"/>
      <c r="AT33" s="49">
        <v>0</v>
      </c>
      <c r="AU33" s="49">
        <v>0</v>
      </c>
      <c r="AV33" s="49"/>
      <c r="AW33" s="49">
        <v>150</v>
      </c>
      <c r="AX33" s="49">
        <v>150</v>
      </c>
      <c r="AY33" s="49"/>
      <c r="AZ33" s="49">
        <v>0</v>
      </c>
      <c r="BA33" s="49">
        <v>0</v>
      </c>
      <c r="BB33" s="49"/>
      <c r="BC33" s="49">
        <v>0</v>
      </c>
      <c r="BD33" s="49">
        <v>0</v>
      </c>
      <c r="BE33" s="49"/>
      <c r="BF33" s="156"/>
      <c r="BG33" s="49"/>
      <c r="BH33" s="49"/>
      <c r="BI33" s="49"/>
      <c r="BJ33" s="49"/>
      <c r="BK33" s="49"/>
      <c r="BL33" s="49"/>
      <c r="BM33" s="49"/>
      <c r="BN33" s="49"/>
      <c r="BO33" s="49"/>
      <c r="BP33" s="49"/>
      <c r="BQ33" s="156">
        <f t="shared" si="32"/>
        <v>150</v>
      </c>
      <c r="BR33" s="156">
        <f t="shared" si="73"/>
        <v>150</v>
      </c>
      <c r="BS33" s="50">
        <f t="shared" si="10"/>
        <v>100</v>
      </c>
      <c r="BT33" s="156">
        <f t="shared" si="74"/>
        <v>0</v>
      </c>
      <c r="BU33" s="156"/>
      <c r="BV33" s="156">
        <f t="shared" si="35"/>
        <v>0</v>
      </c>
      <c r="BW33" s="17"/>
      <c r="BX33" s="50">
        <f t="shared" si="11"/>
        <v>0</v>
      </c>
      <c r="BY33" s="58"/>
      <c r="BZ33" s="58"/>
      <c r="CA33" s="156">
        <f t="shared" si="36"/>
        <v>0</v>
      </c>
      <c r="CB33" s="58"/>
      <c r="CC33" s="50">
        <f t="shared" si="14"/>
        <v>0</v>
      </c>
      <c r="CD33" s="58"/>
      <c r="CE33" s="58"/>
      <c r="CF33" s="156">
        <f t="shared" si="37"/>
        <v>0</v>
      </c>
      <c r="CG33" s="58"/>
      <c r="CH33" s="50">
        <f t="shared" si="16"/>
        <v>0</v>
      </c>
      <c r="CI33" s="58"/>
      <c r="CJ33" s="58"/>
      <c r="CK33" s="156">
        <f t="shared" si="38"/>
        <v>0</v>
      </c>
      <c r="CL33" s="58"/>
      <c r="CM33" s="50">
        <f t="shared" si="18"/>
        <v>0</v>
      </c>
      <c r="CN33" s="58"/>
      <c r="CO33" s="58"/>
      <c r="CP33" s="156">
        <f t="shared" si="39"/>
        <v>0</v>
      </c>
      <c r="CQ33" s="58"/>
      <c r="CR33" s="50">
        <f t="shared" si="20"/>
        <v>0</v>
      </c>
      <c r="CS33" s="58"/>
      <c r="CT33" s="58"/>
      <c r="CU33" s="156">
        <f t="shared" si="40"/>
        <v>0</v>
      </c>
      <c r="CV33" s="58"/>
      <c r="CW33" s="50">
        <f t="shared" si="22"/>
        <v>0</v>
      </c>
      <c r="CX33" s="58"/>
      <c r="CY33" s="58"/>
      <c r="CZ33" s="156">
        <f t="shared" si="41"/>
        <v>0</v>
      </c>
      <c r="DA33" s="58"/>
      <c r="DB33" s="50">
        <f t="shared" si="24"/>
        <v>0</v>
      </c>
      <c r="DC33" s="58"/>
      <c r="DD33" s="58"/>
      <c r="DE33" s="156">
        <f t="shared" si="42"/>
        <v>150</v>
      </c>
      <c r="DF33" s="58">
        <v>150</v>
      </c>
      <c r="DG33" s="50">
        <f t="shared" si="26"/>
        <v>100</v>
      </c>
      <c r="DH33" s="58"/>
      <c r="DI33" s="58"/>
      <c r="DJ33" s="156">
        <f t="shared" si="43"/>
        <v>0</v>
      </c>
      <c r="DK33" s="58"/>
      <c r="DL33" s="50">
        <f t="shared" si="28"/>
        <v>0</v>
      </c>
      <c r="DM33" s="58"/>
      <c r="DN33" s="58"/>
      <c r="DO33" s="156">
        <f t="shared" si="44"/>
        <v>0</v>
      </c>
      <c r="DP33" s="58"/>
      <c r="DQ33" s="50">
        <f t="shared" si="30"/>
        <v>0</v>
      </c>
      <c r="DR33" s="58"/>
      <c r="DS33" s="58"/>
    </row>
    <row r="34" spans="1:123" ht="21.75" customHeight="1">
      <c r="A34" s="48" t="s">
        <v>19</v>
      </c>
      <c r="B34" s="57" t="s">
        <v>228</v>
      </c>
      <c r="C34" s="156"/>
      <c r="D34" s="49"/>
      <c r="E34" s="49"/>
      <c r="F34" s="49"/>
      <c r="G34" s="49"/>
      <c r="H34" s="49"/>
      <c r="I34" s="49"/>
      <c r="J34" s="49"/>
      <c r="K34" s="49"/>
      <c r="L34" s="49"/>
      <c r="M34" s="49"/>
      <c r="N34" s="156"/>
      <c r="O34" s="49"/>
      <c r="P34" s="49"/>
      <c r="Q34" s="49"/>
      <c r="R34" s="49"/>
      <c r="S34" s="49"/>
      <c r="T34" s="49"/>
      <c r="U34" s="49"/>
      <c r="V34" s="49"/>
      <c r="W34" s="49"/>
      <c r="X34" s="49"/>
      <c r="Y34" s="156">
        <f t="shared" si="71"/>
        <v>1357</v>
      </c>
      <c r="Z34" s="156">
        <f t="shared" si="71"/>
        <v>1357</v>
      </c>
      <c r="AA34" s="156">
        <f t="shared" si="71"/>
        <v>0</v>
      </c>
      <c r="AB34" s="49">
        <v>0</v>
      </c>
      <c r="AC34" s="49">
        <v>0</v>
      </c>
      <c r="AD34" s="49"/>
      <c r="AE34" s="49">
        <v>0</v>
      </c>
      <c r="AF34" s="49">
        <v>0</v>
      </c>
      <c r="AG34" s="49"/>
      <c r="AH34" s="49">
        <v>0</v>
      </c>
      <c r="AI34" s="49">
        <v>0</v>
      </c>
      <c r="AJ34" s="49"/>
      <c r="AK34" s="49">
        <v>0</v>
      </c>
      <c r="AL34" s="49">
        <v>0</v>
      </c>
      <c r="AM34" s="49"/>
      <c r="AN34" s="49">
        <v>0</v>
      </c>
      <c r="AO34" s="49">
        <v>0</v>
      </c>
      <c r="AP34" s="49"/>
      <c r="AQ34" s="49">
        <v>0</v>
      </c>
      <c r="AR34" s="49">
        <v>0</v>
      </c>
      <c r="AS34" s="49"/>
      <c r="AT34" s="49">
        <v>1357</v>
      </c>
      <c r="AU34" s="49">
        <v>1357</v>
      </c>
      <c r="AV34" s="49"/>
      <c r="AW34" s="49">
        <v>0</v>
      </c>
      <c r="AX34" s="49">
        <v>0</v>
      </c>
      <c r="AY34" s="49"/>
      <c r="AZ34" s="49">
        <v>0</v>
      </c>
      <c r="BA34" s="49">
        <v>0</v>
      </c>
      <c r="BB34" s="49"/>
      <c r="BC34" s="49">
        <v>0</v>
      </c>
      <c r="BD34" s="49">
        <v>0</v>
      </c>
      <c r="BE34" s="49"/>
      <c r="BF34" s="156"/>
      <c r="BG34" s="49"/>
      <c r="BH34" s="49"/>
      <c r="BI34" s="49"/>
      <c r="BJ34" s="49"/>
      <c r="BK34" s="49"/>
      <c r="BL34" s="49"/>
      <c r="BM34" s="49"/>
      <c r="BN34" s="49"/>
      <c r="BO34" s="49"/>
      <c r="BP34" s="49"/>
      <c r="BQ34" s="156">
        <f t="shared" si="32"/>
        <v>1357</v>
      </c>
      <c r="BR34" s="156">
        <f t="shared" si="73"/>
        <v>1357</v>
      </c>
      <c r="BS34" s="50">
        <f t="shared" si="10"/>
        <v>100</v>
      </c>
      <c r="BT34" s="156">
        <f t="shared" si="74"/>
        <v>0</v>
      </c>
      <c r="BU34" s="156"/>
      <c r="BV34" s="156">
        <f t="shared" si="35"/>
        <v>0</v>
      </c>
      <c r="BW34" s="59">
        <v>0</v>
      </c>
      <c r="BX34" s="50">
        <f t="shared" si="11"/>
        <v>0</v>
      </c>
      <c r="BY34" s="60"/>
      <c r="BZ34" s="60"/>
      <c r="CA34" s="156">
        <f t="shared" si="36"/>
        <v>0</v>
      </c>
      <c r="CB34" s="60">
        <v>0</v>
      </c>
      <c r="CC34" s="50">
        <f t="shared" si="14"/>
        <v>0</v>
      </c>
      <c r="CD34" s="60"/>
      <c r="CE34" s="60"/>
      <c r="CF34" s="156">
        <f t="shared" si="37"/>
        <v>0</v>
      </c>
      <c r="CG34" s="60">
        <v>0</v>
      </c>
      <c r="CH34" s="50">
        <f t="shared" si="16"/>
        <v>0</v>
      </c>
      <c r="CI34" s="60"/>
      <c r="CJ34" s="60"/>
      <c r="CK34" s="156">
        <f t="shared" si="38"/>
        <v>0</v>
      </c>
      <c r="CL34" s="60">
        <v>0</v>
      </c>
      <c r="CM34" s="50">
        <f t="shared" si="18"/>
        <v>0</v>
      </c>
      <c r="CN34" s="60"/>
      <c r="CO34" s="60"/>
      <c r="CP34" s="156">
        <f t="shared" si="39"/>
        <v>0</v>
      </c>
      <c r="CQ34" s="60">
        <v>0</v>
      </c>
      <c r="CR34" s="50">
        <f t="shared" si="20"/>
        <v>0</v>
      </c>
      <c r="CS34" s="60"/>
      <c r="CT34" s="60"/>
      <c r="CU34" s="156">
        <f t="shared" si="40"/>
        <v>0</v>
      </c>
      <c r="CV34" s="60">
        <v>0</v>
      </c>
      <c r="CW34" s="50">
        <f t="shared" si="22"/>
        <v>0</v>
      </c>
      <c r="CX34" s="60"/>
      <c r="CY34" s="60"/>
      <c r="CZ34" s="156">
        <f t="shared" si="41"/>
        <v>1357</v>
      </c>
      <c r="DA34" s="60">
        <v>1357</v>
      </c>
      <c r="DB34" s="50">
        <f t="shared" si="24"/>
        <v>100</v>
      </c>
      <c r="DC34" s="60"/>
      <c r="DD34" s="60"/>
      <c r="DE34" s="156">
        <f t="shared" si="42"/>
        <v>0</v>
      </c>
      <c r="DF34" s="60">
        <v>0</v>
      </c>
      <c r="DG34" s="50">
        <f t="shared" si="26"/>
        <v>0</v>
      </c>
      <c r="DH34" s="60"/>
      <c r="DI34" s="60"/>
      <c r="DJ34" s="156">
        <f t="shared" si="43"/>
        <v>0</v>
      </c>
      <c r="DK34" s="60">
        <v>0</v>
      </c>
      <c r="DL34" s="50">
        <f t="shared" si="28"/>
        <v>0</v>
      </c>
      <c r="DM34" s="60"/>
      <c r="DN34" s="60"/>
      <c r="DO34" s="156">
        <f t="shared" si="44"/>
        <v>0</v>
      </c>
      <c r="DP34" s="60">
        <v>0</v>
      </c>
      <c r="DQ34" s="50">
        <f t="shared" si="30"/>
        <v>0</v>
      </c>
      <c r="DR34" s="60"/>
      <c r="DS34" s="60"/>
    </row>
    <row r="35" spans="1:123" s="66" customFormat="1" ht="21.75" hidden="1" customHeight="1" outlineLevel="2">
      <c r="A35" s="24"/>
      <c r="B35" s="61" t="s">
        <v>229</v>
      </c>
      <c r="C35" s="62"/>
      <c r="D35" s="63"/>
      <c r="E35" s="63"/>
      <c r="F35" s="63"/>
      <c r="G35" s="63"/>
      <c r="H35" s="63"/>
      <c r="I35" s="63"/>
      <c r="J35" s="63"/>
      <c r="K35" s="63"/>
      <c r="L35" s="63"/>
      <c r="M35" s="63"/>
      <c r="N35" s="62"/>
      <c r="O35" s="63"/>
      <c r="P35" s="63"/>
      <c r="Q35" s="63"/>
      <c r="R35" s="63"/>
      <c r="S35" s="63"/>
      <c r="T35" s="63"/>
      <c r="U35" s="63"/>
      <c r="V35" s="63"/>
      <c r="W35" s="63"/>
      <c r="X35" s="63"/>
      <c r="Y35" s="156">
        <f t="shared" si="71"/>
        <v>544</v>
      </c>
      <c r="Z35" s="156">
        <f t="shared" si="71"/>
        <v>544</v>
      </c>
      <c r="AA35" s="156">
        <f t="shared" si="71"/>
        <v>0</v>
      </c>
      <c r="AB35" s="63">
        <v>0</v>
      </c>
      <c r="AC35" s="63">
        <v>0</v>
      </c>
      <c r="AD35" s="63"/>
      <c r="AE35" s="63">
        <v>0</v>
      </c>
      <c r="AF35" s="63">
        <v>0</v>
      </c>
      <c r="AG35" s="63"/>
      <c r="AH35" s="63">
        <v>0</v>
      </c>
      <c r="AI35" s="63">
        <v>0</v>
      </c>
      <c r="AJ35" s="63"/>
      <c r="AK35" s="63">
        <v>0</v>
      </c>
      <c r="AL35" s="63">
        <v>0</v>
      </c>
      <c r="AM35" s="63"/>
      <c r="AN35" s="63">
        <v>0</v>
      </c>
      <c r="AO35" s="63">
        <v>0</v>
      </c>
      <c r="AP35" s="63"/>
      <c r="AQ35" s="63">
        <v>0</v>
      </c>
      <c r="AR35" s="63">
        <v>0</v>
      </c>
      <c r="AS35" s="63"/>
      <c r="AT35" s="63">
        <v>544</v>
      </c>
      <c r="AU35" s="63">
        <v>544</v>
      </c>
      <c r="AV35" s="63"/>
      <c r="AW35" s="63">
        <v>0</v>
      </c>
      <c r="AX35" s="63">
        <v>0</v>
      </c>
      <c r="AY35" s="63"/>
      <c r="AZ35" s="63">
        <v>0</v>
      </c>
      <c r="BA35" s="63">
        <v>0</v>
      </c>
      <c r="BB35" s="63"/>
      <c r="BC35" s="63">
        <v>0</v>
      </c>
      <c r="BD35" s="63">
        <v>0</v>
      </c>
      <c r="BE35" s="63"/>
      <c r="BF35" s="62"/>
      <c r="BG35" s="63"/>
      <c r="BH35" s="63"/>
      <c r="BI35" s="63"/>
      <c r="BJ35" s="63"/>
      <c r="BK35" s="63"/>
      <c r="BL35" s="63"/>
      <c r="BM35" s="63"/>
      <c r="BN35" s="63"/>
      <c r="BO35" s="63"/>
      <c r="BP35" s="63"/>
      <c r="BQ35" s="62">
        <f t="shared" si="32"/>
        <v>544</v>
      </c>
      <c r="BR35" s="62">
        <f t="shared" si="73"/>
        <v>544</v>
      </c>
      <c r="BS35" s="64">
        <f t="shared" si="10"/>
        <v>100</v>
      </c>
      <c r="BT35" s="62">
        <f t="shared" si="74"/>
        <v>0</v>
      </c>
      <c r="BU35" s="62"/>
      <c r="BV35" s="62">
        <f t="shared" si="35"/>
        <v>0</v>
      </c>
      <c r="BW35" s="18"/>
      <c r="BX35" s="64">
        <f t="shared" si="11"/>
        <v>0</v>
      </c>
      <c r="BY35" s="65"/>
      <c r="BZ35" s="65"/>
      <c r="CA35" s="62">
        <f t="shared" si="36"/>
        <v>0</v>
      </c>
      <c r="CB35" s="65"/>
      <c r="CC35" s="64">
        <f t="shared" si="14"/>
        <v>0</v>
      </c>
      <c r="CD35" s="65"/>
      <c r="CE35" s="65"/>
      <c r="CF35" s="62">
        <f t="shared" si="37"/>
        <v>0</v>
      </c>
      <c r="CG35" s="65"/>
      <c r="CH35" s="64">
        <f t="shared" si="16"/>
        <v>0</v>
      </c>
      <c r="CI35" s="65"/>
      <c r="CJ35" s="65"/>
      <c r="CK35" s="62">
        <f t="shared" si="38"/>
        <v>0</v>
      </c>
      <c r="CL35" s="65"/>
      <c r="CM35" s="64">
        <f t="shared" si="18"/>
        <v>0</v>
      </c>
      <c r="CN35" s="65"/>
      <c r="CO35" s="65"/>
      <c r="CP35" s="62">
        <f t="shared" si="39"/>
        <v>0</v>
      </c>
      <c r="CQ35" s="65"/>
      <c r="CR35" s="64">
        <f t="shared" si="20"/>
        <v>0</v>
      </c>
      <c r="CS35" s="65"/>
      <c r="CT35" s="65"/>
      <c r="CU35" s="62">
        <f t="shared" si="40"/>
        <v>0</v>
      </c>
      <c r="CV35" s="65"/>
      <c r="CW35" s="64">
        <f t="shared" si="22"/>
        <v>0</v>
      </c>
      <c r="CX35" s="65"/>
      <c r="CY35" s="65"/>
      <c r="CZ35" s="62">
        <f t="shared" si="41"/>
        <v>544</v>
      </c>
      <c r="DA35" s="65">
        <v>544</v>
      </c>
      <c r="DB35" s="64">
        <f t="shared" si="24"/>
        <v>100</v>
      </c>
      <c r="DC35" s="65"/>
      <c r="DD35" s="65"/>
      <c r="DE35" s="62">
        <f t="shared" si="42"/>
        <v>0</v>
      </c>
      <c r="DF35" s="65"/>
      <c r="DG35" s="64">
        <f t="shared" si="26"/>
        <v>0</v>
      </c>
      <c r="DH35" s="65"/>
      <c r="DI35" s="65"/>
      <c r="DJ35" s="62">
        <f t="shared" si="43"/>
        <v>0</v>
      </c>
      <c r="DK35" s="65"/>
      <c r="DL35" s="64">
        <f t="shared" si="28"/>
        <v>0</v>
      </c>
      <c r="DM35" s="65"/>
      <c r="DN35" s="65"/>
      <c r="DO35" s="62">
        <f t="shared" si="44"/>
        <v>0</v>
      </c>
      <c r="DP35" s="65"/>
      <c r="DQ35" s="64">
        <f t="shared" si="30"/>
        <v>0</v>
      </c>
      <c r="DR35" s="65"/>
      <c r="DS35" s="65"/>
    </row>
    <row r="36" spans="1:123" s="66" customFormat="1" ht="30" hidden="1" customHeight="1" outlineLevel="2">
      <c r="A36" s="24"/>
      <c r="B36" s="61" t="s">
        <v>230</v>
      </c>
      <c r="C36" s="62"/>
      <c r="D36" s="63"/>
      <c r="E36" s="63"/>
      <c r="F36" s="63"/>
      <c r="G36" s="63"/>
      <c r="H36" s="63"/>
      <c r="I36" s="63"/>
      <c r="J36" s="63"/>
      <c r="K36" s="63"/>
      <c r="L36" s="63"/>
      <c r="M36" s="63"/>
      <c r="N36" s="62"/>
      <c r="O36" s="63"/>
      <c r="P36" s="63"/>
      <c r="Q36" s="63"/>
      <c r="R36" s="63"/>
      <c r="S36" s="63"/>
      <c r="T36" s="63"/>
      <c r="U36" s="63"/>
      <c r="V36" s="63"/>
      <c r="W36" s="63"/>
      <c r="X36" s="63"/>
      <c r="Y36" s="156">
        <f t="shared" si="71"/>
        <v>813</v>
      </c>
      <c r="Z36" s="156">
        <f t="shared" si="71"/>
        <v>813</v>
      </c>
      <c r="AA36" s="156">
        <f t="shared" si="71"/>
        <v>0</v>
      </c>
      <c r="AB36" s="63">
        <v>0</v>
      </c>
      <c r="AC36" s="63">
        <v>0</v>
      </c>
      <c r="AD36" s="63"/>
      <c r="AE36" s="63">
        <v>0</v>
      </c>
      <c r="AF36" s="63">
        <v>0</v>
      </c>
      <c r="AG36" s="63"/>
      <c r="AH36" s="63">
        <v>0</v>
      </c>
      <c r="AI36" s="63">
        <v>0</v>
      </c>
      <c r="AJ36" s="63"/>
      <c r="AK36" s="63">
        <v>0</v>
      </c>
      <c r="AL36" s="63">
        <v>0</v>
      </c>
      <c r="AM36" s="63"/>
      <c r="AN36" s="63">
        <v>0</v>
      </c>
      <c r="AO36" s="63">
        <v>0</v>
      </c>
      <c r="AP36" s="63"/>
      <c r="AQ36" s="63">
        <v>0</v>
      </c>
      <c r="AR36" s="63">
        <v>0</v>
      </c>
      <c r="AS36" s="63"/>
      <c r="AT36" s="63">
        <v>813</v>
      </c>
      <c r="AU36" s="63">
        <v>813</v>
      </c>
      <c r="AV36" s="63"/>
      <c r="AW36" s="63">
        <v>0</v>
      </c>
      <c r="AX36" s="63">
        <v>0</v>
      </c>
      <c r="AY36" s="63"/>
      <c r="AZ36" s="63">
        <v>0</v>
      </c>
      <c r="BA36" s="63">
        <v>0</v>
      </c>
      <c r="BB36" s="63"/>
      <c r="BC36" s="63">
        <v>0</v>
      </c>
      <c r="BD36" s="63">
        <v>0</v>
      </c>
      <c r="BE36" s="63"/>
      <c r="BF36" s="62"/>
      <c r="BG36" s="63"/>
      <c r="BH36" s="63"/>
      <c r="BI36" s="63"/>
      <c r="BJ36" s="63"/>
      <c r="BK36" s="63"/>
      <c r="BL36" s="63"/>
      <c r="BM36" s="63"/>
      <c r="BN36" s="63"/>
      <c r="BO36" s="63"/>
      <c r="BP36" s="63"/>
      <c r="BQ36" s="62">
        <f t="shared" si="32"/>
        <v>813</v>
      </c>
      <c r="BR36" s="62">
        <f t="shared" si="73"/>
        <v>813</v>
      </c>
      <c r="BS36" s="64">
        <f t="shared" si="10"/>
        <v>100</v>
      </c>
      <c r="BT36" s="62">
        <f t="shared" si="74"/>
        <v>0</v>
      </c>
      <c r="BU36" s="62"/>
      <c r="BV36" s="62">
        <f t="shared" si="35"/>
        <v>0</v>
      </c>
      <c r="BW36" s="18"/>
      <c r="BX36" s="64">
        <f t="shared" si="11"/>
        <v>0</v>
      </c>
      <c r="BY36" s="65"/>
      <c r="BZ36" s="65"/>
      <c r="CA36" s="62">
        <f t="shared" si="36"/>
        <v>0</v>
      </c>
      <c r="CB36" s="65"/>
      <c r="CC36" s="64">
        <f t="shared" si="14"/>
        <v>0</v>
      </c>
      <c r="CD36" s="65"/>
      <c r="CE36" s="65"/>
      <c r="CF36" s="62">
        <f t="shared" si="37"/>
        <v>0</v>
      </c>
      <c r="CG36" s="65"/>
      <c r="CH36" s="64">
        <f t="shared" si="16"/>
        <v>0</v>
      </c>
      <c r="CI36" s="65"/>
      <c r="CJ36" s="65"/>
      <c r="CK36" s="62">
        <f t="shared" si="38"/>
        <v>0</v>
      </c>
      <c r="CL36" s="65"/>
      <c r="CM36" s="64">
        <f t="shared" si="18"/>
        <v>0</v>
      </c>
      <c r="CN36" s="65"/>
      <c r="CO36" s="65"/>
      <c r="CP36" s="62">
        <f t="shared" si="39"/>
        <v>0</v>
      </c>
      <c r="CQ36" s="65"/>
      <c r="CR36" s="64">
        <f t="shared" si="20"/>
        <v>0</v>
      </c>
      <c r="CS36" s="65"/>
      <c r="CT36" s="65"/>
      <c r="CU36" s="62">
        <f t="shared" si="40"/>
        <v>0</v>
      </c>
      <c r="CV36" s="65"/>
      <c r="CW36" s="64">
        <f t="shared" si="22"/>
        <v>0</v>
      </c>
      <c r="CX36" s="65"/>
      <c r="CY36" s="65"/>
      <c r="CZ36" s="62">
        <f t="shared" si="41"/>
        <v>813</v>
      </c>
      <c r="DA36" s="65">
        <v>813</v>
      </c>
      <c r="DB36" s="64">
        <f t="shared" si="24"/>
        <v>100</v>
      </c>
      <c r="DC36" s="65"/>
      <c r="DD36" s="65"/>
      <c r="DE36" s="62">
        <f t="shared" si="42"/>
        <v>0</v>
      </c>
      <c r="DF36" s="65"/>
      <c r="DG36" s="64">
        <f t="shared" si="26"/>
        <v>0</v>
      </c>
      <c r="DH36" s="65"/>
      <c r="DI36" s="65"/>
      <c r="DJ36" s="62">
        <f t="shared" si="43"/>
        <v>0</v>
      </c>
      <c r="DK36" s="65"/>
      <c r="DL36" s="64">
        <f t="shared" si="28"/>
        <v>0</v>
      </c>
      <c r="DM36" s="65"/>
      <c r="DN36" s="65"/>
      <c r="DO36" s="62">
        <f t="shared" si="44"/>
        <v>0</v>
      </c>
      <c r="DP36" s="65"/>
      <c r="DQ36" s="64">
        <f t="shared" si="30"/>
        <v>0</v>
      </c>
      <c r="DR36" s="65"/>
      <c r="DS36" s="65"/>
    </row>
    <row r="37" spans="1:123" ht="38.25" customHeight="1" collapsed="1">
      <c r="A37" s="48" t="s">
        <v>19</v>
      </c>
      <c r="B37" s="57" t="s">
        <v>348</v>
      </c>
      <c r="C37" s="156"/>
      <c r="D37" s="49"/>
      <c r="E37" s="49"/>
      <c r="F37" s="49"/>
      <c r="G37" s="49"/>
      <c r="H37" s="49"/>
      <c r="I37" s="49"/>
      <c r="J37" s="49"/>
      <c r="K37" s="49"/>
      <c r="L37" s="49"/>
      <c r="M37" s="49"/>
      <c r="N37" s="156"/>
      <c r="O37" s="49"/>
      <c r="P37" s="49"/>
      <c r="Q37" s="49"/>
      <c r="R37" s="49"/>
      <c r="S37" s="49"/>
      <c r="T37" s="49"/>
      <c r="U37" s="49"/>
      <c r="V37" s="49"/>
      <c r="W37" s="49"/>
      <c r="X37" s="49"/>
      <c r="Y37" s="156">
        <f t="shared" si="71"/>
        <v>1530</v>
      </c>
      <c r="Z37" s="156">
        <f t="shared" si="71"/>
        <v>1530</v>
      </c>
      <c r="AA37" s="156">
        <f t="shared" si="71"/>
        <v>0</v>
      </c>
      <c r="AB37" s="49"/>
      <c r="AC37" s="49"/>
      <c r="AD37" s="49"/>
      <c r="AE37" s="49"/>
      <c r="AF37" s="49"/>
      <c r="AG37" s="49"/>
      <c r="AH37" s="49"/>
      <c r="AI37" s="49"/>
      <c r="AJ37" s="49"/>
      <c r="AK37" s="49"/>
      <c r="AL37" s="49"/>
      <c r="AM37" s="49"/>
      <c r="AN37" s="49"/>
      <c r="AO37" s="49"/>
      <c r="AP37" s="49"/>
      <c r="AQ37" s="49">
        <v>1020</v>
      </c>
      <c r="AR37" s="49">
        <v>1020</v>
      </c>
      <c r="AS37" s="49"/>
      <c r="AT37" s="49"/>
      <c r="AU37" s="49"/>
      <c r="AV37" s="49"/>
      <c r="AW37" s="49">
        <v>510</v>
      </c>
      <c r="AX37" s="49">
        <v>510</v>
      </c>
      <c r="AY37" s="49"/>
      <c r="AZ37" s="49"/>
      <c r="BA37" s="49"/>
      <c r="BB37" s="49"/>
      <c r="BC37" s="49"/>
      <c r="BD37" s="49"/>
      <c r="BE37" s="49"/>
      <c r="BF37" s="156"/>
      <c r="BG37" s="49"/>
      <c r="BH37" s="49"/>
      <c r="BI37" s="49"/>
      <c r="BJ37" s="49"/>
      <c r="BK37" s="49"/>
      <c r="BL37" s="49"/>
      <c r="BM37" s="49"/>
      <c r="BN37" s="49"/>
      <c r="BO37" s="49"/>
      <c r="BP37" s="49"/>
      <c r="BQ37" s="156">
        <f>BR37+BT37+BU37</f>
        <v>1530</v>
      </c>
      <c r="BR37" s="156">
        <f t="shared" si="73"/>
        <v>1530</v>
      </c>
      <c r="BS37" s="64">
        <f t="shared" si="10"/>
        <v>100</v>
      </c>
      <c r="BT37" s="156"/>
      <c r="BU37" s="156"/>
      <c r="BV37" s="156"/>
      <c r="BW37" s="17"/>
      <c r="BX37" s="64">
        <f t="shared" si="11"/>
        <v>0</v>
      </c>
      <c r="BY37" s="58"/>
      <c r="BZ37" s="58"/>
      <c r="CA37" s="156"/>
      <c r="CB37" s="58"/>
      <c r="CC37" s="64">
        <f t="shared" si="14"/>
        <v>0</v>
      </c>
      <c r="CD37" s="58"/>
      <c r="CE37" s="58"/>
      <c r="CF37" s="156"/>
      <c r="CG37" s="58"/>
      <c r="CH37" s="64">
        <f t="shared" si="16"/>
        <v>0</v>
      </c>
      <c r="CI37" s="58"/>
      <c r="CJ37" s="58"/>
      <c r="CK37" s="156"/>
      <c r="CL37" s="58"/>
      <c r="CM37" s="64">
        <f t="shared" si="18"/>
        <v>0</v>
      </c>
      <c r="CN37" s="58"/>
      <c r="CO37" s="58"/>
      <c r="CP37" s="156"/>
      <c r="CQ37" s="58"/>
      <c r="CR37" s="64">
        <f t="shared" si="20"/>
        <v>0</v>
      </c>
      <c r="CS37" s="58"/>
      <c r="CT37" s="58"/>
      <c r="CU37" s="62">
        <f t="shared" si="40"/>
        <v>1020</v>
      </c>
      <c r="CV37" s="58">
        <v>1020</v>
      </c>
      <c r="CW37" s="64">
        <f t="shared" si="22"/>
        <v>100</v>
      </c>
      <c r="CX37" s="58"/>
      <c r="CY37" s="58"/>
      <c r="CZ37" s="62">
        <f t="shared" si="41"/>
        <v>0</v>
      </c>
      <c r="DA37" s="58"/>
      <c r="DB37" s="64">
        <f t="shared" si="24"/>
        <v>0</v>
      </c>
      <c r="DC37" s="58"/>
      <c r="DD37" s="58"/>
      <c r="DE37" s="62">
        <f t="shared" si="42"/>
        <v>510</v>
      </c>
      <c r="DF37" s="58">
        <v>510</v>
      </c>
      <c r="DG37" s="64">
        <f t="shared" si="26"/>
        <v>100</v>
      </c>
      <c r="DH37" s="58"/>
      <c r="DI37" s="58"/>
      <c r="DJ37" s="62">
        <f t="shared" si="43"/>
        <v>0</v>
      </c>
      <c r="DK37" s="58"/>
      <c r="DL37" s="64">
        <f t="shared" si="28"/>
        <v>0</v>
      </c>
      <c r="DM37" s="58"/>
      <c r="DN37" s="58"/>
      <c r="DO37" s="62">
        <f t="shared" si="44"/>
        <v>0</v>
      </c>
      <c r="DP37" s="58"/>
      <c r="DQ37" s="64">
        <f t="shared" si="30"/>
        <v>0</v>
      </c>
      <c r="DR37" s="58"/>
      <c r="DS37" s="58"/>
    </row>
    <row r="38" spans="1:123" s="56" customFormat="1" ht="36" customHeight="1">
      <c r="A38" s="51" t="s">
        <v>165</v>
      </c>
      <c r="B38" s="67" t="s">
        <v>379</v>
      </c>
      <c r="C38" s="53"/>
      <c r="D38" s="54"/>
      <c r="E38" s="54"/>
      <c r="F38" s="54"/>
      <c r="G38" s="54"/>
      <c r="H38" s="54"/>
      <c r="I38" s="54"/>
      <c r="J38" s="54"/>
      <c r="K38" s="54"/>
      <c r="L38" s="54"/>
      <c r="M38" s="54"/>
      <c r="N38" s="53"/>
      <c r="O38" s="54"/>
      <c r="P38" s="54"/>
      <c r="Q38" s="54"/>
      <c r="R38" s="54"/>
      <c r="S38" s="54"/>
      <c r="T38" s="54"/>
      <c r="U38" s="54"/>
      <c r="V38" s="54"/>
      <c r="W38" s="54"/>
      <c r="X38" s="54"/>
      <c r="Y38" s="53">
        <f t="shared" si="71"/>
        <v>12220</v>
      </c>
      <c r="Z38" s="156">
        <f t="shared" si="71"/>
        <v>12220</v>
      </c>
      <c r="AA38" s="156">
        <f t="shared" si="71"/>
        <v>0</v>
      </c>
      <c r="AB38" s="54">
        <v>2563</v>
      </c>
      <c r="AC38" s="54">
        <v>2563</v>
      </c>
      <c r="AD38" s="54"/>
      <c r="AE38" s="54">
        <v>1383</v>
      </c>
      <c r="AF38" s="54">
        <v>1383</v>
      </c>
      <c r="AG38" s="54"/>
      <c r="AH38" s="54">
        <v>628</v>
      </c>
      <c r="AI38" s="54">
        <v>628</v>
      </c>
      <c r="AJ38" s="54"/>
      <c r="AK38" s="54">
        <v>854</v>
      </c>
      <c r="AL38" s="54">
        <v>854</v>
      </c>
      <c r="AM38" s="54"/>
      <c r="AN38" s="54">
        <v>1288</v>
      </c>
      <c r="AO38" s="54">
        <v>1288</v>
      </c>
      <c r="AP38" s="54"/>
      <c r="AQ38" s="54">
        <v>1573</v>
      </c>
      <c r="AR38" s="54">
        <v>1573</v>
      </c>
      <c r="AS38" s="54"/>
      <c r="AT38" s="54">
        <v>756</v>
      </c>
      <c r="AU38" s="54">
        <v>756</v>
      </c>
      <c r="AV38" s="54"/>
      <c r="AW38" s="54">
        <v>445</v>
      </c>
      <c r="AX38" s="54">
        <v>445</v>
      </c>
      <c r="AY38" s="54"/>
      <c r="AZ38" s="54">
        <v>2425</v>
      </c>
      <c r="BA38" s="54">
        <v>2425</v>
      </c>
      <c r="BB38" s="54"/>
      <c r="BC38" s="54">
        <v>305</v>
      </c>
      <c r="BD38" s="54">
        <v>305</v>
      </c>
      <c r="BE38" s="54"/>
      <c r="BF38" s="53"/>
      <c r="BG38" s="54"/>
      <c r="BH38" s="54"/>
      <c r="BI38" s="54"/>
      <c r="BJ38" s="54"/>
      <c r="BK38" s="54"/>
      <c r="BL38" s="54"/>
      <c r="BM38" s="54"/>
      <c r="BN38" s="54"/>
      <c r="BO38" s="54"/>
      <c r="BP38" s="54"/>
      <c r="BQ38" s="53">
        <f t="shared" ref="BQ38" si="75">BQ40+BQ42+BQ44+BQ45+BQ46</f>
        <v>12220</v>
      </c>
      <c r="BR38" s="53">
        <f>BR40+BR42+BR44+BR45+BR46</f>
        <v>12220</v>
      </c>
      <c r="BS38" s="55">
        <f t="shared" si="10"/>
        <v>100</v>
      </c>
      <c r="BT38" s="53">
        <f t="shared" ref="BT38:DR38" si="76">BT40+BT42+BT44+BT45+BT46</f>
        <v>0</v>
      </c>
      <c r="BU38" s="53"/>
      <c r="BV38" s="53">
        <f t="shared" si="76"/>
        <v>2563</v>
      </c>
      <c r="BW38" s="53">
        <f>BW40+BW42+BW44+BW45+BW46</f>
        <v>2563</v>
      </c>
      <c r="BX38" s="55">
        <f t="shared" si="11"/>
        <v>100</v>
      </c>
      <c r="BY38" s="53">
        <f t="shared" si="76"/>
        <v>0</v>
      </c>
      <c r="BZ38" s="53"/>
      <c r="CA38" s="53">
        <f t="shared" ref="CA38" si="77">CA40+CA42+CA44+CA45+CA46</f>
        <v>1383</v>
      </c>
      <c r="CB38" s="53">
        <f t="shared" si="76"/>
        <v>1383</v>
      </c>
      <c r="CC38" s="55">
        <f t="shared" si="14"/>
        <v>100</v>
      </c>
      <c r="CD38" s="53">
        <f t="shared" si="76"/>
        <v>0</v>
      </c>
      <c r="CE38" s="53"/>
      <c r="CF38" s="53">
        <f t="shared" ref="CF38" si="78">CF40+CF42+CF44+CF45+CF46</f>
        <v>628</v>
      </c>
      <c r="CG38" s="53">
        <f t="shared" si="76"/>
        <v>628</v>
      </c>
      <c r="CH38" s="55">
        <f t="shared" si="16"/>
        <v>100</v>
      </c>
      <c r="CI38" s="53">
        <f t="shared" si="76"/>
        <v>0</v>
      </c>
      <c r="CJ38" s="53"/>
      <c r="CK38" s="53">
        <f t="shared" ref="CK38" si="79">CK40+CK42+CK44+CK45+CK46</f>
        <v>854</v>
      </c>
      <c r="CL38" s="53">
        <f t="shared" si="76"/>
        <v>854</v>
      </c>
      <c r="CM38" s="55">
        <f t="shared" si="18"/>
        <v>100</v>
      </c>
      <c r="CN38" s="53">
        <f t="shared" si="76"/>
        <v>0</v>
      </c>
      <c r="CO38" s="53"/>
      <c r="CP38" s="53">
        <f t="shared" ref="CP38" si="80">CP40+CP42+CP44+CP45+CP46</f>
        <v>1288</v>
      </c>
      <c r="CQ38" s="53">
        <f t="shared" si="76"/>
        <v>1288</v>
      </c>
      <c r="CR38" s="55">
        <f t="shared" si="20"/>
        <v>100</v>
      </c>
      <c r="CS38" s="53">
        <f t="shared" si="76"/>
        <v>0</v>
      </c>
      <c r="CT38" s="53"/>
      <c r="CU38" s="53">
        <f t="shared" ref="CU38" si="81">CU40+CU42+CU44+CU45+CU46</f>
        <v>1573</v>
      </c>
      <c r="CV38" s="53">
        <f t="shared" si="76"/>
        <v>1573</v>
      </c>
      <c r="CW38" s="55">
        <f t="shared" si="22"/>
        <v>100</v>
      </c>
      <c r="CX38" s="53">
        <f t="shared" si="76"/>
        <v>0</v>
      </c>
      <c r="CY38" s="53"/>
      <c r="CZ38" s="53">
        <f t="shared" ref="CZ38" si="82">CZ40+CZ42+CZ44+CZ45+CZ46</f>
        <v>756</v>
      </c>
      <c r="DA38" s="53">
        <f t="shared" si="76"/>
        <v>756</v>
      </c>
      <c r="DB38" s="55">
        <f t="shared" si="24"/>
        <v>100</v>
      </c>
      <c r="DC38" s="53">
        <f t="shared" si="76"/>
        <v>0</v>
      </c>
      <c r="DD38" s="53"/>
      <c r="DE38" s="53">
        <f t="shared" ref="DE38" si="83">DE40+DE42+DE44+DE45+DE46</f>
        <v>445</v>
      </c>
      <c r="DF38" s="53">
        <f t="shared" si="76"/>
        <v>445</v>
      </c>
      <c r="DG38" s="55">
        <f t="shared" si="26"/>
        <v>100</v>
      </c>
      <c r="DH38" s="53">
        <f t="shared" si="76"/>
        <v>0</v>
      </c>
      <c r="DI38" s="53"/>
      <c r="DJ38" s="53">
        <f t="shared" ref="DJ38" si="84">DJ40+DJ42+DJ44+DJ45+DJ46</f>
        <v>2425</v>
      </c>
      <c r="DK38" s="53">
        <f t="shared" si="76"/>
        <v>2425</v>
      </c>
      <c r="DL38" s="55">
        <f t="shared" si="28"/>
        <v>100</v>
      </c>
      <c r="DM38" s="53">
        <f t="shared" si="76"/>
        <v>0</v>
      </c>
      <c r="DN38" s="53"/>
      <c r="DO38" s="53">
        <f t="shared" ref="DO38" si="85">DO40+DO42+DO44+DO45+DO46</f>
        <v>305</v>
      </c>
      <c r="DP38" s="53">
        <f t="shared" si="76"/>
        <v>305</v>
      </c>
      <c r="DQ38" s="55">
        <f t="shared" si="30"/>
        <v>100</v>
      </c>
      <c r="DR38" s="53">
        <f t="shared" si="76"/>
        <v>0</v>
      </c>
      <c r="DS38" s="53"/>
    </row>
    <row r="39" spans="1:123" s="56" customFormat="1" ht="22.5" hidden="1" customHeight="1" outlineLevel="2">
      <c r="A39" s="51" t="s">
        <v>67</v>
      </c>
      <c r="B39" s="67" t="s">
        <v>231</v>
      </c>
      <c r="C39" s="53"/>
      <c r="D39" s="54"/>
      <c r="E39" s="54"/>
      <c r="F39" s="54"/>
      <c r="G39" s="54"/>
      <c r="H39" s="54"/>
      <c r="I39" s="54"/>
      <c r="J39" s="54"/>
      <c r="K39" s="54"/>
      <c r="L39" s="54"/>
      <c r="M39" s="54"/>
      <c r="N39" s="53"/>
      <c r="O39" s="54"/>
      <c r="P39" s="54"/>
      <c r="Q39" s="54"/>
      <c r="R39" s="54"/>
      <c r="S39" s="54"/>
      <c r="T39" s="54"/>
      <c r="U39" s="54"/>
      <c r="V39" s="54"/>
      <c r="W39" s="54"/>
      <c r="X39" s="54"/>
      <c r="Y39" s="53">
        <f t="shared" si="71"/>
        <v>1500</v>
      </c>
      <c r="Z39" s="156">
        <f t="shared" si="71"/>
        <v>1500</v>
      </c>
      <c r="AA39" s="156">
        <f t="shared" si="71"/>
        <v>0</v>
      </c>
      <c r="AB39" s="54">
        <v>150</v>
      </c>
      <c r="AC39" s="54">
        <v>150</v>
      </c>
      <c r="AD39" s="54"/>
      <c r="AE39" s="54">
        <v>150</v>
      </c>
      <c r="AF39" s="54">
        <v>150</v>
      </c>
      <c r="AG39" s="54"/>
      <c r="AH39" s="54">
        <v>150</v>
      </c>
      <c r="AI39" s="54">
        <v>150</v>
      </c>
      <c r="AJ39" s="54"/>
      <c r="AK39" s="54">
        <v>150</v>
      </c>
      <c r="AL39" s="54">
        <v>150</v>
      </c>
      <c r="AM39" s="54"/>
      <c r="AN39" s="54">
        <v>150</v>
      </c>
      <c r="AO39" s="54">
        <v>150</v>
      </c>
      <c r="AP39" s="54"/>
      <c r="AQ39" s="54">
        <v>150</v>
      </c>
      <c r="AR39" s="54">
        <v>150</v>
      </c>
      <c r="AS39" s="54"/>
      <c r="AT39" s="54">
        <v>150</v>
      </c>
      <c r="AU39" s="54">
        <v>150</v>
      </c>
      <c r="AV39" s="54"/>
      <c r="AW39" s="54">
        <v>150</v>
      </c>
      <c r="AX39" s="54">
        <v>150</v>
      </c>
      <c r="AY39" s="54"/>
      <c r="AZ39" s="54">
        <v>150</v>
      </c>
      <c r="BA39" s="54">
        <v>150</v>
      </c>
      <c r="BB39" s="54"/>
      <c r="BC39" s="54">
        <v>150</v>
      </c>
      <c r="BD39" s="54">
        <v>150</v>
      </c>
      <c r="BE39" s="54"/>
      <c r="BF39" s="53"/>
      <c r="BG39" s="54"/>
      <c r="BH39" s="54"/>
      <c r="BI39" s="54"/>
      <c r="BJ39" s="54"/>
      <c r="BK39" s="54"/>
      <c r="BL39" s="54"/>
      <c r="BM39" s="54"/>
      <c r="BN39" s="54"/>
      <c r="BO39" s="54"/>
      <c r="BP39" s="54"/>
      <c r="BQ39" s="53">
        <f t="shared" ref="BQ39:DR39" si="86">BQ40</f>
        <v>1500</v>
      </c>
      <c r="BR39" s="53">
        <f t="shared" si="86"/>
        <v>1500</v>
      </c>
      <c r="BS39" s="55">
        <f t="shared" si="10"/>
        <v>100</v>
      </c>
      <c r="BT39" s="53">
        <f t="shared" si="86"/>
        <v>0</v>
      </c>
      <c r="BU39" s="53"/>
      <c r="BV39" s="53">
        <f t="shared" si="86"/>
        <v>150</v>
      </c>
      <c r="BW39" s="53">
        <f t="shared" si="86"/>
        <v>150</v>
      </c>
      <c r="BX39" s="55">
        <f t="shared" si="11"/>
        <v>100</v>
      </c>
      <c r="BY39" s="53">
        <f t="shared" si="86"/>
        <v>0</v>
      </c>
      <c r="BZ39" s="53"/>
      <c r="CA39" s="53">
        <f t="shared" si="86"/>
        <v>150</v>
      </c>
      <c r="CB39" s="53">
        <f t="shared" si="86"/>
        <v>150</v>
      </c>
      <c r="CC39" s="55">
        <f t="shared" si="14"/>
        <v>100</v>
      </c>
      <c r="CD39" s="53">
        <f t="shared" si="86"/>
        <v>0</v>
      </c>
      <c r="CE39" s="53"/>
      <c r="CF39" s="53">
        <f t="shared" si="86"/>
        <v>150</v>
      </c>
      <c r="CG39" s="53">
        <f t="shared" si="86"/>
        <v>150</v>
      </c>
      <c r="CH39" s="55">
        <f t="shared" si="16"/>
        <v>100</v>
      </c>
      <c r="CI39" s="53">
        <f t="shared" si="86"/>
        <v>0</v>
      </c>
      <c r="CJ39" s="53"/>
      <c r="CK39" s="53">
        <f t="shared" si="86"/>
        <v>150</v>
      </c>
      <c r="CL39" s="53">
        <f t="shared" si="86"/>
        <v>150</v>
      </c>
      <c r="CM39" s="55">
        <f t="shared" si="18"/>
        <v>100</v>
      </c>
      <c r="CN39" s="53">
        <f t="shared" si="86"/>
        <v>0</v>
      </c>
      <c r="CO39" s="53"/>
      <c r="CP39" s="53">
        <f t="shared" si="86"/>
        <v>150</v>
      </c>
      <c r="CQ39" s="53">
        <f t="shared" si="86"/>
        <v>150</v>
      </c>
      <c r="CR39" s="55">
        <f t="shared" si="20"/>
        <v>100</v>
      </c>
      <c r="CS39" s="53">
        <f t="shared" si="86"/>
        <v>0</v>
      </c>
      <c r="CT39" s="53"/>
      <c r="CU39" s="53">
        <f t="shared" si="86"/>
        <v>150</v>
      </c>
      <c r="CV39" s="53">
        <f t="shared" si="86"/>
        <v>150</v>
      </c>
      <c r="CW39" s="55">
        <f t="shared" si="22"/>
        <v>100</v>
      </c>
      <c r="CX39" s="53">
        <f t="shared" si="86"/>
        <v>0</v>
      </c>
      <c r="CY39" s="53"/>
      <c r="CZ39" s="53">
        <f t="shared" si="86"/>
        <v>150</v>
      </c>
      <c r="DA39" s="53">
        <f t="shared" si="86"/>
        <v>150</v>
      </c>
      <c r="DB39" s="55">
        <f t="shared" si="24"/>
        <v>100</v>
      </c>
      <c r="DC39" s="53">
        <f t="shared" si="86"/>
        <v>0</v>
      </c>
      <c r="DD39" s="53"/>
      <c r="DE39" s="53">
        <f t="shared" si="86"/>
        <v>150</v>
      </c>
      <c r="DF39" s="53">
        <f t="shared" si="86"/>
        <v>150</v>
      </c>
      <c r="DG39" s="55">
        <f t="shared" si="26"/>
        <v>100</v>
      </c>
      <c r="DH39" s="53">
        <f t="shared" si="86"/>
        <v>0</v>
      </c>
      <c r="DI39" s="53"/>
      <c r="DJ39" s="53">
        <f t="shared" si="86"/>
        <v>150</v>
      </c>
      <c r="DK39" s="53">
        <f t="shared" si="86"/>
        <v>150</v>
      </c>
      <c r="DL39" s="55">
        <f t="shared" si="28"/>
        <v>100</v>
      </c>
      <c r="DM39" s="53">
        <f t="shared" si="86"/>
        <v>0</v>
      </c>
      <c r="DN39" s="53"/>
      <c r="DO39" s="53">
        <f t="shared" si="86"/>
        <v>150</v>
      </c>
      <c r="DP39" s="53">
        <f t="shared" si="86"/>
        <v>150</v>
      </c>
      <c r="DQ39" s="55">
        <f t="shared" si="30"/>
        <v>100</v>
      </c>
      <c r="DR39" s="53">
        <f t="shared" si="86"/>
        <v>0</v>
      </c>
      <c r="DS39" s="53"/>
    </row>
    <row r="40" spans="1:123" ht="25.5" customHeight="1" collapsed="1">
      <c r="A40" s="48" t="s">
        <v>232</v>
      </c>
      <c r="B40" s="68" t="s">
        <v>233</v>
      </c>
      <c r="C40" s="156"/>
      <c r="D40" s="49"/>
      <c r="E40" s="49"/>
      <c r="F40" s="49"/>
      <c r="G40" s="49"/>
      <c r="H40" s="49"/>
      <c r="I40" s="49"/>
      <c r="J40" s="49"/>
      <c r="K40" s="49"/>
      <c r="L40" s="49"/>
      <c r="M40" s="49"/>
      <c r="N40" s="156"/>
      <c r="O40" s="49"/>
      <c r="P40" s="49"/>
      <c r="Q40" s="49"/>
      <c r="R40" s="49"/>
      <c r="S40" s="49"/>
      <c r="T40" s="49"/>
      <c r="U40" s="49"/>
      <c r="V40" s="49"/>
      <c r="W40" s="49"/>
      <c r="X40" s="49"/>
      <c r="Y40" s="156">
        <f t="shared" si="71"/>
        <v>1500</v>
      </c>
      <c r="Z40" s="156">
        <f t="shared" si="71"/>
        <v>1500</v>
      </c>
      <c r="AA40" s="156">
        <f t="shared" si="71"/>
        <v>0</v>
      </c>
      <c r="AB40" s="49">
        <v>150</v>
      </c>
      <c r="AC40" s="49">
        <v>150</v>
      </c>
      <c r="AD40" s="49"/>
      <c r="AE40" s="49">
        <v>150</v>
      </c>
      <c r="AF40" s="49">
        <v>150</v>
      </c>
      <c r="AG40" s="49"/>
      <c r="AH40" s="49">
        <v>150</v>
      </c>
      <c r="AI40" s="49">
        <v>150</v>
      </c>
      <c r="AJ40" s="49"/>
      <c r="AK40" s="49">
        <v>150</v>
      </c>
      <c r="AL40" s="49">
        <v>150</v>
      </c>
      <c r="AM40" s="49"/>
      <c r="AN40" s="49">
        <v>150</v>
      </c>
      <c r="AO40" s="49">
        <v>150</v>
      </c>
      <c r="AP40" s="49"/>
      <c r="AQ40" s="49">
        <v>150</v>
      </c>
      <c r="AR40" s="49">
        <v>150</v>
      </c>
      <c r="AS40" s="49"/>
      <c r="AT40" s="49">
        <v>150</v>
      </c>
      <c r="AU40" s="49">
        <v>150</v>
      </c>
      <c r="AV40" s="49"/>
      <c r="AW40" s="49">
        <v>150</v>
      </c>
      <c r="AX40" s="49">
        <v>150</v>
      </c>
      <c r="AY40" s="49"/>
      <c r="AZ40" s="49">
        <v>150</v>
      </c>
      <c r="BA40" s="49">
        <v>150</v>
      </c>
      <c r="BB40" s="49"/>
      <c r="BC40" s="49">
        <v>150</v>
      </c>
      <c r="BD40" s="49">
        <v>150</v>
      </c>
      <c r="BE40" s="49"/>
      <c r="BF40" s="156"/>
      <c r="BG40" s="49"/>
      <c r="BH40" s="49"/>
      <c r="BI40" s="49"/>
      <c r="BJ40" s="49"/>
      <c r="BK40" s="49"/>
      <c r="BL40" s="49"/>
      <c r="BM40" s="49"/>
      <c r="BN40" s="49"/>
      <c r="BO40" s="49"/>
      <c r="BP40" s="49"/>
      <c r="BQ40" s="156">
        <f t="shared" si="32"/>
        <v>1500</v>
      </c>
      <c r="BR40" s="156">
        <f>BW40+CB40+CG40+CL40+CQ40+CV40+DA40+DF40+DK40+DP40</f>
        <v>1500</v>
      </c>
      <c r="BS40" s="50">
        <f t="shared" si="10"/>
        <v>100</v>
      </c>
      <c r="BT40" s="156"/>
      <c r="BU40" s="156"/>
      <c r="BV40" s="156">
        <f t="shared" si="35"/>
        <v>150</v>
      </c>
      <c r="BW40" s="17">
        <v>150</v>
      </c>
      <c r="BX40" s="50">
        <f t="shared" si="11"/>
        <v>100</v>
      </c>
      <c r="BY40" s="58"/>
      <c r="BZ40" s="58"/>
      <c r="CA40" s="156">
        <f t="shared" si="36"/>
        <v>150</v>
      </c>
      <c r="CB40" s="58">
        <v>150</v>
      </c>
      <c r="CC40" s="50">
        <f t="shared" si="14"/>
        <v>100</v>
      </c>
      <c r="CD40" s="58"/>
      <c r="CE40" s="58"/>
      <c r="CF40" s="156">
        <f t="shared" si="37"/>
        <v>150</v>
      </c>
      <c r="CG40" s="58">
        <v>150</v>
      </c>
      <c r="CH40" s="50">
        <f t="shared" si="16"/>
        <v>100</v>
      </c>
      <c r="CI40" s="58"/>
      <c r="CJ40" s="58"/>
      <c r="CK40" s="156">
        <f t="shared" si="38"/>
        <v>150</v>
      </c>
      <c r="CL40" s="58">
        <v>150</v>
      </c>
      <c r="CM40" s="50">
        <f t="shared" si="18"/>
        <v>100</v>
      </c>
      <c r="CN40" s="58"/>
      <c r="CO40" s="58"/>
      <c r="CP40" s="156">
        <f t="shared" si="39"/>
        <v>150</v>
      </c>
      <c r="CQ40" s="58">
        <v>150</v>
      </c>
      <c r="CR40" s="50">
        <f t="shared" si="20"/>
        <v>100</v>
      </c>
      <c r="CS40" s="58"/>
      <c r="CT40" s="58"/>
      <c r="CU40" s="156">
        <f t="shared" si="40"/>
        <v>150</v>
      </c>
      <c r="CV40" s="58">
        <v>150</v>
      </c>
      <c r="CW40" s="50">
        <f t="shared" si="22"/>
        <v>100</v>
      </c>
      <c r="CX40" s="58"/>
      <c r="CY40" s="58"/>
      <c r="CZ40" s="156">
        <f t="shared" si="41"/>
        <v>150</v>
      </c>
      <c r="DA40" s="58">
        <v>150</v>
      </c>
      <c r="DB40" s="50">
        <f t="shared" si="24"/>
        <v>100</v>
      </c>
      <c r="DC40" s="58"/>
      <c r="DD40" s="58"/>
      <c r="DE40" s="156">
        <f t="shared" si="42"/>
        <v>150</v>
      </c>
      <c r="DF40" s="58">
        <v>150</v>
      </c>
      <c r="DG40" s="50">
        <f t="shared" si="26"/>
        <v>100</v>
      </c>
      <c r="DH40" s="58"/>
      <c r="DI40" s="58"/>
      <c r="DJ40" s="156">
        <f t="shared" si="43"/>
        <v>150</v>
      </c>
      <c r="DK40" s="58">
        <v>150</v>
      </c>
      <c r="DL40" s="50">
        <f t="shared" si="28"/>
        <v>100</v>
      </c>
      <c r="DM40" s="58"/>
      <c r="DN40" s="58"/>
      <c r="DO40" s="156">
        <f t="shared" si="44"/>
        <v>150</v>
      </c>
      <c r="DP40" s="58">
        <v>150</v>
      </c>
      <c r="DQ40" s="50">
        <f t="shared" si="30"/>
        <v>100</v>
      </c>
      <c r="DR40" s="58"/>
      <c r="DS40" s="58"/>
    </row>
    <row r="41" spans="1:123" s="56" customFormat="1" ht="27" hidden="1" customHeight="1" outlineLevel="1">
      <c r="A41" s="51" t="s">
        <v>68</v>
      </c>
      <c r="B41" s="67" t="s">
        <v>219</v>
      </c>
      <c r="C41" s="53"/>
      <c r="D41" s="54"/>
      <c r="E41" s="54"/>
      <c r="F41" s="54"/>
      <c r="G41" s="54"/>
      <c r="H41" s="54"/>
      <c r="I41" s="54"/>
      <c r="J41" s="54"/>
      <c r="K41" s="54"/>
      <c r="L41" s="54"/>
      <c r="M41" s="54"/>
      <c r="N41" s="53"/>
      <c r="O41" s="54"/>
      <c r="P41" s="54"/>
      <c r="Q41" s="54"/>
      <c r="R41" s="54"/>
      <c r="S41" s="54"/>
      <c r="T41" s="54"/>
      <c r="U41" s="54"/>
      <c r="V41" s="54"/>
      <c r="W41" s="54"/>
      <c r="X41" s="54"/>
      <c r="Y41" s="156">
        <f t="shared" si="71"/>
        <v>10720</v>
      </c>
      <c r="Z41" s="156">
        <f t="shared" si="71"/>
        <v>10720</v>
      </c>
      <c r="AA41" s="156">
        <f t="shared" si="71"/>
        <v>0</v>
      </c>
      <c r="AB41" s="54">
        <v>2413</v>
      </c>
      <c r="AC41" s="54">
        <v>2413</v>
      </c>
      <c r="AD41" s="54"/>
      <c r="AE41" s="54">
        <v>1233</v>
      </c>
      <c r="AF41" s="54">
        <v>1233</v>
      </c>
      <c r="AG41" s="54"/>
      <c r="AH41" s="54">
        <v>478</v>
      </c>
      <c r="AI41" s="54">
        <v>478</v>
      </c>
      <c r="AJ41" s="54"/>
      <c r="AK41" s="54">
        <v>704</v>
      </c>
      <c r="AL41" s="54">
        <v>704</v>
      </c>
      <c r="AM41" s="54"/>
      <c r="AN41" s="54">
        <v>1138</v>
      </c>
      <c r="AO41" s="54">
        <v>1138</v>
      </c>
      <c r="AP41" s="54"/>
      <c r="AQ41" s="54">
        <v>1423</v>
      </c>
      <c r="AR41" s="54">
        <v>1423</v>
      </c>
      <c r="AS41" s="54"/>
      <c r="AT41" s="54">
        <v>606</v>
      </c>
      <c r="AU41" s="54">
        <v>606</v>
      </c>
      <c r="AV41" s="54"/>
      <c r="AW41" s="54">
        <v>295</v>
      </c>
      <c r="AX41" s="54">
        <v>295</v>
      </c>
      <c r="AY41" s="54"/>
      <c r="AZ41" s="54">
        <v>2275</v>
      </c>
      <c r="BA41" s="54">
        <v>2275</v>
      </c>
      <c r="BB41" s="54"/>
      <c r="BC41" s="54">
        <v>155</v>
      </c>
      <c r="BD41" s="54">
        <v>155</v>
      </c>
      <c r="BE41" s="54"/>
      <c r="BF41" s="53"/>
      <c r="BG41" s="54"/>
      <c r="BH41" s="54"/>
      <c r="BI41" s="54"/>
      <c r="BJ41" s="54"/>
      <c r="BK41" s="54"/>
      <c r="BL41" s="54"/>
      <c r="BM41" s="54"/>
      <c r="BN41" s="54"/>
      <c r="BO41" s="54"/>
      <c r="BP41" s="54"/>
      <c r="BQ41" s="53">
        <f t="shared" ref="BQ41" si="87">BQ42+BQ43</f>
        <v>10720</v>
      </c>
      <c r="BR41" s="53">
        <f>BR42+BR43</f>
        <v>10720</v>
      </c>
      <c r="BS41" s="55">
        <f t="shared" si="10"/>
        <v>100</v>
      </c>
      <c r="BT41" s="53">
        <f t="shared" ref="BT41:DR41" si="88">BT42+BT43</f>
        <v>0</v>
      </c>
      <c r="BU41" s="53"/>
      <c r="BV41" s="53">
        <f t="shared" si="88"/>
        <v>2413</v>
      </c>
      <c r="BW41" s="53">
        <f t="shared" si="88"/>
        <v>2413</v>
      </c>
      <c r="BX41" s="55">
        <f t="shared" si="11"/>
        <v>100</v>
      </c>
      <c r="BY41" s="53">
        <f t="shared" si="88"/>
        <v>0</v>
      </c>
      <c r="BZ41" s="53"/>
      <c r="CA41" s="53">
        <f t="shared" ref="CA41" si="89">CA42+CA43</f>
        <v>1233</v>
      </c>
      <c r="CB41" s="53">
        <f t="shared" si="88"/>
        <v>1233</v>
      </c>
      <c r="CC41" s="55">
        <f t="shared" si="14"/>
        <v>100</v>
      </c>
      <c r="CD41" s="53">
        <f t="shared" si="88"/>
        <v>0</v>
      </c>
      <c r="CE41" s="53"/>
      <c r="CF41" s="53">
        <f t="shared" ref="CF41" si="90">CF42+CF43</f>
        <v>478</v>
      </c>
      <c r="CG41" s="53">
        <f t="shared" si="88"/>
        <v>478</v>
      </c>
      <c r="CH41" s="55">
        <f t="shared" si="16"/>
        <v>100</v>
      </c>
      <c r="CI41" s="53">
        <f t="shared" si="88"/>
        <v>0</v>
      </c>
      <c r="CJ41" s="53"/>
      <c r="CK41" s="53">
        <f t="shared" ref="CK41" si="91">CK42+CK43</f>
        <v>704</v>
      </c>
      <c r="CL41" s="53">
        <f t="shared" si="88"/>
        <v>704</v>
      </c>
      <c r="CM41" s="55">
        <f t="shared" si="18"/>
        <v>100</v>
      </c>
      <c r="CN41" s="53">
        <f t="shared" si="88"/>
        <v>0</v>
      </c>
      <c r="CO41" s="53"/>
      <c r="CP41" s="53">
        <f t="shared" ref="CP41" si="92">CP42+CP43</f>
        <v>1138</v>
      </c>
      <c r="CQ41" s="53">
        <f t="shared" si="88"/>
        <v>1138</v>
      </c>
      <c r="CR41" s="55">
        <f t="shared" si="20"/>
        <v>100</v>
      </c>
      <c r="CS41" s="53">
        <f t="shared" si="88"/>
        <v>0</v>
      </c>
      <c r="CT41" s="53"/>
      <c r="CU41" s="53">
        <f t="shared" ref="CU41" si="93">CU42+CU43</f>
        <v>1423</v>
      </c>
      <c r="CV41" s="53">
        <f t="shared" si="88"/>
        <v>1423</v>
      </c>
      <c r="CW41" s="55">
        <f t="shared" si="22"/>
        <v>100</v>
      </c>
      <c r="CX41" s="53">
        <f t="shared" si="88"/>
        <v>0</v>
      </c>
      <c r="CY41" s="53"/>
      <c r="CZ41" s="53">
        <f t="shared" ref="CZ41" si="94">CZ42+CZ43</f>
        <v>606</v>
      </c>
      <c r="DA41" s="53">
        <f t="shared" si="88"/>
        <v>606</v>
      </c>
      <c r="DB41" s="55">
        <f t="shared" si="24"/>
        <v>100</v>
      </c>
      <c r="DC41" s="53">
        <f t="shared" si="88"/>
        <v>0</v>
      </c>
      <c r="DD41" s="53"/>
      <c r="DE41" s="53">
        <f t="shared" ref="DE41" si="95">DE42+DE43</f>
        <v>295</v>
      </c>
      <c r="DF41" s="53">
        <f t="shared" si="88"/>
        <v>295</v>
      </c>
      <c r="DG41" s="55">
        <f t="shared" si="26"/>
        <v>100</v>
      </c>
      <c r="DH41" s="53">
        <f t="shared" si="88"/>
        <v>0</v>
      </c>
      <c r="DI41" s="53"/>
      <c r="DJ41" s="53">
        <f t="shared" ref="DJ41" si="96">DJ42+DJ43</f>
        <v>2275</v>
      </c>
      <c r="DK41" s="53">
        <f t="shared" si="88"/>
        <v>2275</v>
      </c>
      <c r="DL41" s="55">
        <f t="shared" si="28"/>
        <v>100</v>
      </c>
      <c r="DM41" s="53">
        <f t="shared" si="88"/>
        <v>0</v>
      </c>
      <c r="DN41" s="53"/>
      <c r="DO41" s="53">
        <f t="shared" ref="DO41" si="97">DO42+DO43</f>
        <v>155</v>
      </c>
      <c r="DP41" s="53">
        <f t="shared" si="88"/>
        <v>155</v>
      </c>
      <c r="DQ41" s="55">
        <f t="shared" si="30"/>
        <v>100</v>
      </c>
      <c r="DR41" s="53">
        <f t="shared" si="88"/>
        <v>0</v>
      </c>
      <c r="DS41" s="53"/>
    </row>
    <row r="42" spans="1:123" ht="42.75" customHeight="1" collapsed="1">
      <c r="A42" s="48" t="s">
        <v>234</v>
      </c>
      <c r="B42" s="68" t="s">
        <v>235</v>
      </c>
      <c r="C42" s="156"/>
      <c r="D42" s="49"/>
      <c r="E42" s="49"/>
      <c r="F42" s="49"/>
      <c r="G42" s="49"/>
      <c r="H42" s="49"/>
      <c r="I42" s="49"/>
      <c r="J42" s="49"/>
      <c r="K42" s="49"/>
      <c r="L42" s="49"/>
      <c r="M42" s="49"/>
      <c r="N42" s="156"/>
      <c r="O42" s="49"/>
      <c r="P42" s="49"/>
      <c r="Q42" s="49"/>
      <c r="R42" s="49"/>
      <c r="S42" s="49"/>
      <c r="T42" s="49"/>
      <c r="U42" s="49"/>
      <c r="V42" s="49"/>
      <c r="W42" s="49"/>
      <c r="X42" s="49"/>
      <c r="Y42" s="156">
        <f t="shared" si="71"/>
        <v>2336</v>
      </c>
      <c r="Z42" s="156">
        <f t="shared" si="71"/>
        <v>2336</v>
      </c>
      <c r="AA42" s="156">
        <f t="shared" si="71"/>
        <v>0</v>
      </c>
      <c r="AB42" s="49">
        <v>0</v>
      </c>
      <c r="AC42" s="49">
        <v>0</v>
      </c>
      <c r="AD42" s="49"/>
      <c r="AE42" s="49">
        <v>0</v>
      </c>
      <c r="AF42" s="49">
        <v>0</v>
      </c>
      <c r="AG42" s="49"/>
      <c r="AH42" s="49">
        <v>0</v>
      </c>
      <c r="AI42" s="49">
        <v>0</v>
      </c>
      <c r="AJ42" s="49"/>
      <c r="AK42" s="49">
        <v>19</v>
      </c>
      <c r="AL42" s="49">
        <v>19</v>
      </c>
      <c r="AM42" s="49"/>
      <c r="AN42" s="49">
        <v>652</v>
      </c>
      <c r="AO42" s="49">
        <v>652</v>
      </c>
      <c r="AP42" s="49"/>
      <c r="AQ42" s="49">
        <v>56</v>
      </c>
      <c r="AR42" s="49">
        <v>56</v>
      </c>
      <c r="AS42" s="49"/>
      <c r="AT42" s="49">
        <v>21</v>
      </c>
      <c r="AU42" s="49">
        <v>21</v>
      </c>
      <c r="AV42" s="49"/>
      <c r="AW42" s="49">
        <v>27</v>
      </c>
      <c r="AX42" s="49">
        <v>27</v>
      </c>
      <c r="AY42" s="49"/>
      <c r="AZ42" s="49">
        <v>1561</v>
      </c>
      <c r="BA42" s="49">
        <v>1561</v>
      </c>
      <c r="BB42" s="49"/>
      <c r="BC42" s="49">
        <v>0</v>
      </c>
      <c r="BD42" s="49">
        <v>0</v>
      </c>
      <c r="BE42" s="49"/>
      <c r="BF42" s="156"/>
      <c r="BG42" s="49"/>
      <c r="BH42" s="49"/>
      <c r="BI42" s="49"/>
      <c r="BJ42" s="49"/>
      <c r="BK42" s="49"/>
      <c r="BL42" s="49"/>
      <c r="BM42" s="49"/>
      <c r="BN42" s="49"/>
      <c r="BO42" s="49"/>
      <c r="BP42" s="49"/>
      <c r="BQ42" s="156">
        <f>BR42+BT42</f>
        <v>2336</v>
      </c>
      <c r="BR42" s="156">
        <f>BW42+CB42+CG42+CL42+CQ42+CV42+DA42+DF42+DK42+DP42</f>
        <v>2336</v>
      </c>
      <c r="BS42" s="50">
        <f t="shared" si="10"/>
        <v>100</v>
      </c>
      <c r="BT42" s="156"/>
      <c r="BU42" s="156"/>
      <c r="BV42" s="156">
        <f>BW42+BY42</f>
        <v>0</v>
      </c>
      <c r="BW42" s="17"/>
      <c r="BX42" s="50">
        <f t="shared" si="11"/>
        <v>0</v>
      </c>
      <c r="BY42" s="58"/>
      <c r="BZ42" s="58"/>
      <c r="CA42" s="156">
        <f>CB42+CD42</f>
        <v>0</v>
      </c>
      <c r="CB42" s="58"/>
      <c r="CC42" s="50">
        <f t="shared" si="14"/>
        <v>0</v>
      </c>
      <c r="CD42" s="58"/>
      <c r="CE42" s="58"/>
      <c r="CF42" s="156">
        <f>CG42+CI42</f>
        <v>0</v>
      </c>
      <c r="CG42" s="58"/>
      <c r="CH42" s="50">
        <f t="shared" si="16"/>
        <v>0</v>
      </c>
      <c r="CI42" s="58"/>
      <c r="CJ42" s="58"/>
      <c r="CK42" s="156">
        <f>CL42+CN42</f>
        <v>19</v>
      </c>
      <c r="CL42" s="58">
        <v>19</v>
      </c>
      <c r="CM42" s="50">
        <f t="shared" si="18"/>
        <v>100</v>
      </c>
      <c r="CN42" s="58"/>
      <c r="CO42" s="58"/>
      <c r="CP42" s="156">
        <f>CQ42+CS42</f>
        <v>652</v>
      </c>
      <c r="CQ42" s="58">
        <v>652</v>
      </c>
      <c r="CR42" s="50">
        <f t="shared" si="20"/>
        <v>100</v>
      </c>
      <c r="CS42" s="58"/>
      <c r="CT42" s="58"/>
      <c r="CU42" s="156">
        <f>CV42+CX42</f>
        <v>56</v>
      </c>
      <c r="CV42" s="58">
        <v>56</v>
      </c>
      <c r="CW42" s="50">
        <f t="shared" si="22"/>
        <v>100</v>
      </c>
      <c r="CX42" s="58"/>
      <c r="CY42" s="58"/>
      <c r="CZ42" s="156">
        <f>DA42+DC42</f>
        <v>21</v>
      </c>
      <c r="DA42" s="58">
        <v>21</v>
      </c>
      <c r="DB42" s="50">
        <f t="shared" si="24"/>
        <v>100</v>
      </c>
      <c r="DC42" s="58"/>
      <c r="DD42" s="58"/>
      <c r="DE42" s="156">
        <f>DF42+DH42</f>
        <v>27</v>
      </c>
      <c r="DF42" s="58">
        <v>27</v>
      </c>
      <c r="DG42" s="50">
        <f t="shared" si="26"/>
        <v>100</v>
      </c>
      <c r="DH42" s="58"/>
      <c r="DI42" s="58"/>
      <c r="DJ42" s="156">
        <f>DK42+DM42</f>
        <v>1561</v>
      </c>
      <c r="DK42" s="58">
        <v>1561</v>
      </c>
      <c r="DL42" s="50">
        <f t="shared" si="28"/>
        <v>100</v>
      </c>
      <c r="DM42" s="58"/>
      <c r="DN42" s="58"/>
      <c r="DO42" s="156">
        <f>DP42+DR42</f>
        <v>0</v>
      </c>
      <c r="DP42" s="58"/>
      <c r="DQ42" s="50">
        <f t="shared" si="30"/>
        <v>0</v>
      </c>
      <c r="DR42" s="58"/>
      <c r="DS42" s="58"/>
    </row>
    <row r="43" spans="1:123" ht="20.25" hidden="1" customHeight="1" outlineLevel="2">
      <c r="A43" s="48" t="s">
        <v>220</v>
      </c>
      <c r="B43" s="68" t="s">
        <v>236</v>
      </c>
      <c r="C43" s="156"/>
      <c r="D43" s="49"/>
      <c r="E43" s="49"/>
      <c r="F43" s="49"/>
      <c r="G43" s="49"/>
      <c r="H43" s="49"/>
      <c r="I43" s="49"/>
      <c r="J43" s="49"/>
      <c r="K43" s="49"/>
      <c r="L43" s="49"/>
      <c r="M43" s="49"/>
      <c r="N43" s="156"/>
      <c r="O43" s="49"/>
      <c r="P43" s="49"/>
      <c r="Q43" s="49"/>
      <c r="R43" s="49"/>
      <c r="S43" s="49"/>
      <c r="T43" s="49"/>
      <c r="U43" s="49"/>
      <c r="V43" s="49"/>
      <c r="W43" s="49"/>
      <c r="X43" s="49"/>
      <c r="Y43" s="156">
        <f t="shared" si="71"/>
        <v>8384</v>
      </c>
      <c r="Z43" s="156">
        <f t="shared" si="71"/>
        <v>8384</v>
      </c>
      <c r="AA43" s="156">
        <f t="shared" si="71"/>
        <v>0</v>
      </c>
      <c r="AB43" s="49">
        <v>2413</v>
      </c>
      <c r="AC43" s="49">
        <v>2413</v>
      </c>
      <c r="AD43" s="49"/>
      <c r="AE43" s="49">
        <v>1233</v>
      </c>
      <c r="AF43" s="49">
        <v>1233</v>
      </c>
      <c r="AG43" s="49"/>
      <c r="AH43" s="49">
        <v>478</v>
      </c>
      <c r="AI43" s="49">
        <v>478</v>
      </c>
      <c r="AJ43" s="49"/>
      <c r="AK43" s="49">
        <v>685</v>
      </c>
      <c r="AL43" s="49">
        <v>685</v>
      </c>
      <c r="AM43" s="49"/>
      <c r="AN43" s="49">
        <v>486</v>
      </c>
      <c r="AO43" s="49">
        <v>486</v>
      </c>
      <c r="AP43" s="49"/>
      <c r="AQ43" s="49">
        <v>1367</v>
      </c>
      <c r="AR43" s="49">
        <v>1367</v>
      </c>
      <c r="AS43" s="49"/>
      <c r="AT43" s="49">
        <v>585</v>
      </c>
      <c r="AU43" s="49">
        <v>585</v>
      </c>
      <c r="AV43" s="49"/>
      <c r="AW43" s="49">
        <v>268</v>
      </c>
      <c r="AX43" s="49">
        <v>268</v>
      </c>
      <c r="AY43" s="49"/>
      <c r="AZ43" s="49">
        <v>714</v>
      </c>
      <c r="BA43" s="49">
        <v>714</v>
      </c>
      <c r="BB43" s="49"/>
      <c r="BC43" s="49">
        <v>155</v>
      </c>
      <c r="BD43" s="49">
        <v>155</v>
      </c>
      <c r="BE43" s="49"/>
      <c r="BF43" s="156"/>
      <c r="BG43" s="49"/>
      <c r="BH43" s="49"/>
      <c r="BI43" s="49"/>
      <c r="BJ43" s="49"/>
      <c r="BK43" s="49"/>
      <c r="BL43" s="49"/>
      <c r="BM43" s="49"/>
      <c r="BN43" s="49"/>
      <c r="BO43" s="49"/>
      <c r="BP43" s="49"/>
      <c r="BQ43" s="156">
        <f>BQ44+BQ45+BQ46</f>
        <v>8384</v>
      </c>
      <c r="BR43" s="156">
        <f>BR44+BR45+BR46</f>
        <v>8384</v>
      </c>
      <c r="BS43" s="50">
        <f t="shared" si="10"/>
        <v>100</v>
      </c>
      <c r="BT43" s="156">
        <f>BT44+BT45+BT46</f>
        <v>0</v>
      </c>
      <c r="BU43" s="156"/>
      <c r="BV43" s="156">
        <f>BV44+BV45+BV46</f>
        <v>2413</v>
      </c>
      <c r="BW43" s="156">
        <f>BW44+BW45+BW46</f>
        <v>2413</v>
      </c>
      <c r="BX43" s="50">
        <f t="shared" si="11"/>
        <v>100</v>
      </c>
      <c r="BY43" s="156">
        <f>BY44+BY45+BY46</f>
        <v>0</v>
      </c>
      <c r="BZ43" s="156"/>
      <c r="CA43" s="156">
        <f>CA44+CA45+CA46</f>
        <v>1233</v>
      </c>
      <c r="CB43" s="156">
        <f>CB44+CB45+CB46</f>
        <v>1233</v>
      </c>
      <c r="CC43" s="50">
        <f t="shared" si="14"/>
        <v>100</v>
      </c>
      <c r="CD43" s="156">
        <f>CD44+CD45+CD46</f>
        <v>0</v>
      </c>
      <c r="CE43" s="156"/>
      <c r="CF43" s="156">
        <f>CF44+CF45+CF46</f>
        <v>478</v>
      </c>
      <c r="CG43" s="156">
        <f>CG44+CG45+CG46</f>
        <v>478</v>
      </c>
      <c r="CH43" s="50">
        <f t="shared" si="16"/>
        <v>100</v>
      </c>
      <c r="CI43" s="156">
        <f t="shared" ref="CI43" si="98">CI44</f>
        <v>0</v>
      </c>
      <c r="CJ43" s="156"/>
      <c r="CK43" s="156">
        <f>CK44+CK45+CK46</f>
        <v>685</v>
      </c>
      <c r="CL43" s="156">
        <f>CL44+CL45+CL46</f>
        <v>685</v>
      </c>
      <c r="CM43" s="50">
        <f t="shared" si="18"/>
        <v>100</v>
      </c>
      <c r="CN43" s="156">
        <f>CN44+CN45+CN46</f>
        <v>0</v>
      </c>
      <c r="CO43" s="156"/>
      <c r="CP43" s="156">
        <f>CP44+CP45+CP46</f>
        <v>486</v>
      </c>
      <c r="CQ43" s="156">
        <f>CQ44+CQ45+CQ46</f>
        <v>486</v>
      </c>
      <c r="CR43" s="50">
        <f t="shared" si="20"/>
        <v>100</v>
      </c>
      <c r="CS43" s="156">
        <f>CS44+CS45+CS46</f>
        <v>0</v>
      </c>
      <c r="CT43" s="156"/>
      <c r="CU43" s="156">
        <f>CU44+CU45+CU46</f>
        <v>1367</v>
      </c>
      <c r="CV43" s="156">
        <f>CV44+CV45+CV46</f>
        <v>1367</v>
      </c>
      <c r="CW43" s="50">
        <f t="shared" si="22"/>
        <v>100</v>
      </c>
      <c r="CX43" s="156">
        <f>CX44+CX45+CX46</f>
        <v>0</v>
      </c>
      <c r="CY43" s="156"/>
      <c r="CZ43" s="156">
        <f>CZ44+CZ45+CZ46</f>
        <v>585</v>
      </c>
      <c r="DA43" s="156">
        <f>DA44+DA45+DA46</f>
        <v>585</v>
      </c>
      <c r="DB43" s="50">
        <f t="shared" si="24"/>
        <v>100</v>
      </c>
      <c r="DC43" s="156">
        <f>DC44+DC45+DC46</f>
        <v>0</v>
      </c>
      <c r="DD43" s="156"/>
      <c r="DE43" s="156">
        <f>DE44+DE45+DE46</f>
        <v>268</v>
      </c>
      <c r="DF43" s="156">
        <f>DF44+DF45+DF46</f>
        <v>268</v>
      </c>
      <c r="DG43" s="50">
        <f t="shared" si="26"/>
        <v>100</v>
      </c>
      <c r="DH43" s="156">
        <f>DH44+DH45+DH46</f>
        <v>0</v>
      </c>
      <c r="DI43" s="156"/>
      <c r="DJ43" s="156">
        <f>DJ44+DJ45+DJ46</f>
        <v>714</v>
      </c>
      <c r="DK43" s="156">
        <f>DK44+DK45+DK46</f>
        <v>714</v>
      </c>
      <c r="DL43" s="50">
        <f t="shared" si="28"/>
        <v>100</v>
      </c>
      <c r="DM43" s="156">
        <f>DM44+DM45+DM46</f>
        <v>0</v>
      </c>
      <c r="DN43" s="156"/>
      <c r="DO43" s="156">
        <f>DO44+DO45+DO46</f>
        <v>155</v>
      </c>
      <c r="DP43" s="156">
        <f>DP44+DP45+DP46</f>
        <v>155</v>
      </c>
      <c r="DQ43" s="50">
        <f t="shared" si="30"/>
        <v>100</v>
      </c>
      <c r="DR43" s="156">
        <f>DR44+DR45+DR46</f>
        <v>0</v>
      </c>
      <c r="DS43" s="156"/>
    </row>
    <row r="44" spans="1:123" ht="27" customHeight="1" collapsed="1">
      <c r="A44" s="48" t="s">
        <v>237</v>
      </c>
      <c r="B44" s="68" t="s">
        <v>238</v>
      </c>
      <c r="C44" s="156"/>
      <c r="D44" s="49"/>
      <c r="E44" s="49"/>
      <c r="F44" s="49"/>
      <c r="G44" s="49"/>
      <c r="H44" s="49"/>
      <c r="I44" s="49"/>
      <c r="J44" s="49"/>
      <c r="K44" s="49"/>
      <c r="L44" s="49"/>
      <c r="M44" s="49"/>
      <c r="N44" s="156"/>
      <c r="O44" s="49"/>
      <c r="P44" s="49"/>
      <c r="Q44" s="49"/>
      <c r="R44" s="49"/>
      <c r="S44" s="49"/>
      <c r="T44" s="49"/>
      <c r="U44" s="49"/>
      <c r="V44" s="49"/>
      <c r="W44" s="49"/>
      <c r="X44" s="49"/>
      <c r="Y44" s="156">
        <f t="shared" si="71"/>
        <v>1370</v>
      </c>
      <c r="Z44" s="156">
        <f t="shared" si="71"/>
        <v>1370</v>
      </c>
      <c r="AA44" s="156">
        <f t="shared" si="71"/>
        <v>0</v>
      </c>
      <c r="AB44" s="49">
        <v>0</v>
      </c>
      <c r="AC44" s="49">
        <v>0</v>
      </c>
      <c r="AD44" s="49"/>
      <c r="AE44" s="49">
        <v>0</v>
      </c>
      <c r="AF44" s="49">
        <v>0</v>
      </c>
      <c r="AG44" s="49"/>
      <c r="AH44" s="49">
        <v>0</v>
      </c>
      <c r="AI44" s="49">
        <v>0</v>
      </c>
      <c r="AJ44" s="49"/>
      <c r="AK44" s="49">
        <v>3</v>
      </c>
      <c r="AL44" s="49">
        <v>3</v>
      </c>
      <c r="AM44" s="49"/>
      <c r="AN44" s="49">
        <v>9</v>
      </c>
      <c r="AO44" s="49">
        <v>9</v>
      </c>
      <c r="AP44" s="49"/>
      <c r="AQ44" s="49">
        <v>643</v>
      </c>
      <c r="AR44" s="49">
        <v>643</v>
      </c>
      <c r="AS44" s="49"/>
      <c r="AT44" s="49">
        <v>502</v>
      </c>
      <c r="AU44" s="49">
        <v>502</v>
      </c>
      <c r="AV44" s="49"/>
      <c r="AW44" s="49">
        <v>0</v>
      </c>
      <c r="AX44" s="49">
        <v>0</v>
      </c>
      <c r="AY44" s="49"/>
      <c r="AZ44" s="49">
        <v>213</v>
      </c>
      <c r="BA44" s="49">
        <v>213</v>
      </c>
      <c r="BB44" s="49"/>
      <c r="BC44" s="49">
        <v>0</v>
      </c>
      <c r="BD44" s="49">
        <v>0</v>
      </c>
      <c r="BE44" s="49"/>
      <c r="BF44" s="156"/>
      <c r="BG44" s="49"/>
      <c r="BH44" s="49"/>
      <c r="BI44" s="49"/>
      <c r="BJ44" s="49"/>
      <c r="BK44" s="49"/>
      <c r="BL44" s="49"/>
      <c r="BM44" s="49"/>
      <c r="BN44" s="49"/>
      <c r="BO44" s="49"/>
      <c r="BP44" s="49"/>
      <c r="BQ44" s="156">
        <f>BR44+BT44</f>
        <v>1370</v>
      </c>
      <c r="BR44" s="156">
        <f>BW44+CB44+CG44+CL44+CQ44+CV44+DA44+DF44+DK44+DP44</f>
        <v>1370</v>
      </c>
      <c r="BS44" s="50">
        <f t="shared" si="10"/>
        <v>100</v>
      </c>
      <c r="BT44" s="156"/>
      <c r="BU44" s="156"/>
      <c r="BV44" s="156">
        <f>BW44+BY44</f>
        <v>0</v>
      </c>
      <c r="BW44" s="17"/>
      <c r="BX44" s="50">
        <f t="shared" si="11"/>
        <v>0</v>
      </c>
      <c r="BY44" s="58"/>
      <c r="BZ44" s="58"/>
      <c r="CA44" s="156">
        <f>CB44+CD44</f>
        <v>0</v>
      </c>
      <c r="CB44" s="58"/>
      <c r="CC44" s="50">
        <f t="shared" si="14"/>
        <v>0</v>
      </c>
      <c r="CD44" s="58"/>
      <c r="CE44" s="58"/>
      <c r="CF44" s="156">
        <f>CG44+CI44</f>
        <v>0</v>
      </c>
      <c r="CG44" s="58"/>
      <c r="CH44" s="50">
        <f t="shared" si="16"/>
        <v>0</v>
      </c>
      <c r="CI44" s="58"/>
      <c r="CJ44" s="58"/>
      <c r="CK44" s="156">
        <f>CL44+CN44</f>
        <v>3</v>
      </c>
      <c r="CL44" s="58">
        <v>3</v>
      </c>
      <c r="CM44" s="50">
        <f t="shared" si="18"/>
        <v>100</v>
      </c>
      <c r="CN44" s="58"/>
      <c r="CO44" s="58"/>
      <c r="CP44" s="156">
        <f>CQ44+CS44</f>
        <v>9</v>
      </c>
      <c r="CQ44" s="58">
        <v>9</v>
      </c>
      <c r="CR44" s="50">
        <f t="shared" si="20"/>
        <v>100</v>
      </c>
      <c r="CS44" s="58"/>
      <c r="CT44" s="58"/>
      <c r="CU44" s="156">
        <f>CV44+CX44</f>
        <v>643</v>
      </c>
      <c r="CV44" s="58">
        <v>643</v>
      </c>
      <c r="CW44" s="50">
        <f t="shared" si="22"/>
        <v>100</v>
      </c>
      <c r="CX44" s="58"/>
      <c r="CY44" s="58"/>
      <c r="CZ44" s="156">
        <f>DA44+DC44</f>
        <v>502</v>
      </c>
      <c r="DA44" s="58">
        <v>502</v>
      </c>
      <c r="DB44" s="50">
        <f t="shared" si="24"/>
        <v>100</v>
      </c>
      <c r="DC44" s="58"/>
      <c r="DD44" s="58"/>
      <c r="DE44" s="156">
        <f>DF44+DH44</f>
        <v>0</v>
      </c>
      <c r="DF44" s="58"/>
      <c r="DG44" s="50">
        <f t="shared" si="26"/>
        <v>0</v>
      </c>
      <c r="DH44" s="58"/>
      <c r="DI44" s="58"/>
      <c r="DJ44" s="156">
        <f>DK44+DM44</f>
        <v>213</v>
      </c>
      <c r="DK44" s="58">
        <v>213</v>
      </c>
      <c r="DL44" s="50">
        <f t="shared" si="28"/>
        <v>100</v>
      </c>
      <c r="DM44" s="58"/>
      <c r="DN44" s="58"/>
      <c r="DO44" s="156">
        <f>DP44+DR44</f>
        <v>0</v>
      </c>
      <c r="DP44" s="58"/>
      <c r="DQ44" s="50">
        <f t="shared" si="30"/>
        <v>0</v>
      </c>
      <c r="DR44" s="58"/>
      <c r="DS44" s="58"/>
    </row>
    <row r="45" spans="1:123" ht="27" customHeight="1">
      <c r="A45" s="48" t="s">
        <v>239</v>
      </c>
      <c r="B45" s="68" t="s">
        <v>240</v>
      </c>
      <c r="C45" s="156"/>
      <c r="D45" s="49"/>
      <c r="E45" s="49"/>
      <c r="F45" s="49"/>
      <c r="G45" s="49"/>
      <c r="H45" s="49"/>
      <c r="I45" s="49"/>
      <c r="J45" s="49"/>
      <c r="K45" s="49"/>
      <c r="L45" s="49"/>
      <c r="M45" s="49"/>
      <c r="N45" s="156"/>
      <c r="O45" s="49"/>
      <c r="P45" s="49"/>
      <c r="Q45" s="49"/>
      <c r="R45" s="49"/>
      <c r="S45" s="49"/>
      <c r="T45" s="49"/>
      <c r="U45" s="49"/>
      <c r="V45" s="49"/>
      <c r="W45" s="49"/>
      <c r="X45" s="49"/>
      <c r="Y45" s="156">
        <f t="shared" si="71"/>
        <v>756</v>
      </c>
      <c r="Z45" s="156">
        <f t="shared" si="71"/>
        <v>756</v>
      </c>
      <c r="AA45" s="156">
        <f t="shared" si="71"/>
        <v>0</v>
      </c>
      <c r="AB45" s="49">
        <v>94</v>
      </c>
      <c r="AC45" s="49">
        <v>94</v>
      </c>
      <c r="AD45" s="49"/>
      <c r="AE45" s="49">
        <v>91</v>
      </c>
      <c r="AF45" s="49">
        <v>91</v>
      </c>
      <c r="AG45" s="49"/>
      <c r="AH45" s="49">
        <v>59</v>
      </c>
      <c r="AI45" s="49">
        <v>59</v>
      </c>
      <c r="AJ45" s="49"/>
      <c r="AK45" s="49">
        <v>69</v>
      </c>
      <c r="AL45" s="49">
        <v>69</v>
      </c>
      <c r="AM45" s="49"/>
      <c r="AN45" s="49">
        <v>112</v>
      </c>
      <c r="AO45" s="49">
        <v>112</v>
      </c>
      <c r="AP45" s="49"/>
      <c r="AQ45" s="49">
        <v>74</v>
      </c>
      <c r="AR45" s="49">
        <v>74</v>
      </c>
      <c r="AS45" s="49"/>
      <c r="AT45" s="49">
        <v>21</v>
      </c>
      <c r="AU45" s="49">
        <v>21</v>
      </c>
      <c r="AV45" s="49"/>
      <c r="AW45" s="49">
        <v>56</v>
      </c>
      <c r="AX45" s="49">
        <v>56</v>
      </c>
      <c r="AY45" s="49"/>
      <c r="AZ45" s="49">
        <v>89</v>
      </c>
      <c r="BA45" s="49">
        <v>89</v>
      </c>
      <c r="BB45" s="49"/>
      <c r="BC45" s="49">
        <v>91</v>
      </c>
      <c r="BD45" s="49">
        <v>91</v>
      </c>
      <c r="BE45" s="49"/>
      <c r="BF45" s="156"/>
      <c r="BG45" s="49"/>
      <c r="BH45" s="49"/>
      <c r="BI45" s="49"/>
      <c r="BJ45" s="49"/>
      <c r="BK45" s="49"/>
      <c r="BL45" s="49"/>
      <c r="BM45" s="49"/>
      <c r="BN45" s="49"/>
      <c r="BO45" s="49"/>
      <c r="BP45" s="49"/>
      <c r="BQ45" s="156">
        <f t="shared" ref="BQ45" si="99">BR45+BT45</f>
        <v>756</v>
      </c>
      <c r="BR45" s="156">
        <f>BW45+CB45+CG45+CL45+CQ45+CV45+DA45+DF45+DK45+DP45</f>
        <v>756</v>
      </c>
      <c r="BS45" s="50">
        <f t="shared" si="10"/>
        <v>100</v>
      </c>
      <c r="BT45" s="156"/>
      <c r="BU45" s="156"/>
      <c r="BV45" s="156">
        <f t="shared" ref="BV45" si="100">BW45+BY45</f>
        <v>94</v>
      </c>
      <c r="BW45" s="17">
        <v>94</v>
      </c>
      <c r="BX45" s="50">
        <f t="shared" si="11"/>
        <v>100</v>
      </c>
      <c r="BY45" s="58"/>
      <c r="BZ45" s="58"/>
      <c r="CA45" s="156">
        <f t="shared" ref="CA45" si="101">CB45+CD45</f>
        <v>91</v>
      </c>
      <c r="CB45" s="58">
        <v>91</v>
      </c>
      <c r="CC45" s="50">
        <f t="shared" si="14"/>
        <v>100</v>
      </c>
      <c r="CD45" s="58"/>
      <c r="CE45" s="58"/>
      <c r="CF45" s="156">
        <f t="shared" ref="CF45" si="102">CG45+CI45</f>
        <v>59</v>
      </c>
      <c r="CG45" s="58">
        <v>59</v>
      </c>
      <c r="CH45" s="50">
        <f t="shared" si="16"/>
        <v>100</v>
      </c>
      <c r="CI45" s="58"/>
      <c r="CJ45" s="58"/>
      <c r="CK45" s="156">
        <f t="shared" ref="CK45" si="103">CL45+CN45</f>
        <v>69</v>
      </c>
      <c r="CL45" s="58">
        <v>69</v>
      </c>
      <c r="CM45" s="50">
        <f t="shared" si="18"/>
        <v>100</v>
      </c>
      <c r="CN45" s="58"/>
      <c r="CO45" s="58"/>
      <c r="CP45" s="156">
        <f t="shared" ref="CP45" si="104">CQ45+CS45</f>
        <v>112</v>
      </c>
      <c r="CQ45" s="58">
        <v>112</v>
      </c>
      <c r="CR45" s="50">
        <f t="shared" si="20"/>
        <v>100</v>
      </c>
      <c r="CS45" s="58"/>
      <c r="CT45" s="58"/>
      <c r="CU45" s="156">
        <f t="shared" ref="CU45" si="105">CV45+CX45</f>
        <v>74</v>
      </c>
      <c r="CV45" s="58">
        <v>74</v>
      </c>
      <c r="CW45" s="50">
        <f t="shared" si="22"/>
        <v>100</v>
      </c>
      <c r="CX45" s="58"/>
      <c r="CY45" s="58"/>
      <c r="CZ45" s="156">
        <f t="shared" ref="CZ45" si="106">DA45+DC45</f>
        <v>21</v>
      </c>
      <c r="DA45" s="58">
        <v>21</v>
      </c>
      <c r="DB45" s="50">
        <f t="shared" si="24"/>
        <v>100</v>
      </c>
      <c r="DC45" s="58"/>
      <c r="DD45" s="58"/>
      <c r="DE45" s="156">
        <f t="shared" ref="DE45" si="107">DF45+DH45</f>
        <v>56</v>
      </c>
      <c r="DF45" s="58">
        <v>56</v>
      </c>
      <c r="DG45" s="50">
        <f t="shared" si="26"/>
        <v>100</v>
      </c>
      <c r="DH45" s="58"/>
      <c r="DI45" s="58"/>
      <c r="DJ45" s="156">
        <f t="shared" ref="DJ45" si="108">DK45+DM45</f>
        <v>89</v>
      </c>
      <c r="DK45" s="58">
        <v>89</v>
      </c>
      <c r="DL45" s="50">
        <f t="shared" si="28"/>
        <v>100</v>
      </c>
      <c r="DM45" s="58"/>
      <c r="DN45" s="58"/>
      <c r="DO45" s="156">
        <f t="shared" ref="DO45" si="109">DP45+DR45</f>
        <v>91</v>
      </c>
      <c r="DP45" s="58">
        <v>91</v>
      </c>
      <c r="DQ45" s="50">
        <f t="shared" si="30"/>
        <v>100</v>
      </c>
      <c r="DR45" s="58"/>
      <c r="DS45" s="58"/>
    </row>
    <row r="46" spans="1:123" ht="24.75" customHeight="1">
      <c r="A46" s="48" t="s">
        <v>241</v>
      </c>
      <c r="B46" s="68" t="s">
        <v>242</v>
      </c>
      <c r="C46" s="156"/>
      <c r="D46" s="49"/>
      <c r="E46" s="49"/>
      <c r="F46" s="49"/>
      <c r="G46" s="49"/>
      <c r="H46" s="49"/>
      <c r="I46" s="49"/>
      <c r="J46" s="49"/>
      <c r="K46" s="49"/>
      <c r="L46" s="49"/>
      <c r="M46" s="49"/>
      <c r="N46" s="156"/>
      <c r="O46" s="49"/>
      <c r="P46" s="49"/>
      <c r="Q46" s="49"/>
      <c r="R46" s="49"/>
      <c r="S46" s="49"/>
      <c r="T46" s="49"/>
      <c r="U46" s="49"/>
      <c r="V46" s="49"/>
      <c r="W46" s="49"/>
      <c r="X46" s="49"/>
      <c r="Y46" s="156">
        <f t="shared" si="71"/>
        <v>6258</v>
      </c>
      <c r="Z46" s="156">
        <f t="shared" si="71"/>
        <v>6258</v>
      </c>
      <c r="AA46" s="156">
        <f t="shared" si="71"/>
        <v>0</v>
      </c>
      <c r="AB46" s="49">
        <v>2319</v>
      </c>
      <c r="AC46" s="49">
        <v>2319</v>
      </c>
      <c r="AD46" s="49"/>
      <c r="AE46" s="49">
        <v>1142</v>
      </c>
      <c r="AF46" s="49">
        <v>1142</v>
      </c>
      <c r="AG46" s="49"/>
      <c r="AH46" s="49">
        <v>419</v>
      </c>
      <c r="AI46" s="49">
        <v>419</v>
      </c>
      <c r="AJ46" s="49"/>
      <c r="AK46" s="49">
        <v>613</v>
      </c>
      <c r="AL46" s="49">
        <v>613</v>
      </c>
      <c r="AM46" s="49"/>
      <c r="AN46" s="49">
        <v>365</v>
      </c>
      <c r="AO46" s="49">
        <v>365</v>
      </c>
      <c r="AP46" s="49"/>
      <c r="AQ46" s="49">
        <v>650</v>
      </c>
      <c r="AR46" s="49">
        <v>650</v>
      </c>
      <c r="AS46" s="49"/>
      <c r="AT46" s="49">
        <v>62</v>
      </c>
      <c r="AU46" s="49">
        <v>62</v>
      </c>
      <c r="AV46" s="49"/>
      <c r="AW46" s="49">
        <v>212</v>
      </c>
      <c r="AX46" s="49">
        <v>212</v>
      </c>
      <c r="AY46" s="49"/>
      <c r="AZ46" s="49">
        <v>412</v>
      </c>
      <c r="BA46" s="49">
        <v>412</v>
      </c>
      <c r="BB46" s="49"/>
      <c r="BC46" s="49">
        <v>64</v>
      </c>
      <c r="BD46" s="49">
        <v>64</v>
      </c>
      <c r="BE46" s="49"/>
      <c r="BF46" s="156"/>
      <c r="BG46" s="49"/>
      <c r="BH46" s="49"/>
      <c r="BI46" s="49"/>
      <c r="BJ46" s="49"/>
      <c r="BK46" s="49"/>
      <c r="BL46" s="49"/>
      <c r="BM46" s="49"/>
      <c r="BN46" s="49"/>
      <c r="BO46" s="49"/>
      <c r="BP46" s="49"/>
      <c r="BQ46" s="156">
        <f>BQ49+BQ50+BQ48+BQ51+BQ47</f>
        <v>6258</v>
      </c>
      <c r="BR46" s="156">
        <f>BR49+BR50+BR48+BR51+BR47</f>
        <v>6258</v>
      </c>
      <c r="BS46" s="50">
        <f t="shared" si="10"/>
        <v>100</v>
      </c>
      <c r="BT46" s="156">
        <f>BT49+BT50+BT48+BT51+BT47</f>
        <v>0</v>
      </c>
      <c r="BU46" s="156"/>
      <c r="BV46" s="156">
        <f>BV49+BV50+BV48+BV51+BV47</f>
        <v>2319</v>
      </c>
      <c r="BW46" s="156">
        <f>BW49+BW50+BW48+BW51+BW47</f>
        <v>2319</v>
      </c>
      <c r="BX46" s="50">
        <f t="shared" si="11"/>
        <v>100</v>
      </c>
      <c r="BY46" s="156">
        <f>BY49+BY50+BY48+BY51+BY47</f>
        <v>0</v>
      </c>
      <c r="BZ46" s="156"/>
      <c r="CA46" s="156">
        <f>CA49+CA50+CA48+CA51+CA47</f>
        <v>1142</v>
      </c>
      <c r="CB46" s="156">
        <f>CB49+CB50+CB48+CB51+CB47</f>
        <v>1142</v>
      </c>
      <c r="CC46" s="50">
        <f t="shared" si="14"/>
        <v>100</v>
      </c>
      <c r="CD46" s="156">
        <f>CD49+CD50+CD48+CD51+CD47</f>
        <v>0</v>
      </c>
      <c r="CE46" s="156"/>
      <c r="CF46" s="156">
        <f>CF49+CF50+CF48+CF51+CF47</f>
        <v>419</v>
      </c>
      <c r="CG46" s="156">
        <f>CG49+CG50+CG48+CG51+CG47</f>
        <v>419</v>
      </c>
      <c r="CH46" s="50">
        <f t="shared" si="16"/>
        <v>100</v>
      </c>
      <c r="CI46" s="156">
        <f>CI49+CI50+CI48+CI51+CI47</f>
        <v>0</v>
      </c>
      <c r="CJ46" s="156"/>
      <c r="CK46" s="156">
        <f>CK49+CK50+CK48+CK51+CK47</f>
        <v>613</v>
      </c>
      <c r="CL46" s="156">
        <f>CL49+CL50+CL48+CL51+CL47</f>
        <v>613</v>
      </c>
      <c r="CM46" s="50">
        <f t="shared" si="18"/>
        <v>100</v>
      </c>
      <c r="CN46" s="156">
        <f>CN49+CN50+CN48+CN51+CN47</f>
        <v>0</v>
      </c>
      <c r="CO46" s="156"/>
      <c r="CP46" s="156">
        <f>CP49+CP50+CP48+CP51+CP47</f>
        <v>365</v>
      </c>
      <c r="CQ46" s="156">
        <f>CQ49+CQ50+CQ48+CQ51+CQ47</f>
        <v>365</v>
      </c>
      <c r="CR46" s="50">
        <f t="shared" si="20"/>
        <v>100</v>
      </c>
      <c r="CS46" s="156">
        <f>CS49+CS50+CS48+CS51+CS47</f>
        <v>0</v>
      </c>
      <c r="CT46" s="156"/>
      <c r="CU46" s="156">
        <f>CU49+CU50+CU48+CU51+CU47</f>
        <v>650</v>
      </c>
      <c r="CV46" s="156">
        <f>CV49+CV50+CV48+CV51+CV47</f>
        <v>650</v>
      </c>
      <c r="CW46" s="50">
        <f t="shared" si="22"/>
        <v>100</v>
      </c>
      <c r="CX46" s="156">
        <f>CX49+CX50+CX48+CX51+CX47</f>
        <v>0</v>
      </c>
      <c r="CY46" s="156"/>
      <c r="CZ46" s="156">
        <f>CZ49+CZ50+CZ48+CZ51+CZ47</f>
        <v>62</v>
      </c>
      <c r="DA46" s="156">
        <f>DA49+DA50+DA48+DA51+DA47</f>
        <v>62</v>
      </c>
      <c r="DB46" s="50">
        <f t="shared" si="24"/>
        <v>100</v>
      </c>
      <c r="DC46" s="156">
        <f>DC49+DC50+DC48+DC51+DC47</f>
        <v>0</v>
      </c>
      <c r="DD46" s="156"/>
      <c r="DE46" s="156">
        <f>DE49+DE50+DE48+DE51+DE47</f>
        <v>212</v>
      </c>
      <c r="DF46" s="156">
        <f>DF49+DF50+DF48+DF51+DF47</f>
        <v>212</v>
      </c>
      <c r="DG46" s="50">
        <f t="shared" si="26"/>
        <v>100</v>
      </c>
      <c r="DH46" s="156">
        <f>DH49+DH50+DH48+DH51+DH47</f>
        <v>0</v>
      </c>
      <c r="DI46" s="156"/>
      <c r="DJ46" s="156">
        <f>DJ49+DJ50+DJ48+DJ51+DJ47</f>
        <v>412</v>
      </c>
      <c r="DK46" s="156">
        <f>DK49+DK50+DK48+DK51+DK47</f>
        <v>412</v>
      </c>
      <c r="DL46" s="50">
        <f t="shared" si="28"/>
        <v>100</v>
      </c>
      <c r="DM46" s="156">
        <f>DM49+DM50+DM48+DM51+DM47</f>
        <v>0</v>
      </c>
      <c r="DN46" s="156"/>
      <c r="DO46" s="156">
        <f>DO49+DO50+DO48+DO51+DO47</f>
        <v>64</v>
      </c>
      <c r="DP46" s="156">
        <f>DP49+DP50+DP48+DP51+DP47</f>
        <v>64</v>
      </c>
      <c r="DQ46" s="50">
        <f t="shared" si="30"/>
        <v>100</v>
      </c>
      <c r="DR46" s="156">
        <f>DR49+DR50+DR48+DR51+DR47</f>
        <v>0</v>
      </c>
      <c r="DS46" s="156"/>
    </row>
    <row r="47" spans="1:123" ht="24" customHeight="1">
      <c r="A47" s="48" t="s">
        <v>19</v>
      </c>
      <c r="B47" s="68" t="s">
        <v>243</v>
      </c>
      <c r="C47" s="156"/>
      <c r="D47" s="49"/>
      <c r="E47" s="49"/>
      <c r="F47" s="49"/>
      <c r="G47" s="49"/>
      <c r="H47" s="49"/>
      <c r="I47" s="49"/>
      <c r="J47" s="49"/>
      <c r="K47" s="49"/>
      <c r="L47" s="49"/>
      <c r="M47" s="49"/>
      <c r="N47" s="156"/>
      <c r="O47" s="49"/>
      <c r="P47" s="49"/>
      <c r="Q47" s="49"/>
      <c r="R47" s="49"/>
      <c r="S47" s="49"/>
      <c r="T47" s="49"/>
      <c r="U47" s="49"/>
      <c r="V47" s="49"/>
      <c r="W47" s="49"/>
      <c r="X47" s="49"/>
      <c r="Y47" s="156">
        <f t="shared" si="71"/>
        <v>3899</v>
      </c>
      <c r="Z47" s="156">
        <f t="shared" si="71"/>
        <v>3899</v>
      </c>
      <c r="AA47" s="156">
        <f t="shared" si="71"/>
        <v>0</v>
      </c>
      <c r="AB47" s="49">
        <v>1676</v>
      </c>
      <c r="AC47" s="49">
        <v>1676</v>
      </c>
      <c r="AD47" s="49"/>
      <c r="AE47" s="49">
        <v>723</v>
      </c>
      <c r="AF47" s="49">
        <v>723</v>
      </c>
      <c r="AG47" s="49"/>
      <c r="AH47" s="49">
        <v>161</v>
      </c>
      <c r="AI47" s="49">
        <v>161</v>
      </c>
      <c r="AJ47" s="49"/>
      <c r="AK47" s="49">
        <v>376</v>
      </c>
      <c r="AL47" s="49">
        <v>376</v>
      </c>
      <c r="AM47" s="49"/>
      <c r="AN47" s="49">
        <v>318</v>
      </c>
      <c r="AO47" s="49">
        <v>318</v>
      </c>
      <c r="AP47" s="49"/>
      <c r="AQ47" s="49">
        <v>173</v>
      </c>
      <c r="AR47" s="49">
        <v>173</v>
      </c>
      <c r="AS47" s="49"/>
      <c r="AT47" s="49">
        <v>50</v>
      </c>
      <c r="AU47" s="49">
        <v>50</v>
      </c>
      <c r="AV47" s="49"/>
      <c r="AW47" s="49">
        <v>50</v>
      </c>
      <c r="AX47" s="49">
        <v>50</v>
      </c>
      <c r="AY47" s="49"/>
      <c r="AZ47" s="49">
        <v>322</v>
      </c>
      <c r="BA47" s="49">
        <v>322</v>
      </c>
      <c r="BB47" s="49"/>
      <c r="BC47" s="49">
        <v>50</v>
      </c>
      <c r="BD47" s="49">
        <v>50</v>
      </c>
      <c r="BE47" s="49"/>
      <c r="BF47" s="156"/>
      <c r="BG47" s="49"/>
      <c r="BH47" s="49"/>
      <c r="BI47" s="49"/>
      <c r="BJ47" s="49"/>
      <c r="BK47" s="49"/>
      <c r="BL47" s="49"/>
      <c r="BM47" s="49"/>
      <c r="BN47" s="49"/>
      <c r="BO47" s="49"/>
      <c r="BP47" s="49"/>
      <c r="BQ47" s="156">
        <f>BR47+BT47</f>
        <v>3899</v>
      </c>
      <c r="BR47" s="156">
        <f t="shared" ref="BR47:BR51" si="110">BW47+CB47+CG47+CL47+CQ47+CV47+DA47+DF47+DK47+DP47</f>
        <v>3899</v>
      </c>
      <c r="BS47" s="50">
        <f t="shared" si="10"/>
        <v>100</v>
      </c>
      <c r="BT47" s="156"/>
      <c r="BU47" s="156"/>
      <c r="BV47" s="156">
        <f>BW47+BY47</f>
        <v>1676</v>
      </c>
      <c r="BW47" s="17">
        <v>1676</v>
      </c>
      <c r="BX47" s="50">
        <f t="shared" si="11"/>
        <v>100</v>
      </c>
      <c r="BY47" s="58"/>
      <c r="BZ47" s="58"/>
      <c r="CA47" s="156">
        <f>CB47+CD47</f>
        <v>723</v>
      </c>
      <c r="CB47" s="58">
        <v>723</v>
      </c>
      <c r="CC47" s="50">
        <f t="shared" si="14"/>
        <v>100</v>
      </c>
      <c r="CD47" s="58"/>
      <c r="CE47" s="58"/>
      <c r="CF47" s="156">
        <f>CG47+CI47</f>
        <v>161</v>
      </c>
      <c r="CG47" s="58">
        <v>161</v>
      </c>
      <c r="CH47" s="50">
        <f t="shared" si="16"/>
        <v>100</v>
      </c>
      <c r="CI47" s="58"/>
      <c r="CJ47" s="58"/>
      <c r="CK47" s="156">
        <f>CL47+CN47</f>
        <v>376</v>
      </c>
      <c r="CL47" s="58">
        <v>376</v>
      </c>
      <c r="CM47" s="50">
        <f t="shared" si="18"/>
        <v>100</v>
      </c>
      <c r="CN47" s="58"/>
      <c r="CO47" s="58"/>
      <c r="CP47" s="156">
        <f>CQ47+CS47</f>
        <v>318</v>
      </c>
      <c r="CQ47" s="58">
        <v>318</v>
      </c>
      <c r="CR47" s="50">
        <f t="shared" si="20"/>
        <v>100</v>
      </c>
      <c r="CS47" s="58"/>
      <c r="CT47" s="58"/>
      <c r="CU47" s="156">
        <f>CV47+CX47</f>
        <v>173</v>
      </c>
      <c r="CV47" s="58">
        <v>173</v>
      </c>
      <c r="CW47" s="50">
        <f t="shared" si="22"/>
        <v>100</v>
      </c>
      <c r="CX47" s="58"/>
      <c r="CY47" s="58"/>
      <c r="CZ47" s="156">
        <f>DA47+DC47</f>
        <v>50</v>
      </c>
      <c r="DA47" s="58">
        <v>50</v>
      </c>
      <c r="DB47" s="50">
        <f t="shared" si="24"/>
        <v>100</v>
      </c>
      <c r="DC47" s="58"/>
      <c r="DD47" s="58"/>
      <c r="DE47" s="156">
        <f>DF47+DH47</f>
        <v>50</v>
      </c>
      <c r="DF47" s="58">
        <v>50</v>
      </c>
      <c r="DG47" s="50">
        <f t="shared" si="26"/>
        <v>100</v>
      </c>
      <c r="DH47" s="58"/>
      <c r="DI47" s="58"/>
      <c r="DJ47" s="156">
        <f>DK47+DM47</f>
        <v>322</v>
      </c>
      <c r="DK47" s="58">
        <v>322</v>
      </c>
      <c r="DL47" s="50">
        <f t="shared" si="28"/>
        <v>100</v>
      </c>
      <c r="DM47" s="58"/>
      <c r="DN47" s="58"/>
      <c r="DO47" s="156">
        <f>DP47+DR47</f>
        <v>50</v>
      </c>
      <c r="DP47" s="58">
        <v>50</v>
      </c>
      <c r="DQ47" s="50">
        <f t="shared" si="30"/>
        <v>100</v>
      </c>
      <c r="DR47" s="58"/>
      <c r="DS47" s="58"/>
    </row>
    <row r="48" spans="1:123" ht="24" customHeight="1">
      <c r="A48" s="48" t="s">
        <v>19</v>
      </c>
      <c r="B48" s="68" t="s">
        <v>244</v>
      </c>
      <c r="C48" s="156"/>
      <c r="D48" s="49"/>
      <c r="E48" s="49"/>
      <c r="F48" s="49"/>
      <c r="G48" s="49"/>
      <c r="H48" s="49"/>
      <c r="I48" s="49"/>
      <c r="J48" s="49"/>
      <c r="K48" s="49"/>
      <c r="L48" s="49"/>
      <c r="M48" s="49"/>
      <c r="N48" s="156"/>
      <c r="O48" s="49"/>
      <c r="P48" s="49"/>
      <c r="Q48" s="49"/>
      <c r="R48" s="49"/>
      <c r="S48" s="49"/>
      <c r="T48" s="49"/>
      <c r="U48" s="49"/>
      <c r="V48" s="49"/>
      <c r="W48" s="49"/>
      <c r="X48" s="49"/>
      <c r="Y48" s="156">
        <f t="shared" si="71"/>
        <v>1767</v>
      </c>
      <c r="Z48" s="156">
        <f t="shared" si="71"/>
        <v>1767</v>
      </c>
      <c r="AA48" s="156">
        <f t="shared" si="71"/>
        <v>0</v>
      </c>
      <c r="AB48" s="49">
        <v>568</v>
      </c>
      <c r="AC48" s="49">
        <v>568</v>
      </c>
      <c r="AD48" s="49"/>
      <c r="AE48" s="49">
        <v>263</v>
      </c>
      <c r="AF48" s="49">
        <v>263</v>
      </c>
      <c r="AG48" s="49"/>
      <c r="AH48" s="49">
        <v>201</v>
      </c>
      <c r="AI48" s="49">
        <v>201</v>
      </c>
      <c r="AJ48" s="49"/>
      <c r="AK48" s="49">
        <v>173</v>
      </c>
      <c r="AL48" s="49">
        <v>173</v>
      </c>
      <c r="AM48" s="49"/>
      <c r="AN48" s="49">
        <v>24</v>
      </c>
      <c r="AO48" s="49">
        <v>24</v>
      </c>
      <c r="AP48" s="49"/>
      <c r="AQ48" s="49">
        <v>456</v>
      </c>
      <c r="AR48" s="49">
        <v>456</v>
      </c>
      <c r="AS48" s="49"/>
      <c r="AT48" s="49">
        <v>2</v>
      </c>
      <c r="AU48" s="49">
        <v>2</v>
      </c>
      <c r="AV48" s="49"/>
      <c r="AW48" s="49">
        <v>77</v>
      </c>
      <c r="AX48" s="49">
        <v>77</v>
      </c>
      <c r="AY48" s="49"/>
      <c r="AZ48" s="49">
        <v>3</v>
      </c>
      <c r="BA48" s="49">
        <v>3</v>
      </c>
      <c r="BB48" s="49"/>
      <c r="BC48" s="49">
        <v>0</v>
      </c>
      <c r="BD48" s="49">
        <v>0</v>
      </c>
      <c r="BE48" s="49"/>
      <c r="BF48" s="156"/>
      <c r="BG48" s="49"/>
      <c r="BH48" s="49"/>
      <c r="BI48" s="49"/>
      <c r="BJ48" s="49"/>
      <c r="BK48" s="49"/>
      <c r="BL48" s="49"/>
      <c r="BM48" s="49"/>
      <c r="BN48" s="49"/>
      <c r="BO48" s="49"/>
      <c r="BP48" s="49"/>
      <c r="BQ48" s="156">
        <f>BR48+BT48</f>
        <v>1767</v>
      </c>
      <c r="BR48" s="156">
        <f t="shared" si="110"/>
        <v>1767</v>
      </c>
      <c r="BS48" s="50">
        <f t="shared" si="10"/>
        <v>100</v>
      </c>
      <c r="BT48" s="156"/>
      <c r="BU48" s="156"/>
      <c r="BV48" s="156">
        <f>BW48+BY48</f>
        <v>568</v>
      </c>
      <c r="BW48" s="17">
        <v>568</v>
      </c>
      <c r="BX48" s="50">
        <f t="shared" si="11"/>
        <v>100</v>
      </c>
      <c r="BY48" s="58"/>
      <c r="BZ48" s="58"/>
      <c r="CA48" s="156">
        <f>CB48+CD48</f>
        <v>263</v>
      </c>
      <c r="CB48" s="58">
        <v>263</v>
      </c>
      <c r="CC48" s="50">
        <f t="shared" si="14"/>
        <v>100</v>
      </c>
      <c r="CD48" s="58"/>
      <c r="CE48" s="58"/>
      <c r="CF48" s="156">
        <f>CG48+CI48</f>
        <v>201</v>
      </c>
      <c r="CG48" s="58">
        <v>201</v>
      </c>
      <c r="CH48" s="50">
        <f t="shared" si="16"/>
        <v>100</v>
      </c>
      <c r="CI48" s="58"/>
      <c r="CJ48" s="58"/>
      <c r="CK48" s="156">
        <f>CL48+CN48</f>
        <v>173</v>
      </c>
      <c r="CL48" s="58">
        <v>173</v>
      </c>
      <c r="CM48" s="50">
        <f t="shared" si="18"/>
        <v>100</v>
      </c>
      <c r="CN48" s="58"/>
      <c r="CO48" s="58"/>
      <c r="CP48" s="156">
        <f>CQ48+CS48</f>
        <v>24</v>
      </c>
      <c r="CQ48" s="58">
        <v>24</v>
      </c>
      <c r="CR48" s="50">
        <f t="shared" si="20"/>
        <v>100</v>
      </c>
      <c r="CS48" s="58"/>
      <c r="CT48" s="58"/>
      <c r="CU48" s="156">
        <f>CV48+CX48</f>
        <v>456</v>
      </c>
      <c r="CV48" s="58">
        <v>456</v>
      </c>
      <c r="CW48" s="50">
        <f t="shared" si="22"/>
        <v>100</v>
      </c>
      <c r="CX48" s="58"/>
      <c r="CY48" s="58"/>
      <c r="CZ48" s="156">
        <f>DA48+DC48</f>
        <v>2</v>
      </c>
      <c r="DA48" s="58">
        <v>2</v>
      </c>
      <c r="DB48" s="50">
        <f t="shared" si="24"/>
        <v>100</v>
      </c>
      <c r="DC48" s="58"/>
      <c r="DD48" s="58"/>
      <c r="DE48" s="156">
        <f>DF48+DH48</f>
        <v>77</v>
      </c>
      <c r="DF48" s="58">
        <v>77</v>
      </c>
      <c r="DG48" s="50">
        <f t="shared" si="26"/>
        <v>100</v>
      </c>
      <c r="DH48" s="58"/>
      <c r="DI48" s="58"/>
      <c r="DJ48" s="156">
        <f>DK48+DM48</f>
        <v>3</v>
      </c>
      <c r="DK48" s="58">
        <v>3</v>
      </c>
      <c r="DL48" s="50">
        <f t="shared" si="28"/>
        <v>100</v>
      </c>
      <c r="DM48" s="58"/>
      <c r="DN48" s="58"/>
      <c r="DO48" s="156">
        <f>DP48+DR48</f>
        <v>0</v>
      </c>
      <c r="DP48" s="58"/>
      <c r="DQ48" s="50">
        <f t="shared" si="30"/>
        <v>0</v>
      </c>
      <c r="DR48" s="58"/>
      <c r="DS48" s="58"/>
    </row>
    <row r="49" spans="1:123" ht="27" customHeight="1">
      <c r="A49" s="48" t="s">
        <v>19</v>
      </c>
      <c r="B49" s="68" t="s">
        <v>245</v>
      </c>
      <c r="C49" s="156"/>
      <c r="D49" s="49"/>
      <c r="E49" s="49"/>
      <c r="F49" s="49"/>
      <c r="G49" s="49"/>
      <c r="H49" s="49"/>
      <c r="I49" s="49"/>
      <c r="J49" s="49"/>
      <c r="K49" s="49"/>
      <c r="L49" s="49"/>
      <c r="M49" s="49"/>
      <c r="N49" s="156"/>
      <c r="O49" s="49"/>
      <c r="P49" s="49"/>
      <c r="Q49" s="49"/>
      <c r="R49" s="49"/>
      <c r="S49" s="49"/>
      <c r="T49" s="49"/>
      <c r="U49" s="49"/>
      <c r="V49" s="49"/>
      <c r="W49" s="49"/>
      <c r="X49" s="49"/>
      <c r="Y49" s="156">
        <f t="shared" si="71"/>
        <v>360</v>
      </c>
      <c r="Z49" s="156">
        <f t="shared" si="71"/>
        <v>360</v>
      </c>
      <c r="AA49" s="156">
        <f t="shared" si="71"/>
        <v>0</v>
      </c>
      <c r="AB49" s="49">
        <v>18</v>
      </c>
      <c r="AC49" s="49">
        <v>18</v>
      </c>
      <c r="AD49" s="49"/>
      <c r="AE49" s="49">
        <v>126</v>
      </c>
      <c r="AF49" s="49">
        <v>126</v>
      </c>
      <c r="AG49" s="49"/>
      <c r="AH49" s="49">
        <v>36</v>
      </c>
      <c r="AI49" s="49">
        <v>36</v>
      </c>
      <c r="AJ49" s="49"/>
      <c r="AK49" s="49">
        <v>36</v>
      </c>
      <c r="AL49" s="49">
        <v>36</v>
      </c>
      <c r="AM49" s="49"/>
      <c r="AN49" s="49">
        <v>0</v>
      </c>
      <c r="AO49" s="49">
        <v>0</v>
      </c>
      <c r="AP49" s="49"/>
      <c r="AQ49" s="49">
        <v>0</v>
      </c>
      <c r="AR49" s="49">
        <v>0</v>
      </c>
      <c r="AS49" s="49"/>
      <c r="AT49" s="49">
        <v>0</v>
      </c>
      <c r="AU49" s="49">
        <v>0</v>
      </c>
      <c r="AV49" s="49"/>
      <c r="AW49" s="49">
        <v>72</v>
      </c>
      <c r="AX49" s="49">
        <v>72</v>
      </c>
      <c r="AY49" s="49"/>
      <c r="AZ49" s="49">
        <v>72</v>
      </c>
      <c r="BA49" s="49">
        <v>72</v>
      </c>
      <c r="BB49" s="49"/>
      <c r="BC49" s="49">
        <v>0</v>
      </c>
      <c r="BD49" s="49">
        <v>0</v>
      </c>
      <c r="BE49" s="49"/>
      <c r="BF49" s="156"/>
      <c r="BG49" s="49"/>
      <c r="BH49" s="49"/>
      <c r="BI49" s="49"/>
      <c r="BJ49" s="49"/>
      <c r="BK49" s="49"/>
      <c r="BL49" s="49"/>
      <c r="BM49" s="49"/>
      <c r="BN49" s="49"/>
      <c r="BO49" s="49"/>
      <c r="BP49" s="49"/>
      <c r="BQ49" s="156">
        <f t="shared" si="32"/>
        <v>360</v>
      </c>
      <c r="BR49" s="156">
        <f t="shared" si="110"/>
        <v>360</v>
      </c>
      <c r="BS49" s="50">
        <f t="shared" si="10"/>
        <v>100</v>
      </c>
      <c r="BT49" s="156"/>
      <c r="BU49" s="156"/>
      <c r="BV49" s="156">
        <f t="shared" si="35"/>
        <v>18</v>
      </c>
      <c r="BW49" s="17">
        <v>18</v>
      </c>
      <c r="BX49" s="50">
        <f t="shared" si="11"/>
        <v>100</v>
      </c>
      <c r="BY49" s="58"/>
      <c r="BZ49" s="58"/>
      <c r="CA49" s="156">
        <f t="shared" si="36"/>
        <v>126</v>
      </c>
      <c r="CB49" s="58">
        <v>126</v>
      </c>
      <c r="CC49" s="50">
        <f t="shared" si="14"/>
        <v>100</v>
      </c>
      <c r="CD49" s="58"/>
      <c r="CE49" s="58"/>
      <c r="CF49" s="156">
        <f t="shared" si="37"/>
        <v>36</v>
      </c>
      <c r="CG49" s="58">
        <v>36</v>
      </c>
      <c r="CH49" s="50">
        <f t="shared" si="16"/>
        <v>100</v>
      </c>
      <c r="CI49" s="58"/>
      <c r="CJ49" s="58"/>
      <c r="CK49" s="156">
        <f t="shared" si="38"/>
        <v>36</v>
      </c>
      <c r="CL49" s="58">
        <v>36</v>
      </c>
      <c r="CM49" s="50">
        <f t="shared" si="18"/>
        <v>100</v>
      </c>
      <c r="CN49" s="58"/>
      <c r="CO49" s="58"/>
      <c r="CP49" s="156">
        <f t="shared" si="39"/>
        <v>0</v>
      </c>
      <c r="CQ49" s="58"/>
      <c r="CR49" s="50">
        <f t="shared" si="20"/>
        <v>0</v>
      </c>
      <c r="CS49" s="58"/>
      <c r="CT49" s="58"/>
      <c r="CU49" s="156">
        <f t="shared" si="40"/>
        <v>0</v>
      </c>
      <c r="CV49" s="58"/>
      <c r="CW49" s="50">
        <f t="shared" si="22"/>
        <v>0</v>
      </c>
      <c r="CX49" s="58"/>
      <c r="CY49" s="58"/>
      <c r="CZ49" s="156">
        <f t="shared" si="41"/>
        <v>0</v>
      </c>
      <c r="DA49" s="58"/>
      <c r="DB49" s="50">
        <f t="shared" si="24"/>
        <v>0</v>
      </c>
      <c r="DC49" s="58"/>
      <c r="DD49" s="58"/>
      <c r="DE49" s="156">
        <f t="shared" si="42"/>
        <v>72</v>
      </c>
      <c r="DF49" s="58">
        <v>72</v>
      </c>
      <c r="DG49" s="50">
        <f t="shared" si="26"/>
        <v>100</v>
      </c>
      <c r="DH49" s="58"/>
      <c r="DI49" s="58"/>
      <c r="DJ49" s="156">
        <f t="shared" si="43"/>
        <v>72</v>
      </c>
      <c r="DK49" s="58">
        <v>72</v>
      </c>
      <c r="DL49" s="50">
        <f t="shared" si="28"/>
        <v>100</v>
      </c>
      <c r="DM49" s="58"/>
      <c r="DN49" s="58"/>
      <c r="DO49" s="156">
        <f t="shared" si="44"/>
        <v>0</v>
      </c>
      <c r="DP49" s="58"/>
      <c r="DQ49" s="50">
        <f t="shared" si="30"/>
        <v>0</v>
      </c>
      <c r="DR49" s="58"/>
      <c r="DS49" s="58"/>
    </row>
    <row r="50" spans="1:123" ht="22.5" customHeight="1">
      <c r="A50" s="48" t="s">
        <v>19</v>
      </c>
      <c r="B50" s="68" t="s">
        <v>246</v>
      </c>
      <c r="C50" s="156"/>
      <c r="D50" s="49"/>
      <c r="E50" s="49"/>
      <c r="F50" s="49"/>
      <c r="G50" s="49"/>
      <c r="H50" s="49"/>
      <c r="I50" s="49"/>
      <c r="J50" s="49"/>
      <c r="K50" s="49"/>
      <c r="L50" s="49"/>
      <c r="M50" s="49"/>
      <c r="N50" s="156"/>
      <c r="O50" s="49"/>
      <c r="P50" s="49"/>
      <c r="Q50" s="49"/>
      <c r="R50" s="49"/>
      <c r="S50" s="49"/>
      <c r="T50" s="49"/>
      <c r="U50" s="49"/>
      <c r="V50" s="49"/>
      <c r="W50" s="49"/>
      <c r="X50" s="49"/>
      <c r="Y50" s="156">
        <f t="shared" si="71"/>
        <v>232</v>
      </c>
      <c r="Z50" s="156">
        <f t="shared" si="71"/>
        <v>232</v>
      </c>
      <c r="AA50" s="156">
        <f t="shared" si="71"/>
        <v>0</v>
      </c>
      <c r="AB50" s="49">
        <v>57</v>
      </c>
      <c r="AC50" s="49">
        <v>57</v>
      </c>
      <c r="AD50" s="49"/>
      <c r="AE50" s="49">
        <v>30</v>
      </c>
      <c r="AF50" s="49">
        <v>30</v>
      </c>
      <c r="AG50" s="49"/>
      <c r="AH50" s="49">
        <v>21</v>
      </c>
      <c r="AI50" s="49">
        <v>21</v>
      </c>
      <c r="AJ50" s="49"/>
      <c r="AK50" s="49">
        <v>28</v>
      </c>
      <c r="AL50" s="49">
        <v>28</v>
      </c>
      <c r="AM50" s="49"/>
      <c r="AN50" s="49">
        <v>23</v>
      </c>
      <c r="AO50" s="49">
        <v>23</v>
      </c>
      <c r="AP50" s="49"/>
      <c r="AQ50" s="49">
        <v>21</v>
      </c>
      <c r="AR50" s="49">
        <v>21</v>
      </c>
      <c r="AS50" s="49"/>
      <c r="AT50" s="49">
        <v>10</v>
      </c>
      <c r="AU50" s="49">
        <v>10</v>
      </c>
      <c r="AV50" s="49"/>
      <c r="AW50" s="49">
        <v>13</v>
      </c>
      <c r="AX50" s="49">
        <v>13</v>
      </c>
      <c r="AY50" s="49"/>
      <c r="AZ50" s="49">
        <v>15</v>
      </c>
      <c r="BA50" s="49">
        <v>15</v>
      </c>
      <c r="BB50" s="49"/>
      <c r="BC50" s="49">
        <v>14</v>
      </c>
      <c r="BD50" s="49">
        <v>14</v>
      </c>
      <c r="BE50" s="49"/>
      <c r="BF50" s="156"/>
      <c r="BG50" s="49"/>
      <c r="BH50" s="49"/>
      <c r="BI50" s="49"/>
      <c r="BJ50" s="49"/>
      <c r="BK50" s="49"/>
      <c r="BL50" s="49"/>
      <c r="BM50" s="49"/>
      <c r="BN50" s="49"/>
      <c r="BO50" s="49"/>
      <c r="BP50" s="49"/>
      <c r="BQ50" s="156">
        <f t="shared" si="32"/>
        <v>232</v>
      </c>
      <c r="BR50" s="156">
        <f t="shared" si="110"/>
        <v>232</v>
      </c>
      <c r="BS50" s="50">
        <f t="shared" si="10"/>
        <v>100</v>
      </c>
      <c r="BT50" s="156"/>
      <c r="BU50" s="156"/>
      <c r="BV50" s="156">
        <f t="shared" si="35"/>
        <v>57</v>
      </c>
      <c r="BW50" s="17">
        <v>57</v>
      </c>
      <c r="BX50" s="50">
        <f t="shared" si="11"/>
        <v>100</v>
      </c>
      <c r="BY50" s="58"/>
      <c r="BZ50" s="58"/>
      <c r="CA50" s="156">
        <f t="shared" si="36"/>
        <v>30</v>
      </c>
      <c r="CB50" s="58">
        <v>30</v>
      </c>
      <c r="CC50" s="50">
        <f t="shared" si="14"/>
        <v>100</v>
      </c>
      <c r="CD50" s="58"/>
      <c r="CE50" s="58"/>
      <c r="CF50" s="156">
        <f t="shared" si="37"/>
        <v>21</v>
      </c>
      <c r="CG50" s="58">
        <v>21</v>
      </c>
      <c r="CH50" s="50">
        <f t="shared" si="16"/>
        <v>100</v>
      </c>
      <c r="CI50" s="58"/>
      <c r="CJ50" s="58"/>
      <c r="CK50" s="156">
        <f t="shared" si="38"/>
        <v>28</v>
      </c>
      <c r="CL50" s="58">
        <v>28</v>
      </c>
      <c r="CM50" s="50">
        <f t="shared" si="18"/>
        <v>100</v>
      </c>
      <c r="CN50" s="58"/>
      <c r="CO50" s="58"/>
      <c r="CP50" s="156">
        <f t="shared" si="39"/>
        <v>23</v>
      </c>
      <c r="CQ50" s="58">
        <v>23</v>
      </c>
      <c r="CR50" s="50">
        <f t="shared" si="20"/>
        <v>100</v>
      </c>
      <c r="CS50" s="58"/>
      <c r="CT50" s="58"/>
      <c r="CU50" s="156">
        <f t="shared" si="40"/>
        <v>21</v>
      </c>
      <c r="CV50" s="58">
        <v>21</v>
      </c>
      <c r="CW50" s="50">
        <f t="shared" si="22"/>
        <v>100</v>
      </c>
      <c r="CX50" s="58"/>
      <c r="CY50" s="58"/>
      <c r="CZ50" s="156">
        <f t="shared" si="41"/>
        <v>10</v>
      </c>
      <c r="DA50" s="58">
        <v>10</v>
      </c>
      <c r="DB50" s="50">
        <f t="shared" si="24"/>
        <v>100</v>
      </c>
      <c r="DC50" s="58"/>
      <c r="DD50" s="58"/>
      <c r="DE50" s="156">
        <f t="shared" si="42"/>
        <v>13</v>
      </c>
      <c r="DF50" s="58">
        <v>13</v>
      </c>
      <c r="DG50" s="50">
        <f t="shared" si="26"/>
        <v>100</v>
      </c>
      <c r="DH50" s="58"/>
      <c r="DI50" s="58"/>
      <c r="DJ50" s="156">
        <f t="shared" si="43"/>
        <v>15</v>
      </c>
      <c r="DK50" s="58">
        <v>15</v>
      </c>
      <c r="DL50" s="50">
        <f t="shared" si="28"/>
        <v>100</v>
      </c>
      <c r="DM50" s="58"/>
      <c r="DN50" s="58"/>
      <c r="DO50" s="156">
        <f t="shared" si="44"/>
        <v>14</v>
      </c>
      <c r="DP50" s="58">
        <v>14</v>
      </c>
      <c r="DQ50" s="50">
        <f t="shared" si="30"/>
        <v>100</v>
      </c>
      <c r="DR50" s="58"/>
      <c r="DS50" s="58"/>
    </row>
    <row r="51" spans="1:123" ht="24.75" customHeight="1">
      <c r="A51" s="48" t="s">
        <v>19</v>
      </c>
      <c r="B51" s="68" t="s">
        <v>247</v>
      </c>
      <c r="C51" s="156"/>
      <c r="D51" s="49"/>
      <c r="E51" s="49"/>
      <c r="F51" s="49"/>
      <c r="G51" s="49"/>
      <c r="H51" s="49"/>
      <c r="I51" s="49"/>
      <c r="J51" s="49"/>
      <c r="K51" s="49"/>
      <c r="L51" s="49"/>
      <c r="M51" s="49"/>
      <c r="N51" s="156"/>
      <c r="O51" s="49"/>
      <c r="P51" s="49"/>
      <c r="Q51" s="49"/>
      <c r="R51" s="49"/>
      <c r="S51" s="49"/>
      <c r="T51" s="49"/>
      <c r="U51" s="49"/>
      <c r="V51" s="49"/>
      <c r="W51" s="49"/>
      <c r="X51" s="49"/>
      <c r="Y51" s="156">
        <f t="shared" si="71"/>
        <v>0</v>
      </c>
      <c r="Z51" s="156">
        <f t="shared" si="71"/>
        <v>0</v>
      </c>
      <c r="AA51" s="156">
        <f t="shared" si="71"/>
        <v>0</v>
      </c>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156"/>
      <c r="BG51" s="49"/>
      <c r="BH51" s="49"/>
      <c r="BI51" s="49"/>
      <c r="BJ51" s="49"/>
      <c r="BK51" s="49"/>
      <c r="BL51" s="49"/>
      <c r="BM51" s="49"/>
      <c r="BN51" s="49"/>
      <c r="BO51" s="49"/>
      <c r="BP51" s="49"/>
      <c r="BQ51" s="156"/>
      <c r="BR51" s="156">
        <f t="shared" si="110"/>
        <v>0</v>
      </c>
      <c r="BS51" s="50">
        <f t="shared" si="10"/>
        <v>0</v>
      </c>
      <c r="BT51" s="156"/>
      <c r="BU51" s="156"/>
      <c r="BV51" s="156"/>
      <c r="BW51" s="17"/>
      <c r="BX51" s="50">
        <f t="shared" si="11"/>
        <v>0</v>
      </c>
      <c r="BY51" s="58"/>
      <c r="BZ51" s="58"/>
      <c r="CA51" s="156"/>
      <c r="CB51" s="58"/>
      <c r="CC51" s="50">
        <f t="shared" si="14"/>
        <v>0</v>
      </c>
      <c r="CD51" s="58"/>
      <c r="CE51" s="58"/>
      <c r="CF51" s="156"/>
      <c r="CG51" s="58"/>
      <c r="CH51" s="50">
        <f t="shared" si="16"/>
        <v>0</v>
      </c>
      <c r="CI51" s="58"/>
      <c r="CJ51" s="58"/>
      <c r="CK51" s="156"/>
      <c r="CL51" s="58"/>
      <c r="CM51" s="50">
        <f t="shared" si="18"/>
        <v>0</v>
      </c>
      <c r="CN51" s="58"/>
      <c r="CO51" s="58"/>
      <c r="CP51" s="156"/>
      <c r="CQ51" s="58"/>
      <c r="CR51" s="50">
        <f t="shared" si="20"/>
        <v>0</v>
      </c>
      <c r="CS51" s="58"/>
      <c r="CT51" s="58"/>
      <c r="CU51" s="156"/>
      <c r="CV51" s="58"/>
      <c r="CW51" s="50">
        <f t="shared" si="22"/>
        <v>0</v>
      </c>
      <c r="CX51" s="58"/>
      <c r="CY51" s="58"/>
      <c r="CZ51" s="156"/>
      <c r="DA51" s="58"/>
      <c r="DB51" s="50">
        <f t="shared" si="24"/>
        <v>0</v>
      </c>
      <c r="DC51" s="58"/>
      <c r="DD51" s="58"/>
      <c r="DE51" s="156"/>
      <c r="DF51" s="58"/>
      <c r="DG51" s="50">
        <f t="shared" si="26"/>
        <v>0</v>
      </c>
      <c r="DH51" s="58"/>
      <c r="DI51" s="58"/>
      <c r="DJ51" s="156"/>
      <c r="DK51" s="58"/>
      <c r="DL51" s="50">
        <f t="shared" si="28"/>
        <v>0</v>
      </c>
      <c r="DM51" s="58"/>
      <c r="DN51" s="58"/>
      <c r="DO51" s="156"/>
      <c r="DP51" s="58"/>
      <c r="DQ51" s="50">
        <f t="shared" si="30"/>
        <v>0</v>
      </c>
      <c r="DR51" s="58"/>
      <c r="DS51" s="58"/>
    </row>
    <row r="52" spans="1:123" s="56" customFormat="1" ht="40.5" customHeight="1">
      <c r="A52" s="51" t="s">
        <v>166</v>
      </c>
      <c r="B52" s="67" t="s">
        <v>248</v>
      </c>
      <c r="C52" s="53">
        <f>C53+C55</f>
        <v>0</v>
      </c>
      <c r="D52" s="53">
        <f t="shared" ref="D52:DM52" si="111">D53+D55</f>
        <v>0</v>
      </c>
      <c r="E52" s="53">
        <f t="shared" si="111"/>
        <v>0</v>
      </c>
      <c r="F52" s="53">
        <f t="shared" si="111"/>
        <v>0</v>
      </c>
      <c r="G52" s="53">
        <f t="shared" si="111"/>
        <v>0</v>
      </c>
      <c r="H52" s="53">
        <f t="shared" si="111"/>
        <v>0</v>
      </c>
      <c r="I52" s="53">
        <f t="shared" si="111"/>
        <v>0</v>
      </c>
      <c r="J52" s="53">
        <f t="shared" si="111"/>
        <v>0</v>
      </c>
      <c r="K52" s="53">
        <f t="shared" si="111"/>
        <v>0</v>
      </c>
      <c r="L52" s="53">
        <f t="shared" si="111"/>
        <v>0</v>
      </c>
      <c r="M52" s="53">
        <f t="shared" si="111"/>
        <v>0</v>
      </c>
      <c r="N52" s="53">
        <f t="shared" si="111"/>
        <v>0</v>
      </c>
      <c r="O52" s="53">
        <f t="shared" si="111"/>
        <v>0</v>
      </c>
      <c r="P52" s="53">
        <f t="shared" si="111"/>
        <v>0</v>
      </c>
      <c r="Q52" s="53">
        <f t="shared" si="111"/>
        <v>0</v>
      </c>
      <c r="R52" s="53">
        <f t="shared" si="111"/>
        <v>0</v>
      </c>
      <c r="S52" s="53">
        <f t="shared" si="111"/>
        <v>0</v>
      </c>
      <c r="T52" s="53">
        <f t="shared" si="111"/>
        <v>0</v>
      </c>
      <c r="U52" s="53">
        <f t="shared" si="111"/>
        <v>0</v>
      </c>
      <c r="V52" s="53">
        <f t="shared" si="111"/>
        <v>0</v>
      </c>
      <c r="W52" s="53">
        <f t="shared" si="111"/>
        <v>0</v>
      </c>
      <c r="X52" s="53">
        <f t="shared" si="111"/>
        <v>0</v>
      </c>
      <c r="Y52" s="53">
        <f t="shared" si="71"/>
        <v>26155</v>
      </c>
      <c r="Z52" s="156">
        <f t="shared" si="71"/>
        <v>26155</v>
      </c>
      <c r="AA52" s="156">
        <f t="shared" si="71"/>
        <v>0</v>
      </c>
      <c r="AB52" s="53">
        <v>12171</v>
      </c>
      <c r="AC52" s="53">
        <v>12171</v>
      </c>
      <c r="AD52" s="53"/>
      <c r="AE52" s="53">
        <v>4590</v>
      </c>
      <c r="AF52" s="53">
        <v>4590</v>
      </c>
      <c r="AG52" s="53"/>
      <c r="AH52" s="53">
        <v>3017</v>
      </c>
      <c r="AI52" s="53">
        <v>3017</v>
      </c>
      <c r="AJ52" s="53"/>
      <c r="AK52" s="53">
        <v>1706</v>
      </c>
      <c r="AL52" s="53">
        <v>1706</v>
      </c>
      <c r="AM52" s="53"/>
      <c r="AN52" s="53">
        <v>1681</v>
      </c>
      <c r="AO52" s="53">
        <v>1681</v>
      </c>
      <c r="AP52" s="53"/>
      <c r="AQ52" s="53">
        <v>0</v>
      </c>
      <c r="AR52" s="53">
        <v>0</v>
      </c>
      <c r="AS52" s="53"/>
      <c r="AT52" s="53">
        <v>2804</v>
      </c>
      <c r="AU52" s="53">
        <v>2804</v>
      </c>
      <c r="AV52" s="53"/>
      <c r="AW52" s="53">
        <v>186</v>
      </c>
      <c r="AX52" s="53">
        <v>186</v>
      </c>
      <c r="AY52" s="53"/>
      <c r="AZ52" s="53">
        <v>0</v>
      </c>
      <c r="BA52" s="53">
        <v>0</v>
      </c>
      <c r="BB52" s="53"/>
      <c r="BC52" s="53">
        <v>0</v>
      </c>
      <c r="BD52" s="53">
        <v>0</v>
      </c>
      <c r="BE52" s="53"/>
      <c r="BF52" s="53">
        <f t="shared" ref="BF52:BP52" si="112">BF53+BF55</f>
        <v>0</v>
      </c>
      <c r="BG52" s="53">
        <f t="shared" si="112"/>
        <v>0</v>
      </c>
      <c r="BH52" s="53">
        <f t="shared" si="112"/>
        <v>0</v>
      </c>
      <c r="BI52" s="53">
        <f t="shared" si="112"/>
        <v>0</v>
      </c>
      <c r="BJ52" s="53">
        <f t="shared" si="112"/>
        <v>0</v>
      </c>
      <c r="BK52" s="53">
        <f t="shared" si="112"/>
        <v>0</v>
      </c>
      <c r="BL52" s="53">
        <f t="shared" si="112"/>
        <v>0</v>
      </c>
      <c r="BM52" s="53">
        <f t="shared" si="112"/>
        <v>0</v>
      </c>
      <c r="BN52" s="53">
        <f t="shared" si="112"/>
        <v>0</v>
      </c>
      <c r="BO52" s="53">
        <f t="shared" si="112"/>
        <v>0</v>
      </c>
      <c r="BP52" s="53">
        <f t="shared" si="112"/>
        <v>0</v>
      </c>
      <c r="BQ52" s="53">
        <f>BQ53+BQ55+BQ54</f>
        <v>11647</v>
      </c>
      <c r="BR52" s="53">
        <f>BR53+BR55+BR54</f>
        <v>11647</v>
      </c>
      <c r="BS52" s="55">
        <f t="shared" si="10"/>
        <v>44.530682469891033</v>
      </c>
      <c r="BT52" s="53">
        <f t="shared" ref="BT52" si="113">BT53+BT55+BT54</f>
        <v>0</v>
      </c>
      <c r="BU52" s="53"/>
      <c r="BV52" s="53">
        <f>BV53+BV55+BV54</f>
        <v>5114</v>
      </c>
      <c r="BW52" s="53">
        <f>BW53+BW55+BW54</f>
        <v>5114</v>
      </c>
      <c r="BX52" s="55">
        <f t="shared" si="11"/>
        <v>42.017911428806173</v>
      </c>
      <c r="BY52" s="53">
        <f t="shared" si="111"/>
        <v>0</v>
      </c>
      <c r="BZ52" s="53"/>
      <c r="CA52" s="53">
        <f>CA53+CA55+CA54</f>
        <v>1388</v>
      </c>
      <c r="CB52" s="53">
        <f>CB53+CB55+CB54</f>
        <v>1388</v>
      </c>
      <c r="CC52" s="55">
        <f t="shared" si="14"/>
        <v>30.239651416122005</v>
      </c>
      <c r="CD52" s="53">
        <f t="shared" si="111"/>
        <v>0</v>
      </c>
      <c r="CE52" s="53"/>
      <c r="CF52" s="53">
        <f>CF53+CF55+CF54</f>
        <v>725</v>
      </c>
      <c r="CG52" s="53">
        <f>CG53+CG55+CG54</f>
        <v>725</v>
      </c>
      <c r="CH52" s="55">
        <f t="shared" si="16"/>
        <v>24.030493868080875</v>
      </c>
      <c r="CI52" s="53">
        <f t="shared" si="111"/>
        <v>0</v>
      </c>
      <c r="CJ52" s="53"/>
      <c r="CK52" s="53">
        <f>CK53+CK55+CK54</f>
        <v>0</v>
      </c>
      <c r="CL52" s="53">
        <f>CL53+CL55+CL54</f>
        <v>0</v>
      </c>
      <c r="CM52" s="55">
        <f t="shared" si="18"/>
        <v>0</v>
      </c>
      <c r="CN52" s="53">
        <f t="shared" si="111"/>
        <v>0</v>
      </c>
      <c r="CO52" s="53"/>
      <c r="CP52" s="53">
        <f>CP53+CP55+CP54</f>
        <v>1616</v>
      </c>
      <c r="CQ52" s="53">
        <f>CQ53+CQ55+CQ54</f>
        <v>1616</v>
      </c>
      <c r="CR52" s="55">
        <f t="shared" si="20"/>
        <v>96.133254015466989</v>
      </c>
      <c r="CS52" s="53">
        <f t="shared" si="111"/>
        <v>0</v>
      </c>
      <c r="CT52" s="53"/>
      <c r="CU52" s="53">
        <f>CU53+CU55+CU54</f>
        <v>0</v>
      </c>
      <c r="CV52" s="53">
        <f t="shared" si="111"/>
        <v>0</v>
      </c>
      <c r="CW52" s="55">
        <f t="shared" si="22"/>
        <v>0</v>
      </c>
      <c r="CX52" s="53">
        <f t="shared" si="111"/>
        <v>0</v>
      </c>
      <c r="CY52" s="53"/>
      <c r="CZ52" s="53">
        <f>CZ53+CZ55+CZ54</f>
        <v>2804</v>
      </c>
      <c r="DA52" s="53">
        <f>DA53+DA55+DA54</f>
        <v>2804</v>
      </c>
      <c r="DB52" s="55">
        <f t="shared" si="24"/>
        <v>100</v>
      </c>
      <c r="DC52" s="53">
        <f t="shared" si="111"/>
        <v>0</v>
      </c>
      <c r="DD52" s="53"/>
      <c r="DE52" s="53">
        <f>DE53+DE55+DE54</f>
        <v>0</v>
      </c>
      <c r="DF52" s="53">
        <f>DF53+DF55+DF54</f>
        <v>0</v>
      </c>
      <c r="DG52" s="55">
        <f t="shared" si="26"/>
        <v>0</v>
      </c>
      <c r="DH52" s="53">
        <f t="shared" si="111"/>
        <v>0</v>
      </c>
      <c r="DI52" s="53"/>
      <c r="DJ52" s="53">
        <f>DJ53+DJ55+DJ54</f>
        <v>0</v>
      </c>
      <c r="DK52" s="53">
        <f>DK53+DK55+DK54</f>
        <v>0</v>
      </c>
      <c r="DL52" s="55">
        <f t="shared" si="28"/>
        <v>0</v>
      </c>
      <c r="DM52" s="53">
        <f t="shared" si="111"/>
        <v>0</v>
      </c>
      <c r="DN52" s="53"/>
      <c r="DO52" s="53">
        <f>DO53+DO55+DO54</f>
        <v>0</v>
      </c>
      <c r="DP52" s="53">
        <f>DP53+DP55+DP54</f>
        <v>0</v>
      </c>
      <c r="DQ52" s="55">
        <f t="shared" si="30"/>
        <v>0</v>
      </c>
      <c r="DR52" s="53">
        <f t="shared" ref="DR52" si="114">DR53+DR55</f>
        <v>0</v>
      </c>
      <c r="DS52" s="53"/>
    </row>
    <row r="53" spans="1:123" ht="21" customHeight="1">
      <c r="A53" s="48" t="s">
        <v>62</v>
      </c>
      <c r="B53" s="57" t="s">
        <v>249</v>
      </c>
      <c r="C53" s="156">
        <f>C83</f>
        <v>0</v>
      </c>
      <c r="D53" s="156">
        <f t="shared" ref="D53:DP53" si="115">D83</f>
        <v>0</v>
      </c>
      <c r="E53" s="156">
        <f t="shared" si="115"/>
        <v>0</v>
      </c>
      <c r="F53" s="156">
        <f t="shared" si="115"/>
        <v>0</v>
      </c>
      <c r="G53" s="156">
        <f t="shared" si="115"/>
        <v>0</v>
      </c>
      <c r="H53" s="156">
        <f t="shared" si="115"/>
        <v>0</v>
      </c>
      <c r="I53" s="156">
        <f t="shared" si="115"/>
        <v>0</v>
      </c>
      <c r="J53" s="156">
        <f t="shared" si="115"/>
        <v>0</v>
      </c>
      <c r="K53" s="156">
        <f t="shared" si="115"/>
        <v>0</v>
      </c>
      <c r="L53" s="156">
        <f t="shared" si="115"/>
        <v>0</v>
      </c>
      <c r="M53" s="156">
        <f t="shared" si="115"/>
        <v>0</v>
      </c>
      <c r="N53" s="156">
        <f t="shared" si="115"/>
        <v>0</v>
      </c>
      <c r="O53" s="156">
        <f t="shared" si="115"/>
        <v>0</v>
      </c>
      <c r="P53" s="156">
        <f t="shared" si="115"/>
        <v>0</v>
      </c>
      <c r="Q53" s="156">
        <f t="shared" si="115"/>
        <v>0</v>
      </c>
      <c r="R53" s="156">
        <f t="shared" si="115"/>
        <v>0</v>
      </c>
      <c r="S53" s="156">
        <f t="shared" si="115"/>
        <v>0</v>
      </c>
      <c r="T53" s="156">
        <f t="shared" si="115"/>
        <v>0</v>
      </c>
      <c r="U53" s="156">
        <f t="shared" si="115"/>
        <v>0</v>
      </c>
      <c r="V53" s="156">
        <f t="shared" si="115"/>
        <v>0</v>
      </c>
      <c r="W53" s="156">
        <f t="shared" si="115"/>
        <v>0</v>
      </c>
      <c r="X53" s="156">
        <f t="shared" si="115"/>
        <v>0</v>
      </c>
      <c r="Y53" s="156">
        <f t="shared" si="71"/>
        <v>4917</v>
      </c>
      <c r="Z53" s="156">
        <f t="shared" si="71"/>
        <v>4917</v>
      </c>
      <c r="AA53" s="156">
        <f t="shared" si="71"/>
        <v>0</v>
      </c>
      <c r="AB53" s="156">
        <v>0</v>
      </c>
      <c r="AC53" s="156">
        <v>0</v>
      </c>
      <c r="AD53" s="156"/>
      <c r="AE53" s="156">
        <v>1388</v>
      </c>
      <c r="AF53" s="156">
        <v>1388</v>
      </c>
      <c r="AG53" s="156"/>
      <c r="AH53" s="156">
        <v>725</v>
      </c>
      <c r="AI53" s="156">
        <v>725</v>
      </c>
      <c r="AJ53" s="156"/>
      <c r="AK53" s="156">
        <v>0</v>
      </c>
      <c r="AL53" s="156">
        <v>0</v>
      </c>
      <c r="AM53" s="156"/>
      <c r="AN53" s="156">
        <v>0</v>
      </c>
      <c r="AO53" s="156">
        <v>0</v>
      </c>
      <c r="AP53" s="156"/>
      <c r="AQ53" s="156">
        <v>0</v>
      </c>
      <c r="AR53" s="156">
        <v>0</v>
      </c>
      <c r="AS53" s="156"/>
      <c r="AT53" s="156">
        <v>2804</v>
      </c>
      <c r="AU53" s="156">
        <v>2804</v>
      </c>
      <c r="AV53" s="156"/>
      <c r="AW53" s="156">
        <v>0</v>
      </c>
      <c r="AX53" s="156">
        <v>0</v>
      </c>
      <c r="AY53" s="156"/>
      <c r="AZ53" s="156">
        <v>0</v>
      </c>
      <c r="BA53" s="156">
        <v>0</v>
      </c>
      <c r="BB53" s="156"/>
      <c r="BC53" s="156">
        <v>0</v>
      </c>
      <c r="BD53" s="156">
        <v>0</v>
      </c>
      <c r="BE53" s="156"/>
      <c r="BF53" s="156">
        <f t="shared" ref="BF53:BP53" si="116">BF83</f>
        <v>0</v>
      </c>
      <c r="BG53" s="156">
        <f t="shared" si="116"/>
        <v>0</v>
      </c>
      <c r="BH53" s="156">
        <f t="shared" si="116"/>
        <v>0</v>
      </c>
      <c r="BI53" s="156">
        <f t="shared" si="116"/>
        <v>0</v>
      </c>
      <c r="BJ53" s="156">
        <f t="shared" si="116"/>
        <v>0</v>
      </c>
      <c r="BK53" s="156">
        <f t="shared" si="116"/>
        <v>0</v>
      </c>
      <c r="BL53" s="156">
        <f t="shared" si="116"/>
        <v>0</v>
      </c>
      <c r="BM53" s="156">
        <f t="shared" si="116"/>
        <v>0</v>
      </c>
      <c r="BN53" s="156">
        <f t="shared" si="116"/>
        <v>0</v>
      </c>
      <c r="BO53" s="156">
        <f t="shared" si="116"/>
        <v>0</v>
      </c>
      <c r="BP53" s="156">
        <f t="shared" si="116"/>
        <v>0</v>
      </c>
      <c r="BQ53" s="156">
        <f t="shared" si="32"/>
        <v>4917</v>
      </c>
      <c r="BR53" s="156">
        <f>BW53+CB53+CG53+CL53+CQ53+CV53+DA53+DF53+DK53+DP53</f>
        <v>4917</v>
      </c>
      <c r="BS53" s="50">
        <f t="shared" si="10"/>
        <v>100</v>
      </c>
      <c r="BT53" s="156">
        <f>BT83</f>
        <v>0</v>
      </c>
      <c r="BU53" s="156"/>
      <c r="BV53" s="156">
        <f t="shared" si="35"/>
        <v>0</v>
      </c>
      <c r="BW53" s="156">
        <f>BW83</f>
        <v>0</v>
      </c>
      <c r="BX53" s="50">
        <f t="shared" si="11"/>
        <v>0</v>
      </c>
      <c r="BY53" s="156">
        <f>BY83</f>
        <v>0</v>
      </c>
      <c r="BZ53" s="156"/>
      <c r="CA53" s="156">
        <f t="shared" si="36"/>
        <v>1388</v>
      </c>
      <c r="CB53" s="156">
        <f>CB83</f>
        <v>1388</v>
      </c>
      <c r="CC53" s="50">
        <f t="shared" si="14"/>
        <v>100</v>
      </c>
      <c r="CD53" s="156">
        <f t="shared" si="115"/>
        <v>0</v>
      </c>
      <c r="CE53" s="156"/>
      <c r="CF53" s="156">
        <f t="shared" si="37"/>
        <v>725</v>
      </c>
      <c r="CG53" s="156">
        <f t="shared" si="115"/>
        <v>725</v>
      </c>
      <c r="CH53" s="50">
        <f t="shared" si="16"/>
        <v>100</v>
      </c>
      <c r="CI53" s="156">
        <f t="shared" si="115"/>
        <v>0</v>
      </c>
      <c r="CJ53" s="156"/>
      <c r="CK53" s="156">
        <f t="shared" si="38"/>
        <v>0</v>
      </c>
      <c r="CL53" s="156">
        <f t="shared" si="115"/>
        <v>0</v>
      </c>
      <c r="CM53" s="50">
        <f t="shared" si="18"/>
        <v>0</v>
      </c>
      <c r="CN53" s="156">
        <f t="shared" si="115"/>
        <v>0</v>
      </c>
      <c r="CO53" s="156"/>
      <c r="CP53" s="156">
        <f t="shared" si="39"/>
        <v>0</v>
      </c>
      <c r="CQ53" s="156">
        <f t="shared" si="115"/>
        <v>0</v>
      </c>
      <c r="CR53" s="50">
        <f t="shared" si="20"/>
        <v>0</v>
      </c>
      <c r="CS53" s="156">
        <f t="shared" si="115"/>
        <v>0</v>
      </c>
      <c r="CT53" s="156"/>
      <c r="CU53" s="156">
        <f t="shared" si="40"/>
        <v>0</v>
      </c>
      <c r="CV53" s="156">
        <f t="shared" si="115"/>
        <v>0</v>
      </c>
      <c r="CW53" s="50">
        <f t="shared" si="22"/>
        <v>0</v>
      </c>
      <c r="CX53" s="156">
        <f t="shared" si="115"/>
        <v>0</v>
      </c>
      <c r="CY53" s="156"/>
      <c r="CZ53" s="156">
        <f t="shared" si="41"/>
        <v>2804</v>
      </c>
      <c r="DA53" s="156">
        <f t="shared" si="115"/>
        <v>2804</v>
      </c>
      <c r="DB53" s="50">
        <f t="shared" si="24"/>
        <v>100</v>
      </c>
      <c r="DC53" s="156">
        <f t="shared" si="115"/>
        <v>0</v>
      </c>
      <c r="DD53" s="156"/>
      <c r="DE53" s="156">
        <f t="shared" si="42"/>
        <v>0</v>
      </c>
      <c r="DF53" s="156">
        <f t="shared" si="115"/>
        <v>0</v>
      </c>
      <c r="DG53" s="50">
        <f t="shared" si="26"/>
        <v>0</v>
      </c>
      <c r="DH53" s="156">
        <f t="shared" si="115"/>
        <v>0</v>
      </c>
      <c r="DI53" s="156"/>
      <c r="DJ53" s="156">
        <f t="shared" si="43"/>
        <v>0</v>
      </c>
      <c r="DK53" s="156">
        <f t="shared" si="115"/>
        <v>0</v>
      </c>
      <c r="DL53" s="50">
        <f t="shared" si="28"/>
        <v>0</v>
      </c>
      <c r="DM53" s="156">
        <f t="shared" si="115"/>
        <v>0</v>
      </c>
      <c r="DN53" s="156"/>
      <c r="DO53" s="156">
        <f t="shared" si="44"/>
        <v>0</v>
      </c>
      <c r="DP53" s="156">
        <f t="shared" si="115"/>
        <v>0</v>
      </c>
      <c r="DQ53" s="50">
        <f t="shared" si="30"/>
        <v>0</v>
      </c>
      <c r="DR53" s="156">
        <f t="shared" ref="DR53" si="117">DR83</f>
        <v>0</v>
      </c>
      <c r="DS53" s="156"/>
    </row>
    <row r="54" spans="1:123" hidden="1" outlineLevel="1">
      <c r="A54" s="48"/>
      <c r="B54" s="22"/>
      <c r="C54" s="156"/>
      <c r="D54" s="156"/>
      <c r="E54" s="156"/>
      <c r="F54" s="156"/>
      <c r="G54" s="156"/>
      <c r="H54" s="156"/>
      <c r="I54" s="156"/>
      <c r="J54" s="156"/>
      <c r="K54" s="156"/>
      <c r="L54" s="156"/>
      <c r="M54" s="156"/>
      <c r="N54" s="156"/>
      <c r="O54" s="156"/>
      <c r="P54" s="156"/>
      <c r="Q54" s="156"/>
      <c r="R54" s="156"/>
      <c r="S54" s="156"/>
      <c r="T54" s="156"/>
      <c r="U54" s="156"/>
      <c r="V54" s="156"/>
      <c r="W54" s="156"/>
      <c r="X54" s="156"/>
      <c r="Y54" s="156">
        <f t="shared" si="71"/>
        <v>0</v>
      </c>
      <c r="Z54" s="156">
        <f t="shared" si="71"/>
        <v>0</v>
      </c>
      <c r="AA54" s="156">
        <f t="shared" si="71"/>
        <v>0</v>
      </c>
      <c r="AB54" s="156"/>
      <c r="AC54" s="156"/>
      <c r="AD54" s="156"/>
      <c r="AE54" s="156"/>
      <c r="AF54" s="156"/>
      <c r="AG54" s="156"/>
      <c r="AH54" s="156"/>
      <c r="AI54" s="156"/>
      <c r="AJ54" s="156"/>
      <c r="AK54" s="156"/>
      <c r="AL54" s="156"/>
      <c r="AM54" s="156"/>
      <c r="AN54" s="156"/>
      <c r="AO54" s="156"/>
      <c r="AP54" s="156"/>
      <c r="AQ54" s="156"/>
      <c r="AR54" s="156"/>
      <c r="AS54" s="156"/>
      <c r="AT54" s="156"/>
      <c r="AU54" s="156"/>
      <c r="AV54" s="156"/>
      <c r="AW54" s="156"/>
      <c r="AX54" s="156"/>
      <c r="AY54" s="156"/>
      <c r="AZ54" s="156"/>
      <c r="BA54" s="156"/>
      <c r="BB54" s="156"/>
      <c r="BC54" s="156"/>
      <c r="BD54" s="156"/>
      <c r="BE54" s="156"/>
      <c r="BF54" s="156"/>
      <c r="BG54" s="156"/>
      <c r="BH54" s="156"/>
      <c r="BI54" s="156"/>
      <c r="BJ54" s="156"/>
      <c r="BK54" s="156"/>
      <c r="BL54" s="156"/>
      <c r="BM54" s="156"/>
      <c r="BN54" s="156"/>
      <c r="BO54" s="156"/>
      <c r="BP54" s="156"/>
      <c r="BQ54" s="156"/>
      <c r="BR54" s="156"/>
      <c r="BS54" s="50">
        <f t="shared" si="10"/>
        <v>0</v>
      </c>
      <c r="BT54" s="156"/>
      <c r="BU54" s="156"/>
      <c r="BV54" s="156"/>
      <c r="BW54" s="156"/>
      <c r="BX54" s="50">
        <f t="shared" si="11"/>
        <v>0</v>
      </c>
      <c r="BY54" s="156"/>
      <c r="BZ54" s="156"/>
      <c r="CA54" s="156"/>
      <c r="CB54" s="156"/>
      <c r="CC54" s="50">
        <f t="shared" si="14"/>
        <v>0</v>
      </c>
      <c r="CD54" s="156"/>
      <c r="CE54" s="156"/>
      <c r="CF54" s="156"/>
      <c r="CG54" s="156"/>
      <c r="CH54" s="50">
        <f t="shared" si="16"/>
        <v>0</v>
      </c>
      <c r="CI54" s="156"/>
      <c r="CJ54" s="156"/>
      <c r="CK54" s="156"/>
      <c r="CL54" s="156"/>
      <c r="CM54" s="50">
        <f t="shared" si="18"/>
        <v>0</v>
      </c>
      <c r="CN54" s="156"/>
      <c r="CO54" s="156"/>
      <c r="CP54" s="156"/>
      <c r="CQ54" s="156"/>
      <c r="CR54" s="50">
        <f t="shared" si="20"/>
        <v>0</v>
      </c>
      <c r="CS54" s="156"/>
      <c r="CT54" s="156"/>
      <c r="CU54" s="156"/>
      <c r="CV54" s="156"/>
      <c r="CW54" s="50">
        <f t="shared" si="22"/>
        <v>0</v>
      </c>
      <c r="CX54" s="156"/>
      <c r="CY54" s="156"/>
      <c r="CZ54" s="156"/>
      <c r="DA54" s="156"/>
      <c r="DB54" s="50">
        <f t="shared" si="24"/>
        <v>0</v>
      </c>
      <c r="DC54" s="156"/>
      <c r="DD54" s="156"/>
      <c r="DE54" s="156"/>
      <c r="DF54" s="156"/>
      <c r="DG54" s="50">
        <f t="shared" si="26"/>
        <v>0</v>
      </c>
      <c r="DH54" s="156"/>
      <c r="DI54" s="156"/>
      <c r="DJ54" s="156"/>
      <c r="DK54" s="156"/>
      <c r="DL54" s="50">
        <f t="shared" si="28"/>
        <v>0</v>
      </c>
      <c r="DM54" s="156"/>
      <c r="DN54" s="156"/>
      <c r="DO54" s="156"/>
      <c r="DP54" s="156"/>
      <c r="DQ54" s="50">
        <f t="shared" si="30"/>
        <v>0</v>
      </c>
      <c r="DR54" s="156"/>
      <c r="DS54" s="156"/>
    </row>
    <row r="55" spans="1:123" ht="22.5" customHeight="1" collapsed="1">
      <c r="A55" s="48" t="s">
        <v>62</v>
      </c>
      <c r="B55" s="57" t="s">
        <v>250</v>
      </c>
      <c r="C55" s="156"/>
      <c r="D55" s="49"/>
      <c r="E55" s="49"/>
      <c r="F55" s="49"/>
      <c r="G55" s="49"/>
      <c r="H55" s="49"/>
      <c r="I55" s="49"/>
      <c r="J55" s="49"/>
      <c r="K55" s="49"/>
      <c r="L55" s="49"/>
      <c r="M55" s="49"/>
      <c r="N55" s="156"/>
      <c r="O55" s="49"/>
      <c r="P55" s="49"/>
      <c r="Q55" s="49"/>
      <c r="R55" s="49"/>
      <c r="S55" s="49"/>
      <c r="T55" s="49"/>
      <c r="U55" s="49"/>
      <c r="V55" s="49"/>
      <c r="W55" s="49"/>
      <c r="X55" s="49"/>
      <c r="Y55" s="156">
        <f t="shared" si="71"/>
        <v>21238</v>
      </c>
      <c r="Z55" s="156">
        <f t="shared" si="71"/>
        <v>21238</v>
      </c>
      <c r="AA55" s="156">
        <f t="shared" si="71"/>
        <v>0</v>
      </c>
      <c r="AB55" s="49">
        <v>12171</v>
      </c>
      <c r="AC55" s="49">
        <v>12171</v>
      </c>
      <c r="AD55" s="49"/>
      <c r="AE55" s="49">
        <v>3202</v>
      </c>
      <c r="AF55" s="49">
        <v>3202</v>
      </c>
      <c r="AG55" s="49"/>
      <c r="AH55" s="49">
        <v>2292</v>
      </c>
      <c r="AI55" s="49">
        <v>2292</v>
      </c>
      <c r="AJ55" s="49"/>
      <c r="AK55" s="49">
        <v>1706</v>
      </c>
      <c r="AL55" s="49">
        <v>1706</v>
      </c>
      <c r="AM55" s="49"/>
      <c r="AN55" s="49">
        <v>1681</v>
      </c>
      <c r="AO55" s="49">
        <v>1681</v>
      </c>
      <c r="AP55" s="49"/>
      <c r="AQ55" s="49">
        <v>0</v>
      </c>
      <c r="AR55" s="49">
        <v>0</v>
      </c>
      <c r="AS55" s="49"/>
      <c r="AT55" s="49">
        <v>0</v>
      </c>
      <c r="AU55" s="49">
        <v>0</v>
      </c>
      <c r="AV55" s="49"/>
      <c r="AW55" s="49">
        <v>186</v>
      </c>
      <c r="AX55" s="49">
        <v>186</v>
      </c>
      <c r="AY55" s="49"/>
      <c r="AZ55" s="49">
        <v>0</v>
      </c>
      <c r="BA55" s="49">
        <v>0</v>
      </c>
      <c r="BB55" s="49"/>
      <c r="BC55" s="49">
        <v>0</v>
      </c>
      <c r="BD55" s="49">
        <v>0</v>
      </c>
      <c r="BE55" s="49"/>
      <c r="BF55" s="156"/>
      <c r="BG55" s="49"/>
      <c r="BH55" s="49"/>
      <c r="BI55" s="49"/>
      <c r="BJ55" s="49"/>
      <c r="BK55" s="49"/>
      <c r="BL55" s="49"/>
      <c r="BM55" s="49"/>
      <c r="BN55" s="49"/>
      <c r="BO55" s="49"/>
      <c r="BP55" s="49"/>
      <c r="BQ55" s="156">
        <f t="shared" si="32"/>
        <v>6730</v>
      </c>
      <c r="BR55" s="156">
        <f>BW55+CB55+CG55+CL55+CQ55+CV55+DA55+DF55+DK55+DP55</f>
        <v>6730</v>
      </c>
      <c r="BS55" s="50">
        <f t="shared" si="10"/>
        <v>31.688482907995102</v>
      </c>
      <c r="BT55" s="156"/>
      <c r="BU55" s="156"/>
      <c r="BV55" s="156">
        <f t="shared" si="35"/>
        <v>5114</v>
      </c>
      <c r="BW55" s="17">
        <v>5114</v>
      </c>
      <c r="BX55" s="50">
        <f t="shared" si="11"/>
        <v>42.017911428806173</v>
      </c>
      <c r="BY55" s="58"/>
      <c r="BZ55" s="58"/>
      <c r="CA55" s="156">
        <f t="shared" si="36"/>
        <v>0</v>
      </c>
      <c r="CB55" s="58">
        <v>0</v>
      </c>
      <c r="CC55" s="50">
        <f t="shared" si="14"/>
        <v>0</v>
      </c>
      <c r="CD55" s="58"/>
      <c r="CE55" s="58"/>
      <c r="CF55" s="156">
        <f t="shared" si="37"/>
        <v>0</v>
      </c>
      <c r="CG55" s="58">
        <v>0</v>
      </c>
      <c r="CH55" s="50">
        <f t="shared" si="16"/>
        <v>0</v>
      </c>
      <c r="CI55" s="58"/>
      <c r="CJ55" s="58"/>
      <c r="CK55" s="156">
        <f t="shared" si="38"/>
        <v>0</v>
      </c>
      <c r="CL55" s="58">
        <v>0</v>
      </c>
      <c r="CM55" s="50">
        <f t="shared" si="18"/>
        <v>0</v>
      </c>
      <c r="CN55" s="58"/>
      <c r="CO55" s="58"/>
      <c r="CP55" s="156">
        <f t="shared" si="39"/>
        <v>1616</v>
      </c>
      <c r="CQ55" s="58">
        <v>1616</v>
      </c>
      <c r="CR55" s="50">
        <f t="shared" si="20"/>
        <v>96.133254015466989</v>
      </c>
      <c r="CS55" s="58"/>
      <c r="CT55" s="58"/>
      <c r="CU55" s="156">
        <f t="shared" si="40"/>
        <v>0</v>
      </c>
      <c r="CV55" s="58">
        <v>0</v>
      </c>
      <c r="CW55" s="50">
        <f t="shared" si="22"/>
        <v>0</v>
      </c>
      <c r="CX55" s="58"/>
      <c r="CY55" s="58"/>
      <c r="CZ55" s="156">
        <f t="shared" si="41"/>
        <v>0</v>
      </c>
      <c r="DA55" s="58">
        <v>0</v>
      </c>
      <c r="DB55" s="50">
        <f t="shared" si="24"/>
        <v>0</v>
      </c>
      <c r="DC55" s="58"/>
      <c r="DD55" s="58"/>
      <c r="DE55" s="156">
        <f t="shared" si="42"/>
        <v>0</v>
      </c>
      <c r="DF55" s="58">
        <v>0</v>
      </c>
      <c r="DG55" s="50">
        <f t="shared" si="26"/>
        <v>0</v>
      </c>
      <c r="DH55" s="58"/>
      <c r="DI55" s="58"/>
      <c r="DJ55" s="156">
        <f t="shared" si="43"/>
        <v>0</v>
      </c>
      <c r="DK55" s="58">
        <v>0</v>
      </c>
      <c r="DL55" s="50">
        <f t="shared" si="28"/>
        <v>0</v>
      </c>
      <c r="DM55" s="58"/>
      <c r="DN55" s="58"/>
      <c r="DO55" s="156">
        <f t="shared" si="44"/>
        <v>0</v>
      </c>
      <c r="DP55" s="58">
        <v>0</v>
      </c>
      <c r="DQ55" s="50">
        <f t="shared" si="30"/>
        <v>0</v>
      </c>
      <c r="DR55" s="58"/>
      <c r="DS55" s="58"/>
    </row>
    <row r="56" spans="1:123" s="56" customFormat="1" ht="27" customHeight="1">
      <c r="A56" s="51" t="s">
        <v>29</v>
      </c>
      <c r="B56" s="52" t="s">
        <v>380</v>
      </c>
      <c r="C56" s="53">
        <f>D56+E56+F56+G56+H56+I56+J56+K56+L56+M56</f>
        <v>0</v>
      </c>
      <c r="D56" s="54"/>
      <c r="E56" s="54"/>
      <c r="F56" s="54"/>
      <c r="G56" s="54"/>
      <c r="H56" s="54"/>
      <c r="I56" s="54"/>
      <c r="J56" s="54"/>
      <c r="K56" s="54"/>
      <c r="L56" s="54"/>
      <c r="M56" s="54"/>
      <c r="N56" s="53">
        <f t="shared" ref="N56" si="118">O56+P56+Q56+R56+S56+T56+U56+V56+W56+X56</f>
        <v>0</v>
      </c>
      <c r="O56" s="54"/>
      <c r="P56" s="54"/>
      <c r="Q56" s="54"/>
      <c r="R56" s="54"/>
      <c r="S56" s="54"/>
      <c r="T56" s="54"/>
      <c r="U56" s="54"/>
      <c r="V56" s="54"/>
      <c r="W56" s="54"/>
      <c r="X56" s="54"/>
      <c r="Y56" s="53">
        <f t="shared" si="71"/>
        <v>42717</v>
      </c>
      <c r="Z56" s="53">
        <f t="shared" si="71"/>
        <v>0</v>
      </c>
      <c r="AA56" s="53">
        <f t="shared" si="71"/>
        <v>42717</v>
      </c>
      <c r="AB56" s="54">
        <f t="shared" ref="AB56:BE56" si="119">AB57+AB67</f>
        <v>20513</v>
      </c>
      <c r="AC56" s="54">
        <f t="shared" si="119"/>
        <v>0</v>
      </c>
      <c r="AD56" s="54">
        <f t="shared" si="119"/>
        <v>20513</v>
      </c>
      <c r="AE56" s="54">
        <f t="shared" si="119"/>
        <v>11869</v>
      </c>
      <c r="AF56" s="54">
        <f t="shared" si="119"/>
        <v>0</v>
      </c>
      <c r="AG56" s="54">
        <f t="shared" si="119"/>
        <v>11869</v>
      </c>
      <c r="AH56" s="54">
        <f t="shared" si="119"/>
        <v>8113</v>
      </c>
      <c r="AI56" s="54">
        <f t="shared" si="119"/>
        <v>0</v>
      </c>
      <c r="AJ56" s="54">
        <f t="shared" si="119"/>
        <v>8113</v>
      </c>
      <c r="AK56" s="54">
        <f t="shared" si="119"/>
        <v>-6578</v>
      </c>
      <c r="AL56" s="54">
        <f t="shared" si="119"/>
        <v>0</v>
      </c>
      <c r="AM56" s="54">
        <f t="shared" si="119"/>
        <v>-6578</v>
      </c>
      <c r="AN56" s="54">
        <f t="shared" si="119"/>
        <v>1374</v>
      </c>
      <c r="AO56" s="54">
        <f t="shared" si="119"/>
        <v>0</v>
      </c>
      <c r="AP56" s="54">
        <f t="shared" si="119"/>
        <v>1374</v>
      </c>
      <c r="AQ56" s="54">
        <f t="shared" si="119"/>
        <v>4387</v>
      </c>
      <c r="AR56" s="54">
        <f t="shared" si="119"/>
        <v>0</v>
      </c>
      <c r="AS56" s="54">
        <f t="shared" si="119"/>
        <v>4387</v>
      </c>
      <c r="AT56" s="54">
        <f t="shared" si="119"/>
        <v>-4331</v>
      </c>
      <c r="AU56" s="54">
        <f t="shared" si="119"/>
        <v>0</v>
      </c>
      <c r="AV56" s="54">
        <f t="shared" si="119"/>
        <v>-4331</v>
      </c>
      <c r="AW56" s="54">
        <f t="shared" si="119"/>
        <v>4585</v>
      </c>
      <c r="AX56" s="54">
        <f t="shared" si="119"/>
        <v>0</v>
      </c>
      <c r="AY56" s="54">
        <f t="shared" si="119"/>
        <v>4585</v>
      </c>
      <c r="AZ56" s="54">
        <f t="shared" si="119"/>
        <v>-3042</v>
      </c>
      <c r="BA56" s="54">
        <f t="shared" si="119"/>
        <v>0</v>
      </c>
      <c r="BB56" s="54">
        <f t="shared" si="119"/>
        <v>-3042</v>
      </c>
      <c r="BC56" s="54">
        <f t="shared" si="119"/>
        <v>5827</v>
      </c>
      <c r="BD56" s="54">
        <f t="shared" si="119"/>
        <v>0</v>
      </c>
      <c r="BE56" s="54">
        <f t="shared" si="119"/>
        <v>5827</v>
      </c>
      <c r="BF56" s="53">
        <f t="shared" ref="BF56" si="120">BG56+BH56+BI56+BJ56+BK56+BL56+BM56+BN56+BO56+BP56</f>
        <v>0</v>
      </c>
      <c r="BG56" s="54"/>
      <c r="BH56" s="54"/>
      <c r="BI56" s="54"/>
      <c r="BJ56" s="54"/>
      <c r="BK56" s="54"/>
      <c r="BL56" s="54"/>
      <c r="BM56" s="54"/>
      <c r="BN56" s="54"/>
      <c r="BO56" s="54"/>
      <c r="BP56" s="54"/>
      <c r="BQ56" s="53">
        <f>BQ57+BQ62+BQ67+BQ68</f>
        <v>99691</v>
      </c>
      <c r="BR56" s="53">
        <f>BR57+BR62+BR67+BR68</f>
        <v>0</v>
      </c>
      <c r="BS56" s="53"/>
      <c r="BT56" s="53">
        <f>BT57+BT62+BT67+BT68</f>
        <v>42717</v>
      </c>
      <c r="BU56" s="53">
        <f>BU57+BU62+BU67+BU68</f>
        <v>56974</v>
      </c>
      <c r="BV56" s="53">
        <f>BV57+BV62+BV67+BV68</f>
        <v>31608</v>
      </c>
      <c r="BW56" s="53">
        <f>BW57+BW62+BW67+BW68</f>
        <v>0</v>
      </c>
      <c r="BX56" s="55">
        <f t="shared" si="11"/>
        <v>0</v>
      </c>
      <c r="BY56" s="53">
        <f>BY57+BY62+BY67+BY68</f>
        <v>20513</v>
      </c>
      <c r="BZ56" s="53">
        <f>BZ57+BZ62+BZ67+BZ68</f>
        <v>11095</v>
      </c>
      <c r="CA56" s="53">
        <f>CA57+CA62+CA67+CA68</f>
        <v>15567</v>
      </c>
      <c r="CB56" s="53">
        <f>CB57+CB62+CB67+CB68</f>
        <v>0</v>
      </c>
      <c r="CC56" s="55">
        <f t="shared" si="14"/>
        <v>0</v>
      </c>
      <c r="CD56" s="53">
        <f>CD57+CD62+CD67+CD68</f>
        <v>11869</v>
      </c>
      <c r="CE56" s="53">
        <f>CE57+CE62+CE67+CE68</f>
        <v>3698</v>
      </c>
      <c r="CF56" s="53">
        <f>CF57+CF62+CF67+CF68</f>
        <v>13164</v>
      </c>
      <c r="CG56" s="53">
        <f>CG57+CG62+CG67+CG68</f>
        <v>0</v>
      </c>
      <c r="CH56" s="55">
        <f t="shared" si="16"/>
        <v>0</v>
      </c>
      <c r="CI56" s="53">
        <f>CI57+CI62+CI67+CI68</f>
        <v>8113</v>
      </c>
      <c r="CJ56" s="53">
        <f>CJ57+CJ62+CJ67+CJ68</f>
        <v>5051</v>
      </c>
      <c r="CK56" s="53">
        <f>CK57+CK62+CK67+CK68</f>
        <v>-2189</v>
      </c>
      <c r="CL56" s="53">
        <f>CL57+CL62+CL67+CL68</f>
        <v>0</v>
      </c>
      <c r="CM56" s="55">
        <f t="shared" si="18"/>
        <v>0</v>
      </c>
      <c r="CN56" s="53">
        <f>CN57+CN62+CN67+CN68</f>
        <v>-6578</v>
      </c>
      <c r="CO56" s="53">
        <f>CO57+CO62+CO67+CO68</f>
        <v>4389</v>
      </c>
      <c r="CP56" s="53">
        <f>CP57+CP62+CP67+CP68</f>
        <v>10524</v>
      </c>
      <c r="CQ56" s="53">
        <f>CQ57+CQ62+CQ67+CQ68</f>
        <v>0</v>
      </c>
      <c r="CR56" s="55">
        <f t="shared" si="20"/>
        <v>0</v>
      </c>
      <c r="CS56" s="53">
        <f>CS57+CS62+CS67+CS68</f>
        <v>1374</v>
      </c>
      <c r="CT56" s="53">
        <f>CT57+CT62+CT67+CT68</f>
        <v>9150</v>
      </c>
      <c r="CU56" s="53">
        <f>CU57+CU62+CU67+CU68</f>
        <v>3348</v>
      </c>
      <c r="CV56" s="53">
        <f>CV57+CV62+CV67+CV68</f>
        <v>0</v>
      </c>
      <c r="CW56" s="55">
        <f t="shared" si="22"/>
        <v>0</v>
      </c>
      <c r="CX56" s="53">
        <f>CX57+CX62+CX67+CX68</f>
        <v>4387</v>
      </c>
      <c r="CY56" s="53">
        <f>CY57+CY62+CY67+CY68</f>
        <v>-1039</v>
      </c>
      <c r="CZ56" s="53">
        <f>CZ57+CZ62+CZ67+CZ68</f>
        <v>2680</v>
      </c>
      <c r="DA56" s="53">
        <f>DA57+DA62+DA67+DA68</f>
        <v>0</v>
      </c>
      <c r="DB56" s="55">
        <f t="shared" si="24"/>
        <v>0</v>
      </c>
      <c r="DC56" s="53">
        <f>DC57+DC62+DC67+DC68</f>
        <v>-4331</v>
      </c>
      <c r="DD56" s="53">
        <f>DD57+DD62+DD67+DD68</f>
        <v>7011</v>
      </c>
      <c r="DE56" s="53">
        <f>DE57+DE62+DE67+DE68</f>
        <v>6172</v>
      </c>
      <c r="DF56" s="53">
        <f>DF57+DF62+DF67+DF68</f>
        <v>0</v>
      </c>
      <c r="DG56" s="55">
        <f t="shared" si="26"/>
        <v>0</v>
      </c>
      <c r="DH56" s="53">
        <f>DH57+DH62+DH67+DH68</f>
        <v>4585</v>
      </c>
      <c r="DI56" s="53">
        <f>DI57+DI62+DI67+DI68</f>
        <v>1587</v>
      </c>
      <c r="DJ56" s="53">
        <f>DJ57+DJ62+DJ67+DJ68</f>
        <v>5101</v>
      </c>
      <c r="DK56" s="53">
        <f>DK57+DK62+DK67+DK68</f>
        <v>0</v>
      </c>
      <c r="DL56" s="55">
        <f t="shared" si="28"/>
        <v>0</v>
      </c>
      <c r="DM56" s="53">
        <f>DM57+DM62+DM67+DM68</f>
        <v>-3042</v>
      </c>
      <c r="DN56" s="53">
        <f>DN57+DN62+DN67+DN68</f>
        <v>8143</v>
      </c>
      <c r="DO56" s="53">
        <f>DO57+DO62+DO67+DO68</f>
        <v>13716</v>
      </c>
      <c r="DP56" s="53">
        <f>DP57+DP62+DP67+DP68</f>
        <v>0</v>
      </c>
      <c r="DQ56" s="55">
        <f t="shared" si="30"/>
        <v>0</v>
      </c>
      <c r="DR56" s="53">
        <f>DR57+DR62+DR67+DR68</f>
        <v>5827</v>
      </c>
      <c r="DS56" s="53">
        <f>DS57+DS62+DS67+DS68</f>
        <v>7889</v>
      </c>
    </row>
    <row r="57" spans="1:123" s="56" customFormat="1" ht="27" customHeight="1">
      <c r="A57" s="51" t="s">
        <v>67</v>
      </c>
      <c r="B57" s="52" t="s">
        <v>251</v>
      </c>
      <c r="C57" s="53"/>
      <c r="D57" s="54"/>
      <c r="E57" s="54"/>
      <c r="F57" s="54"/>
      <c r="G57" s="54"/>
      <c r="H57" s="54"/>
      <c r="I57" s="54"/>
      <c r="J57" s="54"/>
      <c r="K57" s="54"/>
      <c r="L57" s="54"/>
      <c r="M57" s="54"/>
      <c r="N57" s="53"/>
      <c r="O57" s="54"/>
      <c r="P57" s="54"/>
      <c r="Q57" s="54"/>
      <c r="R57" s="54"/>
      <c r="S57" s="54"/>
      <c r="T57" s="54"/>
      <c r="U57" s="54"/>
      <c r="V57" s="54"/>
      <c r="W57" s="54"/>
      <c r="X57" s="54"/>
      <c r="Y57" s="53">
        <f>Y58-Y59-Y60+Y61</f>
        <v>23167</v>
      </c>
      <c r="Z57" s="53">
        <f t="shared" si="71"/>
        <v>0</v>
      </c>
      <c r="AA57" s="53">
        <f t="shared" si="71"/>
        <v>23167</v>
      </c>
      <c r="AB57" s="53">
        <f t="shared" ref="AB57:BE57" si="121">AB58-AB59-AB60+AB61</f>
        <v>10034</v>
      </c>
      <c r="AC57" s="53">
        <f t="shared" si="121"/>
        <v>0</v>
      </c>
      <c r="AD57" s="53">
        <f t="shared" si="121"/>
        <v>10034</v>
      </c>
      <c r="AE57" s="53">
        <f t="shared" si="121"/>
        <v>8796</v>
      </c>
      <c r="AF57" s="53">
        <f t="shared" si="121"/>
        <v>0</v>
      </c>
      <c r="AG57" s="53">
        <f t="shared" si="121"/>
        <v>8796</v>
      </c>
      <c r="AH57" s="53">
        <f t="shared" si="121"/>
        <v>6231</v>
      </c>
      <c r="AI57" s="53">
        <f t="shared" si="121"/>
        <v>0</v>
      </c>
      <c r="AJ57" s="53">
        <f t="shared" si="121"/>
        <v>6231</v>
      </c>
      <c r="AK57" s="53">
        <f t="shared" si="121"/>
        <v>-8757</v>
      </c>
      <c r="AL57" s="53">
        <f t="shared" si="121"/>
        <v>0</v>
      </c>
      <c r="AM57" s="53">
        <f t="shared" si="121"/>
        <v>-8757</v>
      </c>
      <c r="AN57" s="53">
        <f t="shared" si="121"/>
        <v>-467</v>
      </c>
      <c r="AO57" s="53">
        <f t="shared" si="121"/>
        <v>0</v>
      </c>
      <c r="AP57" s="53">
        <f t="shared" si="121"/>
        <v>-467</v>
      </c>
      <c r="AQ57" s="53">
        <f t="shared" si="121"/>
        <v>4387</v>
      </c>
      <c r="AR57" s="53">
        <f t="shared" si="121"/>
        <v>0</v>
      </c>
      <c r="AS57" s="53">
        <f t="shared" si="121"/>
        <v>4387</v>
      </c>
      <c r="AT57" s="53">
        <f t="shared" si="121"/>
        <v>-4331</v>
      </c>
      <c r="AU57" s="53">
        <f t="shared" si="121"/>
        <v>0</v>
      </c>
      <c r="AV57" s="53">
        <f t="shared" si="121"/>
        <v>-4331</v>
      </c>
      <c r="AW57" s="53">
        <f t="shared" si="121"/>
        <v>4489</v>
      </c>
      <c r="AX57" s="53">
        <f t="shared" si="121"/>
        <v>0</v>
      </c>
      <c r="AY57" s="53">
        <f t="shared" si="121"/>
        <v>4489</v>
      </c>
      <c r="AZ57" s="53">
        <f t="shared" si="121"/>
        <v>-3042</v>
      </c>
      <c r="BA57" s="53">
        <f t="shared" si="121"/>
        <v>0</v>
      </c>
      <c r="BB57" s="53">
        <f t="shared" si="121"/>
        <v>-3042</v>
      </c>
      <c r="BC57" s="53">
        <f t="shared" si="121"/>
        <v>5827</v>
      </c>
      <c r="BD57" s="53">
        <f t="shared" si="121"/>
        <v>0</v>
      </c>
      <c r="BE57" s="53">
        <f t="shared" si="121"/>
        <v>5827</v>
      </c>
      <c r="BF57" s="53"/>
      <c r="BG57" s="54"/>
      <c r="BH57" s="54"/>
      <c r="BI57" s="54"/>
      <c r="BJ57" s="54"/>
      <c r="BK57" s="54"/>
      <c r="BL57" s="54"/>
      <c r="BM57" s="54"/>
      <c r="BN57" s="54"/>
      <c r="BO57" s="54"/>
      <c r="BP57" s="54"/>
      <c r="BQ57" s="53">
        <f>BQ58-BQ59-BQ60+BQ61</f>
        <v>23167</v>
      </c>
      <c r="BR57" s="53">
        <f>BR58-BR59-BR60</f>
        <v>0</v>
      </c>
      <c r="BS57" s="55">
        <f t="shared" si="10"/>
        <v>0</v>
      </c>
      <c r="BT57" s="53">
        <f>BT58-BT59-BT60+BT61</f>
        <v>23167</v>
      </c>
      <c r="BU57" s="53"/>
      <c r="BV57" s="53">
        <f>BV58-BV59-BV60+BV61</f>
        <v>10034</v>
      </c>
      <c r="BW57" s="53">
        <f>BW58-BW59-BW60</f>
        <v>0</v>
      </c>
      <c r="BX57" s="55">
        <f t="shared" si="11"/>
        <v>0</v>
      </c>
      <c r="BY57" s="53">
        <f>BY58-BY59-BY60+BY61</f>
        <v>10034</v>
      </c>
      <c r="BZ57" s="53">
        <f>BZ58-BZ59-BZ60+BZ61</f>
        <v>0</v>
      </c>
      <c r="CA57" s="53">
        <f>CA58-CA59-CA60+CA61</f>
        <v>8796</v>
      </c>
      <c r="CB57" s="53">
        <f>CB58-CB59-CB60</f>
        <v>0</v>
      </c>
      <c r="CC57" s="55">
        <f t="shared" si="14"/>
        <v>0</v>
      </c>
      <c r="CD57" s="53">
        <f>CD58-CD59-CD60+CD61</f>
        <v>8796</v>
      </c>
      <c r="CE57" s="53">
        <f>CE58-CE59-CE60+CE61</f>
        <v>0</v>
      </c>
      <c r="CF57" s="53">
        <f>CF58-CF59-CF60+CF61</f>
        <v>6231</v>
      </c>
      <c r="CG57" s="53">
        <f>CG58-CG59-CG60</f>
        <v>0</v>
      </c>
      <c r="CH57" s="55">
        <f t="shared" si="16"/>
        <v>0</v>
      </c>
      <c r="CI57" s="53">
        <f>CI58-CI59-CI60+CI61</f>
        <v>6231</v>
      </c>
      <c r="CJ57" s="53"/>
      <c r="CK57" s="53">
        <f>CK58-CK59-CK60+CK61</f>
        <v>-8757</v>
      </c>
      <c r="CL57" s="53">
        <f>CL58-CL59-CL60</f>
        <v>0</v>
      </c>
      <c r="CM57" s="55">
        <f t="shared" si="18"/>
        <v>0</v>
      </c>
      <c r="CN57" s="53">
        <f>CN58-CN59-CN60+CN61</f>
        <v>-8757</v>
      </c>
      <c r="CO57" s="53"/>
      <c r="CP57" s="53">
        <f>CP58-CP59-CP60+CP61</f>
        <v>-467</v>
      </c>
      <c r="CQ57" s="53">
        <f>CQ58-CQ59-CQ60</f>
        <v>0</v>
      </c>
      <c r="CR57" s="55">
        <f t="shared" si="20"/>
        <v>0</v>
      </c>
      <c r="CS57" s="53">
        <f>CS58-CS59-CS60+CS61</f>
        <v>-467</v>
      </c>
      <c r="CT57" s="53"/>
      <c r="CU57" s="53">
        <f>CU58-CU59-CU60+CU61</f>
        <v>4387</v>
      </c>
      <c r="CV57" s="53">
        <f>CV58-CV59-CV60</f>
        <v>0</v>
      </c>
      <c r="CW57" s="55">
        <f t="shared" si="22"/>
        <v>0</v>
      </c>
      <c r="CX57" s="53">
        <f>CX58-CX59-CX60+CX61</f>
        <v>4387</v>
      </c>
      <c r="CY57" s="53"/>
      <c r="CZ57" s="53">
        <f>CZ58-CZ59-CZ60+CZ61</f>
        <v>-4331</v>
      </c>
      <c r="DA57" s="53">
        <f>DA58-DA59-DA60</f>
        <v>0</v>
      </c>
      <c r="DB57" s="55">
        <f t="shared" si="24"/>
        <v>0</v>
      </c>
      <c r="DC57" s="53">
        <f>DC58-DC59-DC60+DC61</f>
        <v>-4331</v>
      </c>
      <c r="DD57" s="53"/>
      <c r="DE57" s="53">
        <f>DE58-DE59-DE60+DE61</f>
        <v>4489</v>
      </c>
      <c r="DF57" s="53">
        <f>DF58-DF59-DF60</f>
        <v>0</v>
      </c>
      <c r="DG57" s="55">
        <f t="shared" si="26"/>
        <v>0</v>
      </c>
      <c r="DH57" s="53">
        <f>DH58-DH59-DH60+DH61</f>
        <v>4489</v>
      </c>
      <c r="DI57" s="53"/>
      <c r="DJ57" s="53">
        <f>DJ58-DJ59-DJ60+DJ61</f>
        <v>-3042</v>
      </c>
      <c r="DK57" s="53">
        <f>DK58-DK59-DK60</f>
        <v>0</v>
      </c>
      <c r="DL57" s="55">
        <f t="shared" si="28"/>
        <v>0</v>
      </c>
      <c r="DM57" s="53">
        <f>DM58-DM59-DM60+DM61</f>
        <v>-3042</v>
      </c>
      <c r="DN57" s="53"/>
      <c r="DO57" s="53">
        <f>DO58-DO59-DO60+DO61</f>
        <v>5827</v>
      </c>
      <c r="DP57" s="53">
        <f>DP58-DP59-DP60</f>
        <v>0</v>
      </c>
      <c r="DQ57" s="55">
        <f t="shared" si="30"/>
        <v>0</v>
      </c>
      <c r="DR57" s="53">
        <f>DR58-DR59-DR60+DR61</f>
        <v>5827</v>
      </c>
      <c r="DS57" s="53"/>
    </row>
    <row r="58" spans="1:123" s="56" customFormat="1" ht="27" customHeight="1" outlineLevel="1">
      <c r="A58" s="48" t="s">
        <v>62</v>
      </c>
      <c r="B58" s="20" t="s">
        <v>252</v>
      </c>
      <c r="C58" s="156"/>
      <c r="D58" s="49"/>
      <c r="E58" s="49"/>
      <c r="F58" s="49"/>
      <c r="G58" s="49"/>
      <c r="H58" s="49"/>
      <c r="I58" s="49"/>
      <c r="J58" s="49"/>
      <c r="K58" s="49"/>
      <c r="L58" s="49"/>
      <c r="M58" s="49"/>
      <c r="N58" s="156"/>
      <c r="O58" s="49"/>
      <c r="P58" s="49"/>
      <c r="Q58" s="49"/>
      <c r="R58" s="49"/>
      <c r="S58" s="49"/>
      <c r="T58" s="49"/>
      <c r="U58" s="49"/>
      <c r="V58" s="49"/>
      <c r="W58" s="49"/>
      <c r="X58" s="49"/>
      <c r="Y58" s="156">
        <f t="shared" ref="Y58:AA69" si="122">AB58+AE58+AH58+AK58+AN58+AQ58+AT58+AW58+AZ58+BC58</f>
        <v>107715</v>
      </c>
      <c r="Z58" s="156">
        <f t="shared" si="71"/>
        <v>0</v>
      </c>
      <c r="AA58" s="156">
        <f t="shared" si="71"/>
        <v>107715</v>
      </c>
      <c r="AB58" s="49">
        <v>21656</v>
      </c>
      <c r="AC58" s="49"/>
      <c r="AD58" s="49">
        <v>21656</v>
      </c>
      <c r="AE58" s="49">
        <v>13941</v>
      </c>
      <c r="AF58" s="49"/>
      <c r="AG58" s="49">
        <v>13941</v>
      </c>
      <c r="AH58" s="49">
        <v>11280</v>
      </c>
      <c r="AI58" s="49"/>
      <c r="AJ58" s="49">
        <v>11280</v>
      </c>
      <c r="AK58" s="49">
        <v>9370</v>
      </c>
      <c r="AL58" s="49"/>
      <c r="AM58" s="49">
        <v>9370</v>
      </c>
      <c r="AN58" s="49">
        <v>11354</v>
      </c>
      <c r="AO58" s="49"/>
      <c r="AP58" s="49">
        <v>11354</v>
      </c>
      <c r="AQ58" s="49">
        <v>10667</v>
      </c>
      <c r="AR58" s="49"/>
      <c r="AS58" s="49">
        <v>10667</v>
      </c>
      <c r="AT58" s="49">
        <v>2287</v>
      </c>
      <c r="AU58" s="49"/>
      <c r="AV58" s="49">
        <v>2287</v>
      </c>
      <c r="AW58" s="49">
        <v>7974</v>
      </c>
      <c r="AX58" s="49"/>
      <c r="AY58" s="49">
        <v>7974</v>
      </c>
      <c r="AZ58" s="49">
        <v>9238</v>
      </c>
      <c r="BA58" s="49"/>
      <c r="BB58" s="49">
        <v>9238</v>
      </c>
      <c r="BC58" s="49">
        <v>9948</v>
      </c>
      <c r="BD58" s="49"/>
      <c r="BE58" s="49">
        <v>9948</v>
      </c>
      <c r="BF58" s="156"/>
      <c r="BG58" s="49"/>
      <c r="BH58" s="49"/>
      <c r="BI58" s="49"/>
      <c r="BJ58" s="49"/>
      <c r="BK58" s="49"/>
      <c r="BL58" s="49"/>
      <c r="BM58" s="49"/>
      <c r="BN58" s="49"/>
      <c r="BO58" s="49"/>
      <c r="BP58" s="49"/>
      <c r="BQ58" s="156">
        <f t="shared" ref="BQ58:BQ60" si="123">BR58+BT58</f>
        <v>107715</v>
      </c>
      <c r="BR58" s="156">
        <f t="shared" ref="BR58:BR61" si="124">BW58+CB58+CG58+CL58+CQ58+CV58+DA58+DF58+DK58+DP58</f>
        <v>0</v>
      </c>
      <c r="BS58" s="50">
        <f t="shared" si="10"/>
        <v>0</v>
      </c>
      <c r="BT58" s="156">
        <f t="shared" ref="BT58:BT60" si="125">BY58+CD58+CI58+CN58+CS58+CX58+DC58+DH58+DM58+DR58</f>
        <v>107715</v>
      </c>
      <c r="BU58" s="156"/>
      <c r="BV58" s="156">
        <f t="shared" ref="BV58:BV60" si="126">BW58+BY58</f>
        <v>21656</v>
      </c>
      <c r="BW58" s="49"/>
      <c r="BX58" s="50">
        <f t="shared" si="11"/>
        <v>0</v>
      </c>
      <c r="BY58" s="49">
        <v>21656</v>
      </c>
      <c r="BZ58" s="49"/>
      <c r="CA58" s="156">
        <f t="shared" ref="CA58:CA60" si="127">CB58+CD58</f>
        <v>13941</v>
      </c>
      <c r="CB58" s="49"/>
      <c r="CC58" s="50">
        <f t="shared" si="14"/>
        <v>0</v>
      </c>
      <c r="CD58" s="49">
        <v>13941</v>
      </c>
      <c r="CE58" s="49"/>
      <c r="CF58" s="156">
        <f t="shared" ref="CF58:CF60" si="128">CG58+CI58</f>
        <v>11280</v>
      </c>
      <c r="CG58" s="49"/>
      <c r="CH58" s="50">
        <f t="shared" si="16"/>
        <v>0</v>
      </c>
      <c r="CI58" s="49">
        <v>11280</v>
      </c>
      <c r="CJ58" s="49"/>
      <c r="CK58" s="156">
        <f t="shared" ref="CK58:CK60" si="129">CL58+CN58</f>
        <v>9370</v>
      </c>
      <c r="CL58" s="49"/>
      <c r="CM58" s="50">
        <f t="shared" si="18"/>
        <v>0</v>
      </c>
      <c r="CN58" s="49">
        <v>9370</v>
      </c>
      <c r="CO58" s="49"/>
      <c r="CP58" s="156">
        <f t="shared" ref="CP58:CP60" si="130">CQ58+CS58</f>
        <v>11354</v>
      </c>
      <c r="CQ58" s="49"/>
      <c r="CR58" s="50">
        <f t="shared" si="20"/>
        <v>0</v>
      </c>
      <c r="CS58" s="49">
        <v>11354</v>
      </c>
      <c r="CT58" s="49"/>
      <c r="CU58" s="156">
        <f t="shared" ref="CU58:CU60" si="131">CV58+CX58</f>
        <v>10667</v>
      </c>
      <c r="CV58" s="49"/>
      <c r="CW58" s="50">
        <f t="shared" si="22"/>
        <v>0</v>
      </c>
      <c r="CX58" s="49">
        <v>10667</v>
      </c>
      <c r="CY58" s="49"/>
      <c r="CZ58" s="156">
        <f t="shared" ref="CZ58:CZ60" si="132">DA58+DC58</f>
        <v>2287</v>
      </c>
      <c r="DA58" s="49"/>
      <c r="DB58" s="50">
        <f t="shared" si="24"/>
        <v>0</v>
      </c>
      <c r="DC58" s="49">
        <v>2287</v>
      </c>
      <c r="DD58" s="49"/>
      <c r="DE58" s="156">
        <f t="shared" ref="DE58:DE60" si="133">DF58+DH58</f>
        <v>7974</v>
      </c>
      <c r="DF58" s="49"/>
      <c r="DG58" s="50">
        <f t="shared" si="26"/>
        <v>0</v>
      </c>
      <c r="DH58" s="49">
        <v>7974</v>
      </c>
      <c r="DI58" s="49"/>
      <c r="DJ58" s="156">
        <f t="shared" ref="DJ58:DJ60" si="134">DK58+DM58</f>
        <v>9238</v>
      </c>
      <c r="DK58" s="49"/>
      <c r="DL58" s="50">
        <f t="shared" si="28"/>
        <v>0</v>
      </c>
      <c r="DM58" s="49">
        <v>9238</v>
      </c>
      <c r="DN58" s="49"/>
      <c r="DO58" s="156">
        <f t="shared" ref="DO58:DO60" si="135">DP58+DR58</f>
        <v>9948</v>
      </c>
      <c r="DP58" s="49"/>
      <c r="DQ58" s="50">
        <f t="shared" si="30"/>
        <v>0</v>
      </c>
      <c r="DR58" s="49">
        <v>9948</v>
      </c>
      <c r="DS58" s="49"/>
    </row>
    <row r="59" spans="1:123" s="56" customFormat="1" ht="18.75" customHeight="1" outlineLevel="1">
      <c r="A59" s="48" t="s">
        <v>62</v>
      </c>
      <c r="B59" s="20" t="s">
        <v>253</v>
      </c>
      <c r="C59" s="156"/>
      <c r="D59" s="49"/>
      <c r="E59" s="49"/>
      <c r="F59" s="49"/>
      <c r="G59" s="49"/>
      <c r="H59" s="49"/>
      <c r="I59" s="49"/>
      <c r="J59" s="49"/>
      <c r="K59" s="49"/>
      <c r="L59" s="49"/>
      <c r="M59" s="49"/>
      <c r="N59" s="156"/>
      <c r="O59" s="49"/>
      <c r="P59" s="49"/>
      <c r="Q59" s="49"/>
      <c r="R59" s="49"/>
      <c r="S59" s="49"/>
      <c r="T59" s="49"/>
      <c r="U59" s="49"/>
      <c r="V59" s="49"/>
      <c r="W59" s="49"/>
      <c r="X59" s="49"/>
      <c r="Y59" s="156">
        <f t="shared" si="122"/>
        <v>41963</v>
      </c>
      <c r="Z59" s="156">
        <f t="shared" si="71"/>
        <v>0</v>
      </c>
      <c r="AA59" s="156">
        <f t="shared" si="71"/>
        <v>41963</v>
      </c>
      <c r="AB59" s="49">
        <v>10142</v>
      </c>
      <c r="AC59" s="49"/>
      <c r="AD59" s="49">
        <v>10142</v>
      </c>
      <c r="AE59" s="49">
        <v>4695</v>
      </c>
      <c r="AF59" s="49"/>
      <c r="AG59" s="49">
        <v>4695</v>
      </c>
      <c r="AH59" s="49">
        <v>3706</v>
      </c>
      <c r="AI59" s="49"/>
      <c r="AJ59" s="49">
        <v>3706</v>
      </c>
      <c r="AK59" s="49">
        <v>4345</v>
      </c>
      <c r="AL59" s="49"/>
      <c r="AM59" s="49">
        <v>4345</v>
      </c>
      <c r="AN59" s="49">
        <v>4321</v>
      </c>
      <c r="AO59" s="49"/>
      <c r="AP59" s="49">
        <v>4321</v>
      </c>
      <c r="AQ59" s="49">
        <v>4447</v>
      </c>
      <c r="AR59" s="49"/>
      <c r="AS59" s="49">
        <v>4447</v>
      </c>
      <c r="AT59" s="49">
        <v>1060</v>
      </c>
      <c r="AU59" s="49"/>
      <c r="AV59" s="49">
        <v>1060</v>
      </c>
      <c r="AW59" s="49">
        <v>3024</v>
      </c>
      <c r="AX59" s="49"/>
      <c r="AY59" s="49">
        <v>3024</v>
      </c>
      <c r="AZ59" s="49">
        <v>2873</v>
      </c>
      <c r="BA59" s="49"/>
      <c r="BB59" s="49">
        <v>2873</v>
      </c>
      <c r="BC59" s="49">
        <v>3350</v>
      </c>
      <c r="BD59" s="49"/>
      <c r="BE59" s="49">
        <v>3350</v>
      </c>
      <c r="BF59" s="156"/>
      <c r="BG59" s="49"/>
      <c r="BH59" s="49"/>
      <c r="BI59" s="49"/>
      <c r="BJ59" s="49"/>
      <c r="BK59" s="49"/>
      <c r="BL59" s="49"/>
      <c r="BM59" s="49"/>
      <c r="BN59" s="49"/>
      <c r="BO59" s="49"/>
      <c r="BP59" s="49"/>
      <c r="BQ59" s="156">
        <f t="shared" si="123"/>
        <v>41963</v>
      </c>
      <c r="BR59" s="156">
        <f t="shared" si="124"/>
        <v>0</v>
      </c>
      <c r="BS59" s="50">
        <f t="shared" si="10"/>
        <v>0</v>
      </c>
      <c r="BT59" s="156">
        <f t="shared" si="125"/>
        <v>41963</v>
      </c>
      <c r="BU59" s="156"/>
      <c r="BV59" s="156">
        <f t="shared" si="126"/>
        <v>10142</v>
      </c>
      <c r="BW59" s="49"/>
      <c r="BX59" s="50">
        <f t="shared" si="11"/>
        <v>0</v>
      </c>
      <c r="BY59" s="49">
        <v>10142</v>
      </c>
      <c r="BZ59" s="49"/>
      <c r="CA59" s="156">
        <f t="shared" si="127"/>
        <v>4695</v>
      </c>
      <c r="CB59" s="49"/>
      <c r="CC59" s="50">
        <f t="shared" si="14"/>
        <v>0</v>
      </c>
      <c r="CD59" s="49">
        <v>4695</v>
      </c>
      <c r="CE59" s="49"/>
      <c r="CF59" s="156">
        <f t="shared" si="128"/>
        <v>3706</v>
      </c>
      <c r="CG59" s="49"/>
      <c r="CH59" s="50">
        <f t="shared" si="16"/>
        <v>0</v>
      </c>
      <c r="CI59" s="49">
        <v>3706</v>
      </c>
      <c r="CJ59" s="49"/>
      <c r="CK59" s="156">
        <f t="shared" si="129"/>
        <v>4345</v>
      </c>
      <c r="CL59" s="49"/>
      <c r="CM59" s="50">
        <f t="shared" si="18"/>
        <v>0</v>
      </c>
      <c r="CN59" s="49">
        <v>4345</v>
      </c>
      <c r="CO59" s="49"/>
      <c r="CP59" s="156">
        <f t="shared" si="130"/>
        <v>4321</v>
      </c>
      <c r="CQ59" s="49"/>
      <c r="CR59" s="50">
        <f t="shared" si="20"/>
        <v>0</v>
      </c>
      <c r="CS59" s="49">
        <v>4321</v>
      </c>
      <c r="CT59" s="49"/>
      <c r="CU59" s="156">
        <f t="shared" si="131"/>
        <v>4447</v>
      </c>
      <c r="CV59" s="49"/>
      <c r="CW59" s="50">
        <f t="shared" si="22"/>
        <v>0</v>
      </c>
      <c r="CX59" s="49">
        <v>4447</v>
      </c>
      <c r="CY59" s="49"/>
      <c r="CZ59" s="156">
        <f t="shared" si="132"/>
        <v>1060</v>
      </c>
      <c r="DA59" s="49"/>
      <c r="DB59" s="50">
        <f t="shared" si="24"/>
        <v>0</v>
      </c>
      <c r="DC59" s="49">
        <v>1060</v>
      </c>
      <c r="DD59" s="49"/>
      <c r="DE59" s="156">
        <f t="shared" si="133"/>
        <v>3024</v>
      </c>
      <c r="DF59" s="49"/>
      <c r="DG59" s="50">
        <f t="shared" si="26"/>
        <v>0</v>
      </c>
      <c r="DH59" s="49">
        <v>3024</v>
      </c>
      <c r="DI59" s="49"/>
      <c r="DJ59" s="156">
        <f t="shared" si="134"/>
        <v>2873</v>
      </c>
      <c r="DK59" s="49"/>
      <c r="DL59" s="50">
        <f t="shared" si="28"/>
        <v>0</v>
      </c>
      <c r="DM59" s="49">
        <v>2873</v>
      </c>
      <c r="DN59" s="49"/>
      <c r="DO59" s="156">
        <f t="shared" si="135"/>
        <v>3350</v>
      </c>
      <c r="DP59" s="49"/>
      <c r="DQ59" s="50">
        <f t="shared" si="30"/>
        <v>0</v>
      </c>
      <c r="DR59" s="49">
        <v>3350</v>
      </c>
      <c r="DS59" s="49"/>
    </row>
    <row r="60" spans="1:123" s="56" customFormat="1" ht="33" customHeight="1" outlineLevel="1">
      <c r="A60" s="48" t="s">
        <v>62</v>
      </c>
      <c r="B60" s="20" t="s">
        <v>254</v>
      </c>
      <c r="C60" s="156"/>
      <c r="D60" s="49"/>
      <c r="E60" s="49"/>
      <c r="F60" s="49"/>
      <c r="G60" s="49"/>
      <c r="H60" s="49"/>
      <c r="I60" s="49"/>
      <c r="J60" s="49"/>
      <c r="K60" s="49"/>
      <c r="L60" s="49"/>
      <c r="M60" s="49"/>
      <c r="N60" s="156"/>
      <c r="O60" s="49"/>
      <c r="P60" s="49"/>
      <c r="Q60" s="49"/>
      <c r="R60" s="49"/>
      <c r="S60" s="49"/>
      <c r="T60" s="49"/>
      <c r="U60" s="49"/>
      <c r="V60" s="49"/>
      <c r="W60" s="49"/>
      <c r="X60" s="49"/>
      <c r="Y60" s="156">
        <f t="shared" si="122"/>
        <v>13387</v>
      </c>
      <c r="Z60" s="156">
        <f t="shared" si="71"/>
        <v>0</v>
      </c>
      <c r="AA60" s="156">
        <f t="shared" si="71"/>
        <v>13387</v>
      </c>
      <c r="AB60" s="49">
        <v>0</v>
      </c>
      <c r="AC60" s="49"/>
      <c r="AD60" s="49">
        <v>0</v>
      </c>
      <c r="AE60" s="49">
        <v>0</v>
      </c>
      <c r="AF60" s="49"/>
      <c r="AG60" s="49">
        <v>0</v>
      </c>
      <c r="AH60" s="49">
        <v>0</v>
      </c>
      <c r="AI60" s="49"/>
      <c r="AJ60" s="49">
        <v>0</v>
      </c>
      <c r="AK60" s="49">
        <v>0</v>
      </c>
      <c r="AL60" s="49"/>
      <c r="AM60" s="49">
        <v>0</v>
      </c>
      <c r="AN60" s="49">
        <v>0</v>
      </c>
      <c r="AO60" s="49"/>
      <c r="AP60" s="49">
        <v>0</v>
      </c>
      <c r="AQ60" s="49">
        <v>2237</v>
      </c>
      <c r="AR60" s="49"/>
      <c r="AS60" s="49">
        <v>2237</v>
      </c>
      <c r="AT60" s="49">
        <v>972</v>
      </c>
      <c r="AU60" s="49"/>
      <c r="AV60" s="49">
        <v>972</v>
      </c>
      <c r="AW60" s="49">
        <v>0</v>
      </c>
      <c r="AX60" s="49"/>
      <c r="AY60" s="49">
        <v>0</v>
      </c>
      <c r="AZ60" s="49">
        <v>9407</v>
      </c>
      <c r="BA60" s="49"/>
      <c r="BB60" s="49">
        <v>9407</v>
      </c>
      <c r="BC60" s="49">
        <v>771</v>
      </c>
      <c r="BD60" s="49"/>
      <c r="BE60" s="49">
        <v>771</v>
      </c>
      <c r="BF60" s="156"/>
      <c r="BG60" s="49"/>
      <c r="BH60" s="49"/>
      <c r="BI60" s="49"/>
      <c r="BJ60" s="49"/>
      <c r="BK60" s="49"/>
      <c r="BL60" s="49"/>
      <c r="BM60" s="49"/>
      <c r="BN60" s="49"/>
      <c r="BO60" s="49"/>
      <c r="BP60" s="49"/>
      <c r="BQ60" s="156">
        <f t="shared" si="123"/>
        <v>13387</v>
      </c>
      <c r="BR60" s="156">
        <f t="shared" si="124"/>
        <v>0</v>
      </c>
      <c r="BS60" s="50">
        <f t="shared" si="10"/>
        <v>0</v>
      </c>
      <c r="BT60" s="156">
        <f t="shared" si="125"/>
        <v>13387</v>
      </c>
      <c r="BU60" s="156"/>
      <c r="BV60" s="156">
        <f t="shared" si="126"/>
        <v>0</v>
      </c>
      <c r="BW60" s="49"/>
      <c r="BX60" s="50">
        <f t="shared" si="11"/>
        <v>0</v>
      </c>
      <c r="BY60" s="49">
        <f>IF(BY106&lt;0,-BY106,0)</f>
        <v>0</v>
      </c>
      <c r="BZ60" s="49"/>
      <c r="CA60" s="156">
        <f t="shared" si="127"/>
        <v>0</v>
      </c>
      <c r="CB60" s="49"/>
      <c r="CC60" s="50">
        <f t="shared" si="14"/>
        <v>0</v>
      </c>
      <c r="CD60" s="49">
        <f>IF(CD106&lt;0,-CD106,0)</f>
        <v>0</v>
      </c>
      <c r="CE60" s="49"/>
      <c r="CF60" s="156">
        <f t="shared" si="128"/>
        <v>0</v>
      </c>
      <c r="CG60" s="49"/>
      <c r="CH60" s="50">
        <f t="shared" si="16"/>
        <v>0</v>
      </c>
      <c r="CI60" s="49">
        <f>IF(CI106&lt;0,-CI106,0)</f>
        <v>0</v>
      </c>
      <c r="CJ60" s="49"/>
      <c r="CK60" s="156">
        <f t="shared" si="129"/>
        <v>0</v>
      </c>
      <c r="CL60" s="49"/>
      <c r="CM60" s="50">
        <f t="shared" si="18"/>
        <v>0</v>
      </c>
      <c r="CN60" s="49">
        <f>IF(CN106&lt;0,-CN106,0)</f>
        <v>0</v>
      </c>
      <c r="CO60" s="49"/>
      <c r="CP60" s="156">
        <f t="shared" si="130"/>
        <v>0</v>
      </c>
      <c r="CQ60" s="49"/>
      <c r="CR60" s="50">
        <f t="shared" si="20"/>
        <v>0</v>
      </c>
      <c r="CS60" s="49">
        <f>IF(CS106&lt;0,-CS106,0)</f>
        <v>0</v>
      </c>
      <c r="CT60" s="49"/>
      <c r="CU60" s="156">
        <f t="shared" si="131"/>
        <v>2237</v>
      </c>
      <c r="CV60" s="49"/>
      <c r="CW60" s="50">
        <f t="shared" si="22"/>
        <v>0</v>
      </c>
      <c r="CX60" s="49">
        <f>IF(CX106&lt;0,-CX106,0)</f>
        <v>2237</v>
      </c>
      <c r="CY60" s="49"/>
      <c r="CZ60" s="156">
        <f t="shared" si="132"/>
        <v>972</v>
      </c>
      <c r="DA60" s="49"/>
      <c r="DB60" s="50">
        <f t="shared" si="24"/>
        <v>0</v>
      </c>
      <c r="DC60" s="49">
        <f>IF(DC106&lt;0,-DC106,0)</f>
        <v>972</v>
      </c>
      <c r="DD60" s="49"/>
      <c r="DE60" s="156">
        <f t="shared" si="133"/>
        <v>0</v>
      </c>
      <c r="DF60" s="49"/>
      <c r="DG60" s="50">
        <f t="shared" si="26"/>
        <v>0</v>
      </c>
      <c r="DH60" s="49">
        <f>IF(DH106&lt;0,-DH106,0)</f>
        <v>0</v>
      </c>
      <c r="DI60" s="49"/>
      <c r="DJ60" s="156">
        <f t="shared" si="134"/>
        <v>9407</v>
      </c>
      <c r="DK60" s="49"/>
      <c r="DL60" s="50">
        <f t="shared" si="28"/>
        <v>0</v>
      </c>
      <c r="DM60" s="49">
        <f>IF(DM106&lt;0,-DM106,0)</f>
        <v>9407</v>
      </c>
      <c r="DN60" s="49"/>
      <c r="DO60" s="156">
        <f t="shared" si="135"/>
        <v>771</v>
      </c>
      <c r="DP60" s="49"/>
      <c r="DQ60" s="50">
        <f t="shared" si="30"/>
        <v>0</v>
      </c>
      <c r="DR60" s="49">
        <f>IF(DR106&lt;0,-DR106,0)</f>
        <v>771</v>
      </c>
      <c r="DS60" s="49"/>
    </row>
    <row r="61" spans="1:123" ht="27" customHeight="1">
      <c r="A61" s="48" t="s">
        <v>62</v>
      </c>
      <c r="B61" s="20" t="s">
        <v>190</v>
      </c>
      <c r="C61" s="156"/>
      <c r="D61" s="49"/>
      <c r="E61" s="49"/>
      <c r="F61" s="49"/>
      <c r="G61" s="49"/>
      <c r="H61" s="49"/>
      <c r="I61" s="49"/>
      <c r="J61" s="49"/>
      <c r="K61" s="49"/>
      <c r="L61" s="49"/>
      <c r="M61" s="49"/>
      <c r="N61" s="156"/>
      <c r="O61" s="49"/>
      <c r="P61" s="49"/>
      <c r="Q61" s="49"/>
      <c r="R61" s="49"/>
      <c r="S61" s="49"/>
      <c r="T61" s="49"/>
      <c r="U61" s="49"/>
      <c r="V61" s="49"/>
      <c r="W61" s="49"/>
      <c r="X61" s="49"/>
      <c r="Y61" s="156">
        <f t="shared" si="122"/>
        <v>-29198</v>
      </c>
      <c r="Z61" s="156">
        <f t="shared" si="71"/>
        <v>0</v>
      </c>
      <c r="AA61" s="156">
        <f t="shared" si="71"/>
        <v>-29198</v>
      </c>
      <c r="AB61" s="49">
        <v>-1480</v>
      </c>
      <c r="AC61" s="49"/>
      <c r="AD61" s="49">
        <v>-1480</v>
      </c>
      <c r="AE61" s="49">
        <v>-450</v>
      </c>
      <c r="AF61" s="49"/>
      <c r="AG61" s="49">
        <v>-450</v>
      </c>
      <c r="AH61" s="49">
        <v>-1343</v>
      </c>
      <c r="AI61" s="49"/>
      <c r="AJ61" s="49">
        <v>-1343</v>
      </c>
      <c r="AK61" s="49">
        <v>-13782</v>
      </c>
      <c r="AL61" s="49"/>
      <c r="AM61" s="49">
        <v>-13782</v>
      </c>
      <c r="AN61" s="49">
        <v>-7500</v>
      </c>
      <c r="AO61" s="49"/>
      <c r="AP61" s="49">
        <v>-7500</v>
      </c>
      <c r="AQ61" s="49">
        <v>404</v>
      </c>
      <c r="AR61" s="49"/>
      <c r="AS61" s="49">
        <v>404</v>
      </c>
      <c r="AT61" s="49">
        <v>-4586</v>
      </c>
      <c r="AU61" s="49"/>
      <c r="AV61" s="49">
        <v>-4586</v>
      </c>
      <c r="AW61" s="49">
        <v>-461</v>
      </c>
      <c r="AX61" s="49"/>
      <c r="AY61" s="49">
        <v>-461</v>
      </c>
      <c r="AZ61" s="49">
        <v>0</v>
      </c>
      <c r="BA61" s="49"/>
      <c r="BB61" s="49">
        <v>0</v>
      </c>
      <c r="BC61" s="49">
        <v>0</v>
      </c>
      <c r="BD61" s="49"/>
      <c r="BE61" s="49">
        <v>0</v>
      </c>
      <c r="BF61" s="156"/>
      <c r="BG61" s="49"/>
      <c r="BH61" s="49"/>
      <c r="BI61" s="49"/>
      <c r="BJ61" s="49"/>
      <c r="BK61" s="49"/>
      <c r="BL61" s="49"/>
      <c r="BM61" s="49"/>
      <c r="BN61" s="49"/>
      <c r="BO61" s="49"/>
      <c r="BP61" s="49"/>
      <c r="BQ61" s="156">
        <f>BR61+BT61</f>
        <v>-29198</v>
      </c>
      <c r="BR61" s="156">
        <f t="shared" si="124"/>
        <v>0</v>
      </c>
      <c r="BS61" s="50">
        <f t="shared" si="10"/>
        <v>0</v>
      </c>
      <c r="BT61" s="156">
        <f>BY61+CD61+CI61+CN61+CS61+CX61+DC61+DH61+DM61+DR61</f>
        <v>-29198</v>
      </c>
      <c r="BU61" s="156"/>
      <c r="BV61" s="156">
        <f>BW61+BY61</f>
        <v>-1480</v>
      </c>
      <c r="BW61" s="49"/>
      <c r="BX61" s="50">
        <f t="shared" si="11"/>
        <v>0</v>
      </c>
      <c r="BY61" s="49">
        <v>-1480</v>
      </c>
      <c r="BZ61" s="49"/>
      <c r="CA61" s="156">
        <f>CB61+CD61</f>
        <v>-450</v>
      </c>
      <c r="CB61" s="49"/>
      <c r="CC61" s="50">
        <f t="shared" si="14"/>
        <v>0</v>
      </c>
      <c r="CD61" s="49">
        <v>-450</v>
      </c>
      <c r="CE61" s="49"/>
      <c r="CF61" s="156">
        <f>CG61+CI61</f>
        <v>-1343</v>
      </c>
      <c r="CG61" s="49"/>
      <c r="CH61" s="50">
        <f t="shared" si="16"/>
        <v>0</v>
      </c>
      <c r="CI61" s="49">
        <v>-1343</v>
      </c>
      <c r="CJ61" s="49"/>
      <c r="CK61" s="156">
        <f>CL61+CN61</f>
        <v>-13782</v>
      </c>
      <c r="CL61" s="49"/>
      <c r="CM61" s="50">
        <f t="shared" si="18"/>
        <v>0</v>
      </c>
      <c r="CN61" s="49">
        <v>-13782</v>
      </c>
      <c r="CO61" s="49"/>
      <c r="CP61" s="156">
        <f>CQ61+CS61</f>
        <v>-7500</v>
      </c>
      <c r="CQ61" s="49"/>
      <c r="CR61" s="50">
        <f t="shared" si="20"/>
        <v>0</v>
      </c>
      <c r="CS61" s="49">
        <v>-7500</v>
      </c>
      <c r="CT61" s="49"/>
      <c r="CU61" s="156">
        <f>CV61+CX61</f>
        <v>404</v>
      </c>
      <c r="CV61" s="49"/>
      <c r="CW61" s="50">
        <f t="shared" si="22"/>
        <v>0</v>
      </c>
      <c r="CX61" s="49">
        <v>404</v>
      </c>
      <c r="CY61" s="49"/>
      <c r="CZ61" s="156">
        <f>DA61+DC61</f>
        <v>-4586</v>
      </c>
      <c r="DA61" s="49"/>
      <c r="DB61" s="50">
        <f t="shared" si="24"/>
        <v>0</v>
      </c>
      <c r="DC61" s="49">
        <v>-4586</v>
      </c>
      <c r="DD61" s="49"/>
      <c r="DE61" s="156">
        <f>DF61+DH61</f>
        <v>-461</v>
      </c>
      <c r="DF61" s="49"/>
      <c r="DG61" s="50">
        <f t="shared" si="26"/>
        <v>0</v>
      </c>
      <c r="DH61" s="49">
        <v>-461</v>
      </c>
      <c r="DI61" s="49"/>
      <c r="DJ61" s="156">
        <f>DK61+DM61</f>
        <v>0</v>
      </c>
      <c r="DK61" s="49"/>
      <c r="DL61" s="50">
        <f t="shared" si="28"/>
        <v>0</v>
      </c>
      <c r="DM61" s="49"/>
      <c r="DN61" s="49"/>
      <c r="DO61" s="156">
        <f>DP61+DR61</f>
        <v>0</v>
      </c>
      <c r="DP61" s="49"/>
      <c r="DQ61" s="50">
        <f t="shared" si="30"/>
        <v>0</v>
      </c>
      <c r="DR61" s="49">
        <v>0</v>
      </c>
      <c r="DS61" s="49"/>
    </row>
    <row r="62" spans="1:123" s="56" customFormat="1" ht="27" customHeight="1">
      <c r="A62" s="51" t="s">
        <v>68</v>
      </c>
      <c r="B62" s="52" t="s">
        <v>381</v>
      </c>
      <c r="C62" s="53"/>
      <c r="D62" s="54"/>
      <c r="E62" s="54"/>
      <c r="F62" s="54"/>
      <c r="G62" s="54"/>
      <c r="H62" s="54"/>
      <c r="I62" s="54"/>
      <c r="J62" s="54"/>
      <c r="K62" s="54"/>
      <c r="L62" s="54"/>
      <c r="M62" s="54"/>
      <c r="N62" s="53"/>
      <c r="O62" s="54"/>
      <c r="P62" s="54"/>
      <c r="Q62" s="54"/>
      <c r="R62" s="54"/>
      <c r="S62" s="54"/>
      <c r="T62" s="54"/>
      <c r="U62" s="54"/>
      <c r="V62" s="54"/>
      <c r="W62" s="54"/>
      <c r="X62" s="54"/>
      <c r="Y62" s="53">
        <f>Y63-Y64-Y66</f>
        <v>0</v>
      </c>
      <c r="Z62" s="53">
        <f t="shared" ref="Z62:BP62" si="136">Z63-Z64-Z66</f>
        <v>0</v>
      </c>
      <c r="AA62" s="53">
        <f t="shared" si="136"/>
        <v>0</v>
      </c>
      <c r="AB62" s="53">
        <f t="shared" si="136"/>
        <v>0</v>
      </c>
      <c r="AC62" s="53">
        <f t="shared" si="136"/>
        <v>0</v>
      </c>
      <c r="AD62" s="53">
        <f t="shared" si="136"/>
        <v>0</v>
      </c>
      <c r="AE62" s="53">
        <f t="shared" si="136"/>
        <v>0</v>
      </c>
      <c r="AF62" s="53">
        <f t="shared" si="136"/>
        <v>0</v>
      </c>
      <c r="AG62" s="53">
        <f t="shared" si="136"/>
        <v>0</v>
      </c>
      <c r="AH62" s="53">
        <f t="shared" si="136"/>
        <v>0</v>
      </c>
      <c r="AI62" s="53">
        <f t="shared" si="136"/>
        <v>0</v>
      </c>
      <c r="AJ62" s="53">
        <f t="shared" si="136"/>
        <v>0</v>
      </c>
      <c r="AK62" s="53">
        <f t="shared" si="136"/>
        <v>0</v>
      </c>
      <c r="AL62" s="53">
        <f t="shared" si="136"/>
        <v>0</v>
      </c>
      <c r="AM62" s="53">
        <f t="shared" si="136"/>
        <v>0</v>
      </c>
      <c r="AN62" s="53">
        <f t="shared" si="136"/>
        <v>0</v>
      </c>
      <c r="AO62" s="53">
        <f t="shared" si="136"/>
        <v>0</v>
      </c>
      <c r="AP62" s="53">
        <f t="shared" si="136"/>
        <v>0</v>
      </c>
      <c r="AQ62" s="53">
        <f t="shared" si="136"/>
        <v>0</v>
      </c>
      <c r="AR62" s="53">
        <f t="shared" si="136"/>
        <v>0</v>
      </c>
      <c r="AS62" s="53">
        <f t="shared" si="136"/>
        <v>0</v>
      </c>
      <c r="AT62" s="53">
        <f t="shared" si="136"/>
        <v>0</v>
      </c>
      <c r="AU62" s="53">
        <f t="shared" si="136"/>
        <v>0</v>
      </c>
      <c r="AV62" s="53">
        <f t="shared" si="136"/>
        <v>0</v>
      </c>
      <c r="AW62" s="53">
        <f t="shared" si="136"/>
        <v>0</v>
      </c>
      <c r="AX62" s="53">
        <f t="shared" si="136"/>
        <v>0</v>
      </c>
      <c r="AY62" s="53">
        <f t="shared" si="136"/>
        <v>0</v>
      </c>
      <c r="AZ62" s="53">
        <f t="shared" si="136"/>
        <v>0</v>
      </c>
      <c r="BA62" s="53">
        <f t="shared" si="136"/>
        <v>0</v>
      </c>
      <c r="BB62" s="53">
        <f t="shared" si="136"/>
        <v>0</v>
      </c>
      <c r="BC62" s="53">
        <f t="shared" si="136"/>
        <v>0</v>
      </c>
      <c r="BD62" s="53">
        <f t="shared" si="136"/>
        <v>0</v>
      </c>
      <c r="BE62" s="53">
        <f t="shared" si="136"/>
        <v>0</v>
      </c>
      <c r="BF62" s="53">
        <f t="shared" si="136"/>
        <v>0</v>
      </c>
      <c r="BG62" s="53">
        <f t="shared" si="136"/>
        <v>0</v>
      </c>
      <c r="BH62" s="53">
        <f t="shared" si="136"/>
        <v>0</v>
      </c>
      <c r="BI62" s="53">
        <f t="shared" si="136"/>
        <v>0</v>
      </c>
      <c r="BJ62" s="53">
        <f t="shared" si="136"/>
        <v>0</v>
      </c>
      <c r="BK62" s="53">
        <f t="shared" si="136"/>
        <v>0</v>
      </c>
      <c r="BL62" s="53">
        <f t="shared" si="136"/>
        <v>0</v>
      </c>
      <c r="BM62" s="53">
        <f t="shared" si="136"/>
        <v>0</v>
      </c>
      <c r="BN62" s="53">
        <f t="shared" si="136"/>
        <v>0</v>
      </c>
      <c r="BO62" s="53">
        <f t="shared" si="136"/>
        <v>0</v>
      </c>
      <c r="BP62" s="53">
        <f t="shared" si="136"/>
        <v>0</v>
      </c>
      <c r="BQ62" s="53">
        <f>BQ63-BQ64-BQ66</f>
        <v>56974</v>
      </c>
      <c r="BR62" s="53">
        <f>BR63-BR64-BR66</f>
        <v>0</v>
      </c>
      <c r="BS62" s="55">
        <f t="shared" si="10"/>
        <v>0</v>
      </c>
      <c r="BT62" s="53">
        <f>BT63-BT64-BT66</f>
        <v>0</v>
      </c>
      <c r="BU62" s="53">
        <f>BU63-BU64-BU66</f>
        <v>56974</v>
      </c>
      <c r="BV62" s="53">
        <f>BV63-BV64-BV66</f>
        <v>11095</v>
      </c>
      <c r="BW62" s="53">
        <f>BW63-BW64-BW66</f>
        <v>0</v>
      </c>
      <c r="BX62" s="55">
        <f t="shared" si="11"/>
        <v>0</v>
      </c>
      <c r="BY62" s="53">
        <f>BY63-BY64-BY66</f>
        <v>0</v>
      </c>
      <c r="BZ62" s="53">
        <f>BZ63-BZ64-BZ66</f>
        <v>11095</v>
      </c>
      <c r="CA62" s="53">
        <f>CA63-CA64-CA66</f>
        <v>3698</v>
      </c>
      <c r="CB62" s="53">
        <f>CB63-CB64-CB66</f>
        <v>0</v>
      </c>
      <c r="CC62" s="55">
        <f t="shared" si="14"/>
        <v>0</v>
      </c>
      <c r="CD62" s="53">
        <f>CD63-CD64-CD66</f>
        <v>0</v>
      </c>
      <c r="CE62" s="53">
        <f>CE63-CE64-CE66</f>
        <v>3698</v>
      </c>
      <c r="CF62" s="53">
        <f>CF63-CF64-CF66</f>
        <v>5051</v>
      </c>
      <c r="CG62" s="53">
        <f>CG63-CG64-CG66</f>
        <v>0</v>
      </c>
      <c r="CH62" s="55">
        <f t="shared" si="16"/>
        <v>0</v>
      </c>
      <c r="CI62" s="53">
        <f>CI63-CI64-CI66</f>
        <v>0</v>
      </c>
      <c r="CJ62" s="53">
        <f>CJ63-CJ64-CJ66</f>
        <v>5051</v>
      </c>
      <c r="CK62" s="53">
        <f>CK63-CK64-CK66</f>
        <v>4389</v>
      </c>
      <c r="CL62" s="53">
        <f>CL63-CL64-CL66</f>
        <v>0</v>
      </c>
      <c r="CM62" s="55">
        <f t="shared" si="18"/>
        <v>0</v>
      </c>
      <c r="CN62" s="53">
        <f>CN63-CN64-CN66</f>
        <v>0</v>
      </c>
      <c r="CO62" s="53">
        <f>CO63-CO64-CO66</f>
        <v>4389</v>
      </c>
      <c r="CP62" s="53">
        <f>CP63-CP64-CP66</f>
        <v>9150</v>
      </c>
      <c r="CQ62" s="53">
        <f>CQ63-CQ64-CQ66</f>
        <v>0</v>
      </c>
      <c r="CR62" s="55">
        <f t="shared" si="20"/>
        <v>0</v>
      </c>
      <c r="CS62" s="53">
        <f>CS63-CS64-CS66</f>
        <v>0</v>
      </c>
      <c r="CT62" s="53">
        <f>CT63-CT64-CT66</f>
        <v>9150</v>
      </c>
      <c r="CU62" s="53">
        <f>CU63-CU64-CU66</f>
        <v>-1039</v>
      </c>
      <c r="CV62" s="53">
        <f>CV63-CV64-CV66</f>
        <v>0</v>
      </c>
      <c r="CW62" s="55">
        <f t="shared" si="22"/>
        <v>0</v>
      </c>
      <c r="CX62" s="53">
        <f>CX63-CX64-CX66</f>
        <v>0</v>
      </c>
      <c r="CY62" s="53">
        <f>CY63-CY64-CY66</f>
        <v>-1039</v>
      </c>
      <c r="CZ62" s="53">
        <f>CZ63-CZ64-CZ66</f>
        <v>7011</v>
      </c>
      <c r="DA62" s="53">
        <f>DA63-DA64-DA66</f>
        <v>0</v>
      </c>
      <c r="DB62" s="55">
        <f t="shared" si="24"/>
        <v>0</v>
      </c>
      <c r="DC62" s="53">
        <f>DC63-DC64-DC66</f>
        <v>0</v>
      </c>
      <c r="DD62" s="53">
        <f>DD63-DD64-DD66</f>
        <v>7011</v>
      </c>
      <c r="DE62" s="53">
        <f>DE63-DE64-DE66</f>
        <v>1587</v>
      </c>
      <c r="DF62" s="53">
        <f>DF63-DF64-DF66</f>
        <v>0</v>
      </c>
      <c r="DG62" s="55">
        <f t="shared" si="26"/>
        <v>0</v>
      </c>
      <c r="DH62" s="53">
        <f>DH63-DH64-DH66</f>
        <v>0</v>
      </c>
      <c r="DI62" s="53">
        <f>DI63-DI64-DI66</f>
        <v>1587</v>
      </c>
      <c r="DJ62" s="53">
        <f>DJ63-DJ64-DJ66</f>
        <v>8143</v>
      </c>
      <c r="DK62" s="53">
        <f>DK63-DK64-DK66</f>
        <v>0</v>
      </c>
      <c r="DL62" s="55">
        <f t="shared" si="28"/>
        <v>0</v>
      </c>
      <c r="DM62" s="53">
        <f>DM63-DM64-DM66</f>
        <v>0</v>
      </c>
      <c r="DN62" s="53">
        <f>DN63-DN64-DN66</f>
        <v>8143</v>
      </c>
      <c r="DO62" s="53">
        <f>DO63-DO64-DO66</f>
        <v>7889</v>
      </c>
      <c r="DP62" s="53">
        <f>DP63-DP64-DP66</f>
        <v>0</v>
      </c>
      <c r="DQ62" s="55">
        <f t="shared" si="30"/>
        <v>0</v>
      </c>
      <c r="DR62" s="53">
        <f>DR63-DR64-DR66</f>
        <v>0</v>
      </c>
      <c r="DS62" s="53">
        <f>DS63-DS64-DS66</f>
        <v>7889</v>
      </c>
    </row>
    <row r="63" spans="1:123" s="56" customFormat="1" ht="27" customHeight="1" outlineLevel="1">
      <c r="A63" s="48" t="s">
        <v>62</v>
      </c>
      <c r="B63" s="20" t="s">
        <v>382</v>
      </c>
      <c r="C63" s="156"/>
      <c r="D63" s="49"/>
      <c r="E63" s="49"/>
      <c r="F63" s="49"/>
      <c r="G63" s="49"/>
      <c r="H63" s="49"/>
      <c r="I63" s="49"/>
      <c r="J63" s="49"/>
      <c r="K63" s="49"/>
      <c r="L63" s="49"/>
      <c r="M63" s="49"/>
      <c r="N63" s="156"/>
      <c r="O63" s="49"/>
      <c r="P63" s="49"/>
      <c r="Q63" s="49"/>
      <c r="R63" s="49"/>
      <c r="S63" s="49"/>
      <c r="T63" s="49"/>
      <c r="U63" s="49"/>
      <c r="V63" s="49"/>
      <c r="W63" s="49"/>
      <c r="X63" s="49"/>
      <c r="Y63" s="156">
        <f t="shared" ref="Y63:AA64" si="137">AB63+AE63+AH63+AK63+AN63+AQ63+AT63+AW63+AZ63+BC63</f>
        <v>0</v>
      </c>
      <c r="Z63" s="156">
        <f t="shared" si="137"/>
        <v>0</v>
      </c>
      <c r="AA63" s="156">
        <f t="shared" si="137"/>
        <v>0</v>
      </c>
      <c r="AB63" s="49"/>
      <c r="AC63" s="49"/>
      <c r="AD63" s="49"/>
      <c r="AE63" s="49"/>
      <c r="AF63" s="49"/>
      <c r="AG63" s="49"/>
      <c r="AH63" s="49"/>
      <c r="AI63" s="49"/>
      <c r="AJ63" s="49"/>
      <c r="AK63" s="49"/>
      <c r="AL63" s="49"/>
      <c r="AM63" s="49"/>
      <c r="AN63" s="49"/>
      <c r="AO63" s="49"/>
      <c r="AP63" s="49"/>
      <c r="AQ63" s="49"/>
      <c r="AR63" s="49"/>
      <c r="AS63" s="49"/>
      <c r="AT63" s="49"/>
      <c r="AU63" s="49"/>
      <c r="AV63" s="49"/>
      <c r="AW63" s="49"/>
      <c r="AX63" s="49"/>
      <c r="AY63" s="49"/>
      <c r="AZ63" s="49"/>
      <c r="BA63" s="49"/>
      <c r="BB63" s="49"/>
      <c r="BC63" s="49"/>
      <c r="BD63" s="49"/>
      <c r="BE63" s="49"/>
      <c r="BF63" s="156"/>
      <c r="BG63" s="49"/>
      <c r="BH63" s="49"/>
      <c r="BI63" s="49"/>
      <c r="BJ63" s="49"/>
      <c r="BK63" s="49"/>
      <c r="BL63" s="49"/>
      <c r="BM63" s="49"/>
      <c r="BN63" s="49"/>
      <c r="BO63" s="49"/>
      <c r="BP63" s="49"/>
      <c r="BQ63" s="156">
        <f t="shared" ref="BQ63:BQ65" si="138">BR63+BT63+BU63</f>
        <v>121789</v>
      </c>
      <c r="BR63" s="156">
        <f t="shared" ref="BR63:BR66" si="139">BW63+CB63+CG63+CL63+CQ63+CV63+DA63+DF63+DK63+DP63</f>
        <v>0</v>
      </c>
      <c r="BS63" s="50">
        <f t="shared" si="10"/>
        <v>0</v>
      </c>
      <c r="BT63" s="156">
        <f t="shared" ref="BT63:BU66" si="140">BY63+CD63+CI63+CN63+CS63+CX63+DC63+DH63+DM63+DR63</f>
        <v>0</v>
      </c>
      <c r="BU63" s="156">
        <f t="shared" si="140"/>
        <v>121789</v>
      </c>
      <c r="BV63" s="156">
        <f t="shared" ref="BV63:BV65" si="141">BW63+BY63+BZ63</f>
        <v>22752</v>
      </c>
      <c r="BW63" s="49"/>
      <c r="BX63" s="50">
        <f t="shared" si="11"/>
        <v>0</v>
      </c>
      <c r="BY63" s="49"/>
      <c r="BZ63" s="49">
        <v>22752</v>
      </c>
      <c r="CA63" s="156">
        <f t="shared" ref="CA63:CA65" si="142">CB63+CD63+CE63</f>
        <v>14794</v>
      </c>
      <c r="CB63" s="49"/>
      <c r="CC63" s="50">
        <f t="shared" si="14"/>
        <v>0</v>
      </c>
      <c r="CD63" s="49"/>
      <c r="CE63" s="49">
        <v>14794</v>
      </c>
      <c r="CF63" s="156">
        <f t="shared" ref="CF63:CF65" si="143">CG63+CI63+CJ63</f>
        <v>12106</v>
      </c>
      <c r="CG63" s="49"/>
      <c r="CH63" s="50">
        <f t="shared" si="16"/>
        <v>0</v>
      </c>
      <c r="CI63" s="49"/>
      <c r="CJ63" s="49">
        <v>12106</v>
      </c>
      <c r="CK63" s="156">
        <f t="shared" ref="CK63:CK65" si="144">CL63+CN63+CO63</f>
        <v>10346</v>
      </c>
      <c r="CL63" s="49"/>
      <c r="CM63" s="50">
        <f t="shared" si="18"/>
        <v>0</v>
      </c>
      <c r="CN63" s="49"/>
      <c r="CO63" s="49">
        <v>10346</v>
      </c>
      <c r="CP63" s="156">
        <f t="shared" ref="CP63:CP65" si="145">CQ63+CS63+CT63</f>
        <v>11926</v>
      </c>
      <c r="CQ63" s="49"/>
      <c r="CR63" s="50">
        <f t="shared" si="20"/>
        <v>0</v>
      </c>
      <c r="CS63" s="49"/>
      <c r="CT63" s="49">
        <v>11926</v>
      </c>
      <c r="CU63" s="156">
        <f t="shared" ref="CU63:CU65" si="146">CV63+CX63+CY63</f>
        <v>11804</v>
      </c>
      <c r="CV63" s="49"/>
      <c r="CW63" s="50">
        <f t="shared" si="22"/>
        <v>0</v>
      </c>
      <c r="CX63" s="49"/>
      <c r="CY63" s="49">
        <v>11804</v>
      </c>
      <c r="CZ63" s="156">
        <f t="shared" ref="CZ63:CZ65" si="147">DA63+DC63+DD63</f>
        <v>7990</v>
      </c>
      <c r="DA63" s="49"/>
      <c r="DB63" s="50">
        <f t="shared" si="24"/>
        <v>0</v>
      </c>
      <c r="DC63" s="49"/>
      <c r="DD63" s="49">
        <v>7990</v>
      </c>
      <c r="DE63" s="156">
        <f t="shared" ref="DE63:DE65" si="148">DF63+DH63+DI63</f>
        <v>8476</v>
      </c>
      <c r="DF63" s="49"/>
      <c r="DG63" s="50">
        <f t="shared" si="26"/>
        <v>0</v>
      </c>
      <c r="DH63" s="49"/>
      <c r="DI63" s="49">
        <v>8476</v>
      </c>
      <c r="DJ63" s="156">
        <f t="shared" ref="DJ63:DJ65" si="149">DK63+DM63+DN63</f>
        <v>10126</v>
      </c>
      <c r="DK63" s="49"/>
      <c r="DL63" s="50">
        <f t="shared" si="28"/>
        <v>0</v>
      </c>
      <c r="DM63" s="49"/>
      <c r="DN63" s="49">
        <v>10126</v>
      </c>
      <c r="DO63" s="156">
        <f t="shared" ref="DO63:DO65" si="150">DP63+DR63+DS63</f>
        <v>11469</v>
      </c>
      <c r="DP63" s="49"/>
      <c r="DQ63" s="50">
        <f t="shared" si="30"/>
        <v>0</v>
      </c>
      <c r="DR63" s="49"/>
      <c r="DS63" s="49">
        <v>11469</v>
      </c>
    </row>
    <row r="64" spans="1:123" s="56" customFormat="1" ht="20.25" customHeight="1" outlineLevel="1">
      <c r="A64" s="48" t="s">
        <v>62</v>
      </c>
      <c r="B64" s="20" t="s">
        <v>383</v>
      </c>
      <c r="C64" s="156"/>
      <c r="D64" s="49"/>
      <c r="E64" s="49"/>
      <c r="F64" s="49"/>
      <c r="G64" s="49"/>
      <c r="H64" s="49"/>
      <c r="I64" s="49"/>
      <c r="J64" s="49"/>
      <c r="K64" s="49"/>
      <c r="L64" s="49"/>
      <c r="M64" s="49"/>
      <c r="N64" s="156"/>
      <c r="O64" s="49"/>
      <c r="P64" s="49"/>
      <c r="Q64" s="49"/>
      <c r="R64" s="49"/>
      <c r="S64" s="49"/>
      <c r="T64" s="49"/>
      <c r="U64" s="49"/>
      <c r="V64" s="49"/>
      <c r="W64" s="49"/>
      <c r="X64" s="49"/>
      <c r="Y64" s="156">
        <f t="shared" si="137"/>
        <v>0</v>
      </c>
      <c r="Z64" s="156">
        <f t="shared" si="137"/>
        <v>0</v>
      </c>
      <c r="AA64" s="156">
        <f t="shared" si="137"/>
        <v>0</v>
      </c>
      <c r="AB64" s="49"/>
      <c r="AC64" s="49"/>
      <c r="AD64" s="49"/>
      <c r="AE64" s="49"/>
      <c r="AF64" s="49"/>
      <c r="AG64" s="49"/>
      <c r="AH64" s="49"/>
      <c r="AI64" s="49"/>
      <c r="AJ64" s="49"/>
      <c r="AK64" s="49"/>
      <c r="AL64" s="49"/>
      <c r="AM64" s="49"/>
      <c r="AN64" s="49"/>
      <c r="AO64" s="49"/>
      <c r="AP64" s="49"/>
      <c r="AQ64" s="49"/>
      <c r="AR64" s="49"/>
      <c r="AS64" s="49"/>
      <c r="AT64" s="49"/>
      <c r="AU64" s="49"/>
      <c r="AV64" s="49"/>
      <c r="AW64" s="49"/>
      <c r="AX64" s="49"/>
      <c r="AY64" s="49"/>
      <c r="AZ64" s="49"/>
      <c r="BA64" s="49"/>
      <c r="BB64" s="49"/>
      <c r="BC64" s="49"/>
      <c r="BD64" s="49"/>
      <c r="BE64" s="49"/>
      <c r="BF64" s="156"/>
      <c r="BG64" s="49"/>
      <c r="BH64" s="49"/>
      <c r="BI64" s="49"/>
      <c r="BJ64" s="49"/>
      <c r="BK64" s="49"/>
      <c r="BL64" s="49"/>
      <c r="BM64" s="49"/>
      <c r="BN64" s="49"/>
      <c r="BO64" s="49"/>
      <c r="BP64" s="49"/>
      <c r="BQ64" s="156">
        <f t="shared" si="138"/>
        <v>22095</v>
      </c>
      <c r="BR64" s="156">
        <f t="shared" si="139"/>
        <v>0</v>
      </c>
      <c r="BS64" s="50">
        <f t="shared" si="10"/>
        <v>0</v>
      </c>
      <c r="BT64" s="156">
        <f t="shared" si="140"/>
        <v>0</v>
      </c>
      <c r="BU64" s="156">
        <f t="shared" si="140"/>
        <v>22095</v>
      </c>
      <c r="BV64" s="156">
        <f t="shared" si="141"/>
        <v>4300</v>
      </c>
      <c r="BW64" s="49"/>
      <c r="BX64" s="50">
        <f t="shared" si="11"/>
        <v>0</v>
      </c>
      <c r="BY64" s="49"/>
      <c r="BZ64" s="49">
        <f>4000+300</f>
        <v>4300</v>
      </c>
      <c r="CA64" s="156">
        <f t="shared" si="142"/>
        <v>2700</v>
      </c>
      <c r="CB64" s="49"/>
      <c r="CC64" s="50">
        <f t="shared" si="14"/>
        <v>0</v>
      </c>
      <c r="CD64" s="49"/>
      <c r="CE64" s="49">
        <f>2500+200</f>
        <v>2700</v>
      </c>
      <c r="CF64" s="156">
        <f t="shared" si="143"/>
        <v>2300</v>
      </c>
      <c r="CG64" s="49"/>
      <c r="CH64" s="50">
        <f t="shared" si="16"/>
        <v>0</v>
      </c>
      <c r="CI64" s="49"/>
      <c r="CJ64" s="49">
        <f>2200+100</f>
        <v>2300</v>
      </c>
      <c r="CK64" s="156">
        <f t="shared" si="144"/>
        <v>2100</v>
      </c>
      <c r="CL64" s="49"/>
      <c r="CM64" s="50">
        <f t="shared" si="18"/>
        <v>0</v>
      </c>
      <c r="CN64" s="49"/>
      <c r="CO64" s="49">
        <f>2000+100</f>
        <v>2100</v>
      </c>
      <c r="CP64" s="156">
        <f t="shared" si="145"/>
        <v>2500</v>
      </c>
      <c r="CQ64" s="49"/>
      <c r="CR64" s="50">
        <f t="shared" si="20"/>
        <v>0</v>
      </c>
      <c r="CS64" s="49"/>
      <c r="CT64" s="49">
        <f>2400+100</f>
        <v>2500</v>
      </c>
      <c r="CU64" s="156">
        <f t="shared" si="146"/>
        <v>2426</v>
      </c>
      <c r="CV64" s="49"/>
      <c r="CW64" s="50">
        <f t="shared" si="22"/>
        <v>0</v>
      </c>
      <c r="CX64" s="49"/>
      <c r="CY64" s="49">
        <f>2200+100+126</f>
        <v>2426</v>
      </c>
      <c r="CZ64" s="156">
        <f t="shared" si="147"/>
        <v>134</v>
      </c>
      <c r="DA64" s="49"/>
      <c r="DB64" s="50">
        <f t="shared" si="24"/>
        <v>0</v>
      </c>
      <c r="DC64" s="49"/>
      <c r="DD64" s="49">
        <f>114+20</f>
        <v>134</v>
      </c>
      <c r="DE64" s="156">
        <f t="shared" si="148"/>
        <v>1650</v>
      </c>
      <c r="DF64" s="49"/>
      <c r="DG64" s="50">
        <f t="shared" si="26"/>
        <v>0</v>
      </c>
      <c r="DH64" s="49"/>
      <c r="DI64" s="49">
        <f>1600+50</f>
        <v>1650</v>
      </c>
      <c r="DJ64" s="156">
        <f t="shared" si="149"/>
        <v>1915</v>
      </c>
      <c r="DK64" s="49"/>
      <c r="DL64" s="50">
        <f t="shared" si="28"/>
        <v>0</v>
      </c>
      <c r="DM64" s="49"/>
      <c r="DN64" s="49">
        <f>265+1600+50</f>
        <v>1915</v>
      </c>
      <c r="DO64" s="156">
        <f t="shared" si="150"/>
        <v>2070</v>
      </c>
      <c r="DP64" s="49"/>
      <c r="DQ64" s="50">
        <f t="shared" si="30"/>
        <v>0</v>
      </c>
      <c r="DR64" s="49"/>
      <c r="DS64" s="49">
        <f>20+2000+50</f>
        <v>2070</v>
      </c>
    </row>
    <row r="65" spans="1:123" s="72" customFormat="1" ht="27" customHeight="1" outlineLevel="1">
      <c r="A65" s="24"/>
      <c r="B65" s="21" t="s">
        <v>384</v>
      </c>
      <c r="C65" s="62"/>
      <c r="D65" s="63"/>
      <c r="E65" s="63"/>
      <c r="F65" s="63"/>
      <c r="G65" s="63"/>
      <c r="H65" s="63"/>
      <c r="I65" s="63"/>
      <c r="J65" s="63"/>
      <c r="K65" s="63"/>
      <c r="L65" s="63"/>
      <c r="M65" s="63"/>
      <c r="N65" s="62"/>
      <c r="O65" s="63"/>
      <c r="P65" s="63"/>
      <c r="Q65" s="63"/>
      <c r="R65" s="63"/>
      <c r="S65" s="63"/>
      <c r="T65" s="63"/>
      <c r="U65" s="63"/>
      <c r="V65" s="63"/>
      <c r="W65" s="63"/>
      <c r="X65" s="63"/>
      <c r="Y65" s="62"/>
      <c r="Z65" s="62"/>
      <c r="AA65" s="62"/>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2"/>
      <c r="BG65" s="63"/>
      <c r="BH65" s="63"/>
      <c r="BI65" s="63"/>
      <c r="BJ65" s="63"/>
      <c r="BK65" s="63"/>
      <c r="BL65" s="63"/>
      <c r="BM65" s="63"/>
      <c r="BN65" s="63"/>
      <c r="BO65" s="63"/>
      <c r="BP65" s="63"/>
      <c r="BQ65" s="156">
        <f t="shared" si="138"/>
        <v>20500</v>
      </c>
      <c r="BR65" s="156">
        <f t="shared" si="139"/>
        <v>0</v>
      </c>
      <c r="BS65" s="50">
        <f t="shared" si="10"/>
        <v>0</v>
      </c>
      <c r="BT65" s="156">
        <f t="shared" si="140"/>
        <v>0</v>
      </c>
      <c r="BU65" s="156">
        <f t="shared" si="140"/>
        <v>20500</v>
      </c>
      <c r="BV65" s="156">
        <f t="shared" si="141"/>
        <v>4000</v>
      </c>
      <c r="BW65" s="63"/>
      <c r="BX65" s="64"/>
      <c r="BY65" s="63"/>
      <c r="BZ65" s="63">
        <v>4000</v>
      </c>
      <c r="CA65" s="156">
        <f t="shared" si="142"/>
        <v>2500</v>
      </c>
      <c r="CB65" s="63"/>
      <c r="CC65" s="64"/>
      <c r="CD65" s="63"/>
      <c r="CE65" s="63">
        <v>2500</v>
      </c>
      <c r="CF65" s="156">
        <f t="shared" si="143"/>
        <v>2200</v>
      </c>
      <c r="CG65" s="63"/>
      <c r="CH65" s="64"/>
      <c r="CI65" s="63"/>
      <c r="CJ65" s="63">
        <v>2200</v>
      </c>
      <c r="CK65" s="156">
        <f t="shared" si="144"/>
        <v>2000</v>
      </c>
      <c r="CL65" s="63"/>
      <c r="CM65" s="64"/>
      <c r="CN65" s="63"/>
      <c r="CO65" s="63">
        <v>2000</v>
      </c>
      <c r="CP65" s="156">
        <f t="shared" si="145"/>
        <v>2400</v>
      </c>
      <c r="CQ65" s="63"/>
      <c r="CR65" s="64"/>
      <c r="CS65" s="63"/>
      <c r="CT65" s="63">
        <v>2400</v>
      </c>
      <c r="CU65" s="156">
        <f t="shared" si="146"/>
        <v>2200</v>
      </c>
      <c r="CV65" s="63"/>
      <c r="CW65" s="64"/>
      <c r="CX65" s="63"/>
      <c r="CY65" s="63">
        <v>2200</v>
      </c>
      <c r="CZ65" s="156">
        <f t="shared" si="147"/>
        <v>0</v>
      </c>
      <c r="DA65" s="63"/>
      <c r="DB65" s="64"/>
      <c r="DC65" s="63"/>
      <c r="DD65" s="63">
        <v>0</v>
      </c>
      <c r="DE65" s="156">
        <f t="shared" si="148"/>
        <v>1600</v>
      </c>
      <c r="DF65" s="63"/>
      <c r="DG65" s="64"/>
      <c r="DH65" s="63"/>
      <c r="DI65" s="63">
        <v>1600</v>
      </c>
      <c r="DJ65" s="156">
        <f t="shared" si="149"/>
        <v>1600</v>
      </c>
      <c r="DK65" s="63"/>
      <c r="DL65" s="64"/>
      <c r="DM65" s="63"/>
      <c r="DN65" s="63">
        <v>1600</v>
      </c>
      <c r="DO65" s="156">
        <f t="shared" si="150"/>
        <v>2000</v>
      </c>
      <c r="DP65" s="63"/>
      <c r="DQ65" s="64"/>
      <c r="DR65" s="63"/>
      <c r="DS65" s="63">
        <v>2000</v>
      </c>
    </row>
    <row r="66" spans="1:123" s="56" customFormat="1" ht="33" customHeight="1" outlineLevel="1">
      <c r="A66" s="48" t="s">
        <v>62</v>
      </c>
      <c r="B66" s="20" t="s">
        <v>385</v>
      </c>
      <c r="C66" s="156"/>
      <c r="D66" s="49"/>
      <c r="E66" s="49"/>
      <c r="F66" s="49"/>
      <c r="G66" s="49"/>
      <c r="H66" s="49"/>
      <c r="I66" s="49"/>
      <c r="J66" s="49"/>
      <c r="K66" s="49"/>
      <c r="L66" s="49"/>
      <c r="M66" s="49"/>
      <c r="N66" s="156"/>
      <c r="O66" s="49"/>
      <c r="P66" s="49"/>
      <c r="Q66" s="49"/>
      <c r="R66" s="49"/>
      <c r="S66" s="49"/>
      <c r="T66" s="49"/>
      <c r="U66" s="49"/>
      <c r="V66" s="49"/>
      <c r="W66" s="49"/>
      <c r="X66" s="49"/>
      <c r="Y66" s="156"/>
      <c r="Z66" s="156"/>
      <c r="AA66" s="156"/>
      <c r="AB66" s="49"/>
      <c r="AC66" s="49"/>
      <c r="AD66" s="49"/>
      <c r="AE66" s="49"/>
      <c r="AF66" s="49"/>
      <c r="AG66" s="49"/>
      <c r="AH66" s="49"/>
      <c r="AI66" s="49"/>
      <c r="AJ66" s="49"/>
      <c r="AK66" s="49"/>
      <c r="AL66" s="49"/>
      <c r="AM66" s="49"/>
      <c r="AN66" s="49"/>
      <c r="AO66" s="49"/>
      <c r="AP66" s="49"/>
      <c r="AQ66" s="49"/>
      <c r="AR66" s="49"/>
      <c r="AS66" s="49"/>
      <c r="AT66" s="49"/>
      <c r="AU66" s="49"/>
      <c r="AV66" s="49"/>
      <c r="AW66" s="49"/>
      <c r="AX66" s="49"/>
      <c r="AY66" s="49"/>
      <c r="AZ66" s="49"/>
      <c r="BA66" s="49"/>
      <c r="BB66" s="49"/>
      <c r="BC66" s="49"/>
      <c r="BD66" s="49"/>
      <c r="BE66" s="49"/>
      <c r="BF66" s="156"/>
      <c r="BG66" s="49"/>
      <c r="BH66" s="49"/>
      <c r="BI66" s="49"/>
      <c r="BJ66" s="49"/>
      <c r="BK66" s="49"/>
      <c r="BL66" s="49"/>
      <c r="BM66" s="49"/>
      <c r="BN66" s="49"/>
      <c r="BO66" s="49"/>
      <c r="BP66" s="49"/>
      <c r="BQ66" s="156">
        <f>BR66+BT66+BU66</f>
        <v>42720</v>
      </c>
      <c r="BR66" s="156">
        <f t="shared" si="139"/>
        <v>0</v>
      </c>
      <c r="BS66" s="50">
        <f t="shared" si="10"/>
        <v>0</v>
      </c>
      <c r="BT66" s="156">
        <f t="shared" si="140"/>
        <v>0</v>
      </c>
      <c r="BU66" s="156">
        <f t="shared" si="140"/>
        <v>42720</v>
      </c>
      <c r="BV66" s="156">
        <f>BW66+BY66+BZ66</f>
        <v>7357</v>
      </c>
      <c r="BW66" s="49"/>
      <c r="BX66" s="50">
        <f t="shared" si="11"/>
        <v>0</v>
      </c>
      <c r="BY66" s="49">
        <f>IF(BY112&lt;0,-BY112,0)</f>
        <v>0</v>
      </c>
      <c r="BZ66" s="49">
        <f>IF(BZ107&lt;0,-BZ107,0)</f>
        <v>7357</v>
      </c>
      <c r="CA66" s="156">
        <f>CB66+CD66+CE66</f>
        <v>8396</v>
      </c>
      <c r="CB66" s="49"/>
      <c r="CC66" s="50">
        <f t="shared" si="14"/>
        <v>0</v>
      </c>
      <c r="CD66" s="49"/>
      <c r="CE66" s="49">
        <f>IF(CE107&lt;0,-CE107,0)</f>
        <v>8396</v>
      </c>
      <c r="CF66" s="156">
        <f>CG66+CI66+CJ66</f>
        <v>4755</v>
      </c>
      <c r="CG66" s="49"/>
      <c r="CH66" s="50">
        <f t="shared" si="16"/>
        <v>0</v>
      </c>
      <c r="CI66" s="49">
        <f>IF(CI112&lt;0,-CI112,0)</f>
        <v>0</v>
      </c>
      <c r="CJ66" s="49">
        <f>IF(CJ107&lt;0,-CJ107,0)</f>
        <v>4755</v>
      </c>
      <c r="CK66" s="156">
        <f>CL66+CN66+CO66</f>
        <v>3857</v>
      </c>
      <c r="CL66" s="49"/>
      <c r="CM66" s="50">
        <f t="shared" si="18"/>
        <v>0</v>
      </c>
      <c r="CN66" s="49">
        <f>IF(CN112&lt;0,-CN112,0)</f>
        <v>0</v>
      </c>
      <c r="CO66" s="49">
        <f>IF(CO107&lt;0,-CO107,0)</f>
        <v>3857</v>
      </c>
      <c r="CP66" s="156">
        <f>CQ66+CS66+CT66</f>
        <v>276</v>
      </c>
      <c r="CQ66" s="49"/>
      <c r="CR66" s="50">
        <f t="shared" si="20"/>
        <v>0</v>
      </c>
      <c r="CS66" s="49">
        <f>IF(CS112&lt;0,-CS112,0)</f>
        <v>0</v>
      </c>
      <c r="CT66" s="49">
        <f>IF(CT107&lt;0,-CT107,0)</f>
        <v>276</v>
      </c>
      <c r="CU66" s="156">
        <f>CV66+CX66+CY66</f>
        <v>10417</v>
      </c>
      <c r="CV66" s="49"/>
      <c r="CW66" s="50">
        <f t="shared" si="22"/>
        <v>0</v>
      </c>
      <c r="CX66" s="49">
        <f>IF(CX112&lt;0,-CX112,0)</f>
        <v>0</v>
      </c>
      <c r="CY66" s="49">
        <f>IF(CY107&lt;0,-CY107,0)</f>
        <v>10417</v>
      </c>
      <c r="CZ66" s="156">
        <f>DA66+DC66+DD66</f>
        <v>845</v>
      </c>
      <c r="DA66" s="49"/>
      <c r="DB66" s="50">
        <f t="shared" si="24"/>
        <v>0</v>
      </c>
      <c r="DC66" s="49">
        <f>IF(DC112&lt;0,-DC112,0)</f>
        <v>0</v>
      </c>
      <c r="DD66" s="49">
        <f>IF(DD107&lt;0,-DD107,0)</f>
        <v>845</v>
      </c>
      <c r="DE66" s="156">
        <f>DF66+DH66+DI66</f>
        <v>5239</v>
      </c>
      <c r="DF66" s="49"/>
      <c r="DG66" s="50">
        <f t="shared" si="26"/>
        <v>0</v>
      </c>
      <c r="DH66" s="49">
        <f>IF(DH112&lt;0,-DH112,0)</f>
        <v>0</v>
      </c>
      <c r="DI66" s="49">
        <f>IF(DI107&lt;0,-DI107,0)</f>
        <v>5239</v>
      </c>
      <c r="DJ66" s="156">
        <f>DK66+DM66+DN66</f>
        <v>68</v>
      </c>
      <c r="DK66" s="49"/>
      <c r="DL66" s="50">
        <f t="shared" si="28"/>
        <v>0</v>
      </c>
      <c r="DM66" s="49">
        <f>IF(DM112&lt;0,-DM112,0)</f>
        <v>0</v>
      </c>
      <c r="DN66" s="49">
        <f>IF(DN107&lt;0,-DN107,0)</f>
        <v>68</v>
      </c>
      <c r="DO66" s="156">
        <f>DP66+DR66+DS66</f>
        <v>1510</v>
      </c>
      <c r="DP66" s="49"/>
      <c r="DQ66" s="50">
        <f t="shared" si="30"/>
        <v>0</v>
      </c>
      <c r="DR66" s="49">
        <f>IF(DR112&lt;0,-DR112,0)</f>
        <v>0</v>
      </c>
      <c r="DS66" s="49">
        <f>IF(DS107&lt;0,-DS107,0)</f>
        <v>1510</v>
      </c>
    </row>
    <row r="67" spans="1:123" s="56" customFormat="1" ht="47.25" customHeight="1">
      <c r="A67" s="51" t="s">
        <v>165</v>
      </c>
      <c r="B67" s="52" t="s">
        <v>349</v>
      </c>
      <c r="C67" s="53"/>
      <c r="D67" s="54"/>
      <c r="E67" s="54"/>
      <c r="F67" s="54"/>
      <c r="G67" s="54"/>
      <c r="H67" s="54"/>
      <c r="I67" s="54"/>
      <c r="J67" s="54"/>
      <c r="K67" s="54"/>
      <c r="L67" s="54"/>
      <c r="M67" s="54"/>
      <c r="N67" s="53"/>
      <c r="O67" s="54"/>
      <c r="P67" s="54"/>
      <c r="Q67" s="54"/>
      <c r="R67" s="54"/>
      <c r="S67" s="54"/>
      <c r="T67" s="54"/>
      <c r="U67" s="54"/>
      <c r="V67" s="54"/>
      <c r="W67" s="54"/>
      <c r="X67" s="54"/>
      <c r="Y67" s="53">
        <f t="shared" si="122"/>
        <v>19550</v>
      </c>
      <c r="Z67" s="53">
        <f t="shared" si="122"/>
        <v>0</v>
      </c>
      <c r="AA67" s="53">
        <f t="shared" si="122"/>
        <v>19550</v>
      </c>
      <c r="AB67" s="54">
        <v>10479</v>
      </c>
      <c r="AC67" s="54"/>
      <c r="AD67" s="54">
        <v>10479</v>
      </c>
      <c r="AE67" s="54">
        <v>3073</v>
      </c>
      <c r="AF67" s="54"/>
      <c r="AG67" s="54">
        <v>3073</v>
      </c>
      <c r="AH67" s="54">
        <v>1882</v>
      </c>
      <c r="AI67" s="54"/>
      <c r="AJ67" s="54">
        <v>1882</v>
      </c>
      <c r="AK67" s="54">
        <v>2179</v>
      </c>
      <c r="AL67" s="54"/>
      <c r="AM67" s="54">
        <v>2179</v>
      </c>
      <c r="AN67" s="54">
        <v>1841</v>
      </c>
      <c r="AO67" s="54"/>
      <c r="AP67" s="54">
        <v>1841</v>
      </c>
      <c r="AQ67" s="54">
        <v>0</v>
      </c>
      <c r="AR67" s="54"/>
      <c r="AS67" s="54">
        <v>0</v>
      </c>
      <c r="AT67" s="54">
        <v>0</v>
      </c>
      <c r="AU67" s="54"/>
      <c r="AV67" s="54">
        <v>0</v>
      </c>
      <c r="AW67" s="54">
        <v>96</v>
      </c>
      <c r="AX67" s="54"/>
      <c r="AY67" s="54">
        <v>96</v>
      </c>
      <c r="AZ67" s="54"/>
      <c r="BA67" s="54"/>
      <c r="BB67" s="54"/>
      <c r="BC67" s="54">
        <v>0</v>
      </c>
      <c r="BD67" s="54"/>
      <c r="BE67" s="54">
        <v>0</v>
      </c>
      <c r="BF67" s="53"/>
      <c r="BG67" s="54"/>
      <c r="BH67" s="54"/>
      <c r="BI67" s="54"/>
      <c r="BJ67" s="54"/>
      <c r="BK67" s="54"/>
      <c r="BL67" s="54"/>
      <c r="BM67" s="54"/>
      <c r="BN67" s="54"/>
      <c r="BO67" s="54"/>
      <c r="BP67" s="54"/>
      <c r="BQ67" s="53">
        <f>BR67+BT67</f>
        <v>19550</v>
      </c>
      <c r="BR67" s="53"/>
      <c r="BS67" s="55">
        <f t="shared" si="10"/>
        <v>0</v>
      </c>
      <c r="BT67" s="53">
        <f>BY67+CD67+CI67+CN67+CS67+CX67+DC67+DH67+DM67+DR67</f>
        <v>19550</v>
      </c>
      <c r="BU67" s="53">
        <f>BZ67+CE67+CJ67+CO67+CT67+CY67+DD67+DI67+DN67+DS67</f>
        <v>0</v>
      </c>
      <c r="BV67" s="53">
        <f>BW67+BY67</f>
        <v>10479</v>
      </c>
      <c r="BW67" s="54"/>
      <c r="BX67" s="55">
        <f t="shared" si="11"/>
        <v>0</v>
      </c>
      <c r="BY67" s="54">
        <f>IF(BY106&gt;0,BY106,0)</f>
        <v>10479</v>
      </c>
      <c r="BZ67" s="54"/>
      <c r="CA67" s="53">
        <f>CB67+CD67</f>
        <v>3073</v>
      </c>
      <c r="CB67" s="54"/>
      <c r="CC67" s="55">
        <f t="shared" si="14"/>
        <v>0</v>
      </c>
      <c r="CD67" s="54">
        <f>IF(CD106&gt;0,CD106,0)</f>
        <v>3073</v>
      </c>
      <c r="CE67" s="54"/>
      <c r="CF67" s="53">
        <f>CG67+CI67</f>
        <v>1882</v>
      </c>
      <c r="CG67" s="54"/>
      <c r="CH67" s="55">
        <f t="shared" si="16"/>
        <v>0</v>
      </c>
      <c r="CI67" s="54">
        <f>IF(CI106&gt;0,CI106,0)</f>
        <v>1882</v>
      </c>
      <c r="CJ67" s="54"/>
      <c r="CK67" s="53">
        <f>CL67+CN67</f>
        <v>2179</v>
      </c>
      <c r="CL67" s="54"/>
      <c r="CM67" s="55">
        <f t="shared" si="18"/>
        <v>0</v>
      </c>
      <c r="CN67" s="54">
        <f>IF(CN106&gt;0,CN106,0)</f>
        <v>2179</v>
      </c>
      <c r="CO67" s="54"/>
      <c r="CP67" s="53">
        <f>CQ67+CS67</f>
        <v>1841</v>
      </c>
      <c r="CQ67" s="54"/>
      <c r="CR67" s="55">
        <f t="shared" si="20"/>
        <v>0</v>
      </c>
      <c r="CS67" s="54">
        <f>IF(CS106&gt;0,CS106,0)</f>
        <v>1841</v>
      </c>
      <c r="CT67" s="54"/>
      <c r="CU67" s="53">
        <f>CV67+CX67</f>
        <v>0</v>
      </c>
      <c r="CV67" s="54"/>
      <c r="CW67" s="55">
        <f t="shared" si="22"/>
        <v>0</v>
      </c>
      <c r="CX67" s="54">
        <f>IF(CX106&gt;0,CX106,0)</f>
        <v>0</v>
      </c>
      <c r="CY67" s="54"/>
      <c r="CZ67" s="53">
        <f>DA67+DC67</f>
        <v>0</v>
      </c>
      <c r="DA67" s="54"/>
      <c r="DB67" s="55">
        <f t="shared" si="24"/>
        <v>0</v>
      </c>
      <c r="DC67" s="54">
        <f>IF(DC106&gt;0,DC106,0)</f>
        <v>0</v>
      </c>
      <c r="DD67" s="54"/>
      <c r="DE67" s="53">
        <f>DF67+DH67</f>
        <v>96</v>
      </c>
      <c r="DF67" s="54"/>
      <c r="DG67" s="55">
        <f t="shared" si="26"/>
        <v>0</v>
      </c>
      <c r="DH67" s="54">
        <f>IF(DH106&gt;0,DH106,0)</f>
        <v>96</v>
      </c>
      <c r="DI67" s="54"/>
      <c r="DJ67" s="53">
        <f>DK67+DM67</f>
        <v>0</v>
      </c>
      <c r="DK67" s="54"/>
      <c r="DL67" s="55">
        <f t="shared" si="28"/>
        <v>0</v>
      </c>
      <c r="DM67" s="54">
        <f>IF(DM106&gt;0,DM106,0)</f>
        <v>0</v>
      </c>
      <c r="DN67" s="54"/>
      <c r="DO67" s="53">
        <f>DP67+DR67</f>
        <v>0</v>
      </c>
      <c r="DP67" s="54"/>
      <c r="DQ67" s="55">
        <f t="shared" si="30"/>
        <v>0</v>
      </c>
      <c r="DR67" s="54">
        <f>IF(DR106&gt;0,DR106,0)</f>
        <v>0</v>
      </c>
      <c r="DS67" s="54"/>
    </row>
    <row r="68" spans="1:123" s="56" customFormat="1" ht="47.25" hidden="1" customHeight="1" outlineLevel="1">
      <c r="A68" s="51" t="s">
        <v>166</v>
      </c>
      <c r="B68" s="52" t="s">
        <v>386</v>
      </c>
      <c r="C68" s="53"/>
      <c r="D68" s="54"/>
      <c r="E68" s="54"/>
      <c r="F68" s="54"/>
      <c r="G68" s="54"/>
      <c r="H68" s="54"/>
      <c r="I68" s="54"/>
      <c r="J68" s="54"/>
      <c r="K68" s="54"/>
      <c r="L68" s="54"/>
      <c r="M68" s="54"/>
      <c r="N68" s="53"/>
      <c r="O68" s="54"/>
      <c r="P68" s="54"/>
      <c r="Q68" s="54"/>
      <c r="R68" s="54"/>
      <c r="S68" s="54"/>
      <c r="T68" s="54"/>
      <c r="U68" s="54"/>
      <c r="V68" s="54"/>
      <c r="W68" s="54"/>
      <c r="X68" s="54"/>
      <c r="Y68" s="53"/>
      <c r="Z68" s="53"/>
      <c r="AA68" s="53"/>
      <c r="AB68" s="54"/>
      <c r="AC68" s="54"/>
      <c r="AD68" s="54"/>
      <c r="AE68" s="54"/>
      <c r="AF68" s="54"/>
      <c r="AG68" s="54"/>
      <c r="AH68" s="54"/>
      <c r="AI68" s="54"/>
      <c r="AJ68" s="54"/>
      <c r="AK68" s="54"/>
      <c r="AL68" s="54"/>
      <c r="AM68" s="54"/>
      <c r="AN68" s="54"/>
      <c r="AO68" s="54"/>
      <c r="AP68" s="54"/>
      <c r="AQ68" s="54"/>
      <c r="AR68" s="54"/>
      <c r="AS68" s="54"/>
      <c r="AT68" s="54"/>
      <c r="AU68" s="54"/>
      <c r="AV68" s="54"/>
      <c r="AW68" s="54"/>
      <c r="AX68" s="54"/>
      <c r="AY68" s="54"/>
      <c r="AZ68" s="54"/>
      <c r="BA68" s="54"/>
      <c r="BB68" s="54"/>
      <c r="BC68" s="54"/>
      <c r="BD68" s="54"/>
      <c r="BE68" s="54">
        <v>0</v>
      </c>
      <c r="BF68" s="53"/>
      <c r="BG68" s="54"/>
      <c r="BH68" s="54"/>
      <c r="BI68" s="54"/>
      <c r="BJ68" s="54"/>
      <c r="BK68" s="54"/>
      <c r="BL68" s="54"/>
      <c r="BM68" s="54"/>
      <c r="BN68" s="54"/>
      <c r="BO68" s="54"/>
      <c r="BP68" s="54"/>
      <c r="BQ68" s="53">
        <f>BR68+BT68+BU68</f>
        <v>0</v>
      </c>
      <c r="BR68" s="53"/>
      <c r="BS68" s="55">
        <f t="shared" si="10"/>
        <v>0</v>
      </c>
      <c r="BT68" s="53">
        <f>BY68+CD68+CI68+CN68+CS68+CX68+DC68+DH68+DM68+DR68</f>
        <v>0</v>
      </c>
      <c r="BU68" s="53">
        <f>BZ68+CE68+CJ68+CO68+CT68+CY68+DD68+DI68+DN68+DS68</f>
        <v>0</v>
      </c>
      <c r="BV68" s="53">
        <f>BW68+BY68</f>
        <v>0</v>
      </c>
      <c r="BW68" s="54"/>
      <c r="BX68" s="55">
        <f t="shared" si="11"/>
        <v>0</v>
      </c>
      <c r="BY68" s="54">
        <f>IF(BY107&gt;0,BY107,0)</f>
        <v>0</v>
      </c>
      <c r="BZ68" s="54">
        <f>IF(BZ107&gt;0,BZ107,0)</f>
        <v>0</v>
      </c>
      <c r="CA68" s="53">
        <f>CB68+CD68</f>
        <v>0</v>
      </c>
      <c r="CB68" s="54"/>
      <c r="CC68" s="55">
        <f t="shared" si="14"/>
        <v>0</v>
      </c>
      <c r="CD68" s="54">
        <f>IF(CD107&gt;0,CD107,0)</f>
        <v>0</v>
      </c>
      <c r="CE68" s="54">
        <f>IF(CE107&gt;0,CE107,0)</f>
        <v>0</v>
      </c>
      <c r="CF68" s="53">
        <f>CG68+CI68</f>
        <v>0</v>
      </c>
      <c r="CG68" s="54"/>
      <c r="CH68" s="55">
        <f t="shared" si="16"/>
        <v>0</v>
      </c>
      <c r="CI68" s="54">
        <f>IF(CI107&gt;0,CI107,0)</f>
        <v>0</v>
      </c>
      <c r="CJ68" s="54">
        <f>IF(CJ107&gt;0,CJ107,0)</f>
        <v>0</v>
      </c>
      <c r="CK68" s="53">
        <f>CL68+CN68</f>
        <v>0</v>
      </c>
      <c r="CL68" s="54"/>
      <c r="CM68" s="55">
        <f t="shared" si="18"/>
        <v>0</v>
      </c>
      <c r="CN68" s="54">
        <f>IF(CN107&gt;0,CN107,0)</f>
        <v>0</v>
      </c>
      <c r="CO68" s="54">
        <f>IF(CO107&gt;0,CO107,0)</f>
        <v>0</v>
      </c>
      <c r="CP68" s="53">
        <f>CQ68+CS68</f>
        <v>0</v>
      </c>
      <c r="CQ68" s="54"/>
      <c r="CR68" s="55">
        <f t="shared" si="20"/>
        <v>0</v>
      </c>
      <c r="CS68" s="54">
        <f>IF(CS107&gt;0,CS107,0)</f>
        <v>0</v>
      </c>
      <c r="CT68" s="54">
        <f>IF(CT107&gt;0,CT107,0)</f>
        <v>0</v>
      </c>
      <c r="CU68" s="53">
        <f>CV68+CX68</f>
        <v>0</v>
      </c>
      <c r="CV68" s="54"/>
      <c r="CW68" s="55">
        <f t="shared" si="22"/>
        <v>0</v>
      </c>
      <c r="CX68" s="54">
        <f>IF(CX107&gt;0,CX107,0)</f>
        <v>0</v>
      </c>
      <c r="CY68" s="54">
        <f>IF(CY107&gt;0,CY107,0)</f>
        <v>0</v>
      </c>
      <c r="CZ68" s="53">
        <f>DA68+DC68</f>
        <v>0</v>
      </c>
      <c r="DA68" s="54"/>
      <c r="DB68" s="55">
        <f t="shared" si="24"/>
        <v>0</v>
      </c>
      <c r="DC68" s="54">
        <f>IF(DC107&gt;0,DC107,0)</f>
        <v>0</v>
      </c>
      <c r="DD68" s="54">
        <f>IF(DD107&gt;0,DD107,0)</f>
        <v>0</v>
      </c>
      <c r="DE68" s="53">
        <f>DF68+DH68</f>
        <v>0</v>
      </c>
      <c r="DF68" s="54"/>
      <c r="DG68" s="55">
        <f t="shared" si="26"/>
        <v>0</v>
      </c>
      <c r="DH68" s="54">
        <f>IF(DH107&gt;0,DH107,0)</f>
        <v>0</v>
      </c>
      <c r="DI68" s="54">
        <f>IF(DI107&gt;0,DI107,0)</f>
        <v>0</v>
      </c>
      <c r="DJ68" s="53">
        <f>DK68+DM68+DN68</f>
        <v>0</v>
      </c>
      <c r="DK68" s="54"/>
      <c r="DL68" s="55">
        <f t="shared" si="28"/>
        <v>0</v>
      </c>
      <c r="DM68" s="54">
        <f>IF(DM107&gt;0,DM107,0)</f>
        <v>0</v>
      </c>
      <c r="DN68" s="54">
        <f>IF(DN107&gt;0,DN107,0)</f>
        <v>0</v>
      </c>
      <c r="DO68" s="53">
        <f>DP68+DR68+DS68</f>
        <v>0</v>
      </c>
      <c r="DP68" s="54"/>
      <c r="DQ68" s="55">
        <f t="shared" si="30"/>
        <v>0</v>
      </c>
      <c r="DR68" s="54">
        <f>IF(DR107&gt;0,DR107,0)</f>
        <v>0</v>
      </c>
      <c r="DS68" s="54">
        <f>IF(DS107&gt;0,DS107,0)</f>
        <v>0</v>
      </c>
    </row>
    <row r="69" spans="1:123" s="56" customFormat="1" ht="20.25" hidden="1" customHeight="1" outlineLevel="2">
      <c r="A69" s="51" t="s">
        <v>41</v>
      </c>
      <c r="B69" s="52" t="s">
        <v>255</v>
      </c>
      <c r="C69" s="53">
        <f>D69+E69+F69+G69+H69+I69+J69+K69+L69+M69</f>
        <v>0</v>
      </c>
      <c r="D69" s="54"/>
      <c r="E69" s="54"/>
      <c r="F69" s="54"/>
      <c r="G69" s="54"/>
      <c r="H69" s="54"/>
      <c r="I69" s="54"/>
      <c r="J69" s="54"/>
      <c r="K69" s="54"/>
      <c r="L69" s="54"/>
      <c r="M69" s="54"/>
      <c r="N69" s="53">
        <f t="shared" si="45"/>
        <v>0</v>
      </c>
      <c r="O69" s="54"/>
      <c r="P69" s="54"/>
      <c r="Q69" s="54"/>
      <c r="R69" s="54"/>
      <c r="S69" s="54"/>
      <c r="T69" s="54"/>
      <c r="U69" s="54"/>
      <c r="V69" s="54"/>
      <c r="W69" s="54"/>
      <c r="X69" s="54"/>
      <c r="Y69" s="53">
        <f t="shared" si="122"/>
        <v>0</v>
      </c>
      <c r="Z69" s="53"/>
      <c r="AA69" s="53"/>
      <c r="AB69" s="54"/>
      <c r="AC69" s="54"/>
      <c r="AD69" s="54"/>
      <c r="AE69" s="54"/>
      <c r="AF69" s="54"/>
      <c r="AG69" s="54"/>
      <c r="AH69" s="54"/>
      <c r="AI69" s="54"/>
      <c r="AJ69" s="54"/>
      <c r="AK69" s="54"/>
      <c r="AL69" s="54"/>
      <c r="AM69" s="54"/>
      <c r="AN69" s="54"/>
      <c r="AO69" s="54"/>
      <c r="AP69" s="54"/>
      <c r="AQ69" s="54"/>
      <c r="AR69" s="54"/>
      <c r="AS69" s="54"/>
      <c r="AT69" s="54"/>
      <c r="AU69" s="54"/>
      <c r="AV69" s="54"/>
      <c r="AW69" s="54"/>
      <c r="AX69" s="54"/>
      <c r="AY69" s="54"/>
      <c r="AZ69" s="54"/>
      <c r="BA69" s="54"/>
      <c r="BB69" s="54"/>
      <c r="BC69" s="54"/>
      <c r="BD69" s="54"/>
      <c r="BE69" s="54"/>
      <c r="BF69" s="53">
        <f t="shared" ref="BF69" si="151">BG69+BH69+BI69+BJ69+BK69+BL69+BM69+BN69+BO69+BP69</f>
        <v>0</v>
      </c>
      <c r="BG69" s="54"/>
      <c r="BH69" s="54"/>
      <c r="BI69" s="54"/>
      <c r="BJ69" s="54"/>
      <c r="BK69" s="54"/>
      <c r="BL69" s="54"/>
      <c r="BM69" s="54"/>
      <c r="BN69" s="54"/>
      <c r="BO69" s="54"/>
      <c r="BP69" s="54"/>
      <c r="BQ69" s="53">
        <f t="shared" si="32"/>
        <v>0</v>
      </c>
      <c r="BR69" s="53">
        <f>BW69+CB69+CG69+CL69+CQ69+CV69+DA69+DF69+DK69+DP69</f>
        <v>0</v>
      </c>
      <c r="BS69" s="55">
        <f t="shared" si="10"/>
        <v>0</v>
      </c>
      <c r="BT69" s="53">
        <f t="shared" si="74"/>
        <v>0</v>
      </c>
      <c r="BU69" s="53"/>
      <c r="BV69" s="53">
        <f t="shared" si="35"/>
        <v>0</v>
      </c>
      <c r="BW69" s="54"/>
      <c r="BX69" s="55">
        <f t="shared" si="11"/>
        <v>0</v>
      </c>
      <c r="BY69" s="54"/>
      <c r="BZ69" s="54"/>
      <c r="CA69" s="53">
        <f t="shared" si="36"/>
        <v>0</v>
      </c>
      <c r="CB69" s="54"/>
      <c r="CC69" s="55">
        <f t="shared" si="14"/>
        <v>0</v>
      </c>
      <c r="CD69" s="54"/>
      <c r="CE69" s="54"/>
      <c r="CF69" s="53">
        <f t="shared" si="37"/>
        <v>0</v>
      </c>
      <c r="CG69" s="54"/>
      <c r="CH69" s="55">
        <f t="shared" si="16"/>
        <v>0</v>
      </c>
      <c r="CI69" s="54"/>
      <c r="CJ69" s="54"/>
      <c r="CK69" s="53">
        <f t="shared" si="38"/>
        <v>0</v>
      </c>
      <c r="CL69" s="54"/>
      <c r="CM69" s="55">
        <f t="shared" si="18"/>
        <v>0</v>
      </c>
      <c r="CN69" s="54"/>
      <c r="CO69" s="54"/>
      <c r="CP69" s="53">
        <f t="shared" si="39"/>
        <v>0</v>
      </c>
      <c r="CQ69" s="54"/>
      <c r="CR69" s="55">
        <f t="shared" si="20"/>
        <v>0</v>
      </c>
      <c r="CS69" s="54"/>
      <c r="CT69" s="54"/>
      <c r="CU69" s="53">
        <f t="shared" si="40"/>
        <v>0</v>
      </c>
      <c r="CV69" s="54"/>
      <c r="CW69" s="55">
        <f t="shared" si="22"/>
        <v>0</v>
      </c>
      <c r="CX69" s="54"/>
      <c r="CY69" s="54"/>
      <c r="CZ69" s="53">
        <f t="shared" si="41"/>
        <v>0</v>
      </c>
      <c r="DA69" s="54"/>
      <c r="DB69" s="55">
        <f t="shared" si="24"/>
        <v>0</v>
      </c>
      <c r="DC69" s="54"/>
      <c r="DD69" s="54"/>
      <c r="DE69" s="53">
        <f t="shared" si="42"/>
        <v>0</v>
      </c>
      <c r="DF69" s="54"/>
      <c r="DG69" s="55">
        <f t="shared" si="26"/>
        <v>0</v>
      </c>
      <c r="DH69" s="54"/>
      <c r="DI69" s="54"/>
      <c r="DJ69" s="53">
        <f t="shared" si="43"/>
        <v>0</v>
      </c>
      <c r="DK69" s="54"/>
      <c r="DL69" s="55">
        <f t="shared" si="28"/>
        <v>0</v>
      </c>
      <c r="DM69" s="54"/>
      <c r="DN69" s="54"/>
      <c r="DO69" s="53">
        <f t="shared" si="44"/>
        <v>0</v>
      </c>
      <c r="DP69" s="54"/>
      <c r="DQ69" s="55">
        <f t="shared" si="30"/>
        <v>0</v>
      </c>
      <c r="DR69" s="54"/>
      <c r="DS69" s="54"/>
    </row>
    <row r="70" spans="1:123" s="56" customFormat="1" ht="22.5" customHeight="1" collapsed="1">
      <c r="A70" s="53" t="s">
        <v>88</v>
      </c>
      <c r="B70" s="28" t="s">
        <v>256</v>
      </c>
      <c r="C70" s="53">
        <f t="shared" ref="C70:BN70" si="152">C72+C78+C103+C105</f>
        <v>2499444.9019475272</v>
      </c>
      <c r="D70" s="53">
        <f t="shared" si="152"/>
        <v>530121.22666806809</v>
      </c>
      <c r="E70" s="53">
        <f t="shared" si="152"/>
        <v>286040.62628458976</v>
      </c>
      <c r="F70" s="53">
        <f t="shared" si="152"/>
        <v>223677.95691023162</v>
      </c>
      <c r="G70" s="53">
        <f t="shared" si="152"/>
        <v>251689.50841569912</v>
      </c>
      <c r="H70" s="53">
        <f t="shared" si="152"/>
        <v>263714.29961142491</v>
      </c>
      <c r="I70" s="53">
        <f t="shared" si="152"/>
        <v>238549.30038307764</v>
      </c>
      <c r="J70" s="53">
        <f t="shared" si="152"/>
        <v>70306.527499999997</v>
      </c>
      <c r="K70" s="53">
        <f t="shared" si="152"/>
        <v>171942.62651400847</v>
      </c>
      <c r="L70" s="53">
        <f t="shared" si="152"/>
        <v>226815.5951425643</v>
      </c>
      <c r="M70" s="53">
        <f t="shared" si="152"/>
        <v>236587.23451786366</v>
      </c>
      <c r="N70" s="53">
        <f t="shared" si="152"/>
        <v>2510030.1596988272</v>
      </c>
      <c r="O70" s="53">
        <f t="shared" si="152"/>
        <v>524603.94932506816</v>
      </c>
      <c r="P70" s="53">
        <f t="shared" si="152"/>
        <v>283561.99628458975</v>
      </c>
      <c r="Q70" s="53">
        <f t="shared" si="152"/>
        <v>225709.59691023163</v>
      </c>
      <c r="R70" s="53">
        <f t="shared" si="152"/>
        <v>254350.69841569912</v>
      </c>
      <c r="S70" s="53">
        <f t="shared" si="152"/>
        <v>264398.99961142492</v>
      </c>
      <c r="T70" s="53">
        <f t="shared" si="152"/>
        <v>239715.00038307765</v>
      </c>
      <c r="U70" s="53">
        <f t="shared" si="152"/>
        <v>72584.997499999998</v>
      </c>
      <c r="V70" s="53">
        <f t="shared" si="152"/>
        <v>168049.9965140085</v>
      </c>
      <c r="W70" s="53">
        <f t="shared" si="152"/>
        <v>238673.61933586429</v>
      </c>
      <c r="X70" s="53">
        <f t="shared" si="152"/>
        <v>238381.30541886366</v>
      </c>
      <c r="Y70" s="53">
        <f t="shared" si="152"/>
        <v>2577372</v>
      </c>
      <c r="Z70" s="53">
        <f t="shared" si="152"/>
        <v>2534655</v>
      </c>
      <c r="AA70" s="53">
        <f t="shared" si="152"/>
        <v>42717</v>
      </c>
      <c r="AB70" s="53">
        <f t="shared" si="152"/>
        <v>547931</v>
      </c>
      <c r="AC70" s="53">
        <f t="shared" si="152"/>
        <v>527418</v>
      </c>
      <c r="AD70" s="53">
        <f t="shared" si="152"/>
        <v>20513</v>
      </c>
      <c r="AE70" s="53">
        <f t="shared" si="152"/>
        <v>299672</v>
      </c>
      <c r="AF70" s="53">
        <f t="shared" si="152"/>
        <v>287803</v>
      </c>
      <c r="AG70" s="53">
        <f t="shared" si="152"/>
        <v>11869</v>
      </c>
      <c r="AH70" s="53">
        <f t="shared" si="152"/>
        <v>232779</v>
      </c>
      <c r="AI70" s="53">
        <f t="shared" si="152"/>
        <v>224666</v>
      </c>
      <c r="AJ70" s="53">
        <f t="shared" si="152"/>
        <v>8113</v>
      </c>
      <c r="AK70" s="53">
        <f t="shared" si="152"/>
        <v>244863</v>
      </c>
      <c r="AL70" s="53">
        <f t="shared" si="152"/>
        <v>251441</v>
      </c>
      <c r="AM70" s="53">
        <f t="shared" si="152"/>
        <v>-6578</v>
      </c>
      <c r="AN70" s="53">
        <f t="shared" si="152"/>
        <v>266577</v>
      </c>
      <c r="AO70" s="53">
        <f t="shared" si="152"/>
        <v>265203</v>
      </c>
      <c r="AP70" s="53">
        <f t="shared" si="152"/>
        <v>1374</v>
      </c>
      <c r="AQ70" s="53">
        <f t="shared" si="152"/>
        <v>251158</v>
      </c>
      <c r="AR70" s="53">
        <f t="shared" si="152"/>
        <v>246771</v>
      </c>
      <c r="AS70" s="53">
        <f t="shared" si="152"/>
        <v>4387</v>
      </c>
      <c r="AT70" s="53">
        <f t="shared" si="152"/>
        <v>73947</v>
      </c>
      <c r="AU70" s="53">
        <f>AU72+AU78+AU103+AU105</f>
        <v>78278</v>
      </c>
      <c r="AV70" s="53">
        <f t="shared" si="152"/>
        <v>-4331</v>
      </c>
      <c r="AW70" s="53">
        <f t="shared" si="152"/>
        <v>178344</v>
      </c>
      <c r="AX70" s="53">
        <f t="shared" si="152"/>
        <v>173759</v>
      </c>
      <c r="AY70" s="53">
        <f t="shared" si="152"/>
        <v>4585</v>
      </c>
      <c r="AZ70" s="53">
        <f t="shared" si="152"/>
        <v>239098</v>
      </c>
      <c r="BA70" s="53">
        <f t="shared" si="152"/>
        <v>242140</v>
      </c>
      <c r="BB70" s="53">
        <f t="shared" si="152"/>
        <v>-3042</v>
      </c>
      <c r="BC70" s="53">
        <f t="shared" si="152"/>
        <v>243003</v>
      </c>
      <c r="BD70" s="53">
        <f t="shared" si="152"/>
        <v>237176</v>
      </c>
      <c r="BE70" s="53">
        <f t="shared" si="152"/>
        <v>5827</v>
      </c>
      <c r="BF70" s="53">
        <f t="shared" si="152"/>
        <v>2664911.3716825</v>
      </c>
      <c r="BG70" s="53">
        <f t="shared" si="152"/>
        <v>565412.88018400013</v>
      </c>
      <c r="BH70" s="53">
        <f t="shared" si="152"/>
        <v>297758.87</v>
      </c>
      <c r="BI70" s="53">
        <f t="shared" si="152"/>
        <v>231255.593425</v>
      </c>
      <c r="BJ70" s="53">
        <f t="shared" si="152"/>
        <v>256315.19</v>
      </c>
      <c r="BK70" s="53">
        <f t="shared" si="152"/>
        <v>267974.90000000002</v>
      </c>
      <c r="BL70" s="53">
        <f t="shared" si="152"/>
        <v>269946.11639099999</v>
      </c>
      <c r="BM70" s="53">
        <f t="shared" si="152"/>
        <v>93123.47</v>
      </c>
      <c r="BN70" s="53">
        <f t="shared" si="152"/>
        <v>175952.82</v>
      </c>
      <c r="BO70" s="53">
        <f t="shared" ref="BO70:BP70" si="153">BO72+BO78+BO103+BO105</f>
        <v>266735.88</v>
      </c>
      <c r="BP70" s="53">
        <f t="shared" si="153"/>
        <v>240435.65168250003</v>
      </c>
      <c r="BQ70" s="53">
        <f>BQ72+BQ78+BQ103+BQ107</f>
        <v>2720385</v>
      </c>
      <c r="BR70" s="53">
        <f>BR72+BR78+BR103+BR105</f>
        <v>2620694</v>
      </c>
      <c r="BS70" s="55">
        <f t="shared" si="10"/>
        <v>103.39450536660809</v>
      </c>
      <c r="BT70" s="53">
        <f>BT72+BT78+BT103+BT105</f>
        <v>42717</v>
      </c>
      <c r="BU70" s="53">
        <f>BU72+BU78+BU103+BU105</f>
        <v>56974</v>
      </c>
      <c r="BV70" s="53">
        <f>BV72+BV78+BV103+BV107</f>
        <v>565083</v>
      </c>
      <c r="BW70" s="53">
        <f>BW72+BW78+BW103+BW105</f>
        <v>533475</v>
      </c>
      <c r="BX70" s="55">
        <f t="shared" si="11"/>
        <v>101.1484249684311</v>
      </c>
      <c r="BY70" s="53">
        <f>BY72+BY78+BY103+BY105</f>
        <v>20513</v>
      </c>
      <c r="BZ70" s="53">
        <f>BZ72+BZ78+BZ103+BZ105</f>
        <v>11095</v>
      </c>
      <c r="CA70" s="53">
        <f>CA72+CA78+CA103+CA107</f>
        <v>317200</v>
      </c>
      <c r="CB70" s="53">
        <f>CB72+CB78+CB103+CB105</f>
        <v>301633</v>
      </c>
      <c r="CC70" s="55">
        <f t="shared" si="14"/>
        <v>104.80537034012849</v>
      </c>
      <c r="CD70" s="53">
        <f>CD72+CD78+CD103+CD105</f>
        <v>11869</v>
      </c>
      <c r="CE70" s="53">
        <f>CE72+CE78+CE103+CE105</f>
        <v>3698</v>
      </c>
      <c r="CF70" s="53">
        <f>CF72+CF78+CF103+CF107</f>
        <v>245608</v>
      </c>
      <c r="CG70" s="53">
        <f>CG72+CG78+CG103+CG105</f>
        <v>232444</v>
      </c>
      <c r="CH70" s="55">
        <f t="shared" si="16"/>
        <v>103.46202807723466</v>
      </c>
      <c r="CI70" s="53">
        <f>CI72+CI78+CI103+CI105</f>
        <v>8113</v>
      </c>
      <c r="CJ70" s="53">
        <f>CJ72+CJ78+CJ103+CJ105</f>
        <v>5051</v>
      </c>
      <c r="CK70" s="53">
        <f>CK72+CK78+CK103+CK107</f>
        <v>260899</v>
      </c>
      <c r="CL70" s="53">
        <f>CL72+CL78+CL103+CL105</f>
        <v>263088</v>
      </c>
      <c r="CM70" s="55">
        <f t="shared" si="18"/>
        <v>104.63210057230125</v>
      </c>
      <c r="CN70" s="53">
        <f>CN72+CN78+CN103+CN105</f>
        <v>-6578</v>
      </c>
      <c r="CO70" s="53">
        <f>CO72+CO78+CO103+CO105</f>
        <v>4389</v>
      </c>
      <c r="CP70" s="53">
        <f>CP72+CP78+CP103+CP107</f>
        <v>277013</v>
      </c>
      <c r="CQ70" s="53">
        <f>CQ72+CQ78+CQ103+CQ105</f>
        <v>266489</v>
      </c>
      <c r="CR70" s="55">
        <f t="shared" si="20"/>
        <v>100.48491155831572</v>
      </c>
      <c r="CS70" s="53">
        <f>CS72+CS78+CS103+CS105</f>
        <v>1374</v>
      </c>
      <c r="CT70" s="53">
        <f>CT72+CT78+CT103+CT105</f>
        <v>9150</v>
      </c>
      <c r="CU70" s="53">
        <f>CU72+CU78+CU103+CU107</f>
        <v>272793</v>
      </c>
      <c r="CV70" s="53">
        <f>CV72+CV78+CV103+CV105</f>
        <v>269445</v>
      </c>
      <c r="CW70" s="55">
        <f t="shared" si="22"/>
        <v>109.18827576984329</v>
      </c>
      <c r="CX70" s="53">
        <f>CX72+CX78+CX103+CX105</f>
        <v>4387</v>
      </c>
      <c r="CY70" s="53">
        <f>CY72+CY78+CY103+CY105</f>
        <v>-1039</v>
      </c>
      <c r="CZ70" s="53">
        <f>CZ72+CZ78+CZ103+CZ107</f>
        <v>81527</v>
      </c>
      <c r="DA70" s="53">
        <f>DA72+DA78+DA103+DA105</f>
        <v>78847</v>
      </c>
      <c r="DB70" s="55">
        <f t="shared" si="24"/>
        <v>100.72689644600015</v>
      </c>
      <c r="DC70" s="53">
        <f>DC72+DC78+DC103+DC105</f>
        <v>-4331</v>
      </c>
      <c r="DD70" s="53">
        <f>DD72+DD78+DD103+DD105</f>
        <v>7011</v>
      </c>
      <c r="DE70" s="53">
        <f>DE72+DE78+DE103+DE107</f>
        <v>190486</v>
      </c>
      <c r="DF70" s="53">
        <f>DF72+DF78+DF103+DF105</f>
        <v>184314</v>
      </c>
      <c r="DG70" s="55">
        <f t="shared" si="26"/>
        <v>106.07450549324065</v>
      </c>
      <c r="DH70" s="53">
        <f>DH72+DH78+DH103+DH105</f>
        <v>4585</v>
      </c>
      <c r="DI70" s="53">
        <f>DI72+DI78+DI103+DI105</f>
        <v>1587</v>
      </c>
      <c r="DJ70" s="53">
        <f>DJ72+DJ78+DJ103+DJ107</f>
        <v>256977</v>
      </c>
      <c r="DK70" s="53">
        <f>DK72+DK78+DK103+DK105</f>
        <v>251876</v>
      </c>
      <c r="DL70" s="55">
        <f t="shared" si="28"/>
        <v>104.02081440488973</v>
      </c>
      <c r="DM70" s="53">
        <f>DM72+DM78+DM103+DM105</f>
        <v>-3042</v>
      </c>
      <c r="DN70" s="53">
        <f>DN72+DN78+DN103+DN105</f>
        <v>8143</v>
      </c>
      <c r="DO70" s="53">
        <f>DO72+DO78+DO103+DO107</f>
        <v>252799</v>
      </c>
      <c r="DP70" s="53">
        <f>DP72+DP78+DP103+DP105</f>
        <v>239083</v>
      </c>
      <c r="DQ70" s="55">
        <f t="shared" si="30"/>
        <v>100.80404425405607</v>
      </c>
      <c r="DR70" s="53">
        <f>DR72+DR78+DR103+DR105</f>
        <v>5827</v>
      </c>
      <c r="DS70" s="53">
        <f>DS72+DS78+DS103+DS105</f>
        <v>7889</v>
      </c>
    </row>
    <row r="71" spans="1:123" s="66" customFormat="1" ht="38.25">
      <c r="A71" s="62"/>
      <c r="B71" s="21" t="s">
        <v>161</v>
      </c>
      <c r="C71" s="156">
        <f>D71+E71+F71+G71+H71+I71+J71+K71+L71+M71</f>
        <v>2499444.9019475277</v>
      </c>
      <c r="D71" s="156">
        <f t="shared" ref="D71:M71" si="154">D70</f>
        <v>530121.22666806809</v>
      </c>
      <c r="E71" s="156">
        <f t="shared" si="154"/>
        <v>286040.62628458976</v>
      </c>
      <c r="F71" s="156">
        <f t="shared" si="154"/>
        <v>223677.95691023162</v>
      </c>
      <c r="G71" s="156">
        <f t="shared" si="154"/>
        <v>251689.50841569912</v>
      </c>
      <c r="H71" s="156">
        <f t="shared" si="154"/>
        <v>263714.29961142491</v>
      </c>
      <c r="I71" s="156">
        <f t="shared" si="154"/>
        <v>238549.30038307764</v>
      </c>
      <c r="J71" s="156">
        <f t="shared" si="154"/>
        <v>70306.527499999997</v>
      </c>
      <c r="K71" s="156">
        <f t="shared" si="154"/>
        <v>171942.62651400847</v>
      </c>
      <c r="L71" s="156">
        <f t="shared" si="154"/>
        <v>226815.5951425643</v>
      </c>
      <c r="M71" s="156">
        <f t="shared" si="154"/>
        <v>236587.23451786366</v>
      </c>
      <c r="N71" s="156">
        <f>O71+P71+Q71+R71+S71+T71+U71+V71+W71+X71</f>
        <v>2510030.1596988281</v>
      </c>
      <c r="O71" s="156">
        <f>O70</f>
        <v>524603.94932506816</v>
      </c>
      <c r="P71" s="156">
        <f t="shared" ref="P71:BR71" si="155">P70</f>
        <v>283561.99628458975</v>
      </c>
      <c r="Q71" s="156">
        <f t="shared" si="155"/>
        <v>225709.59691023163</v>
      </c>
      <c r="R71" s="156">
        <f t="shared" si="155"/>
        <v>254350.69841569912</v>
      </c>
      <c r="S71" s="156">
        <f t="shared" si="155"/>
        <v>264398.99961142492</v>
      </c>
      <c r="T71" s="156">
        <f t="shared" si="155"/>
        <v>239715.00038307765</v>
      </c>
      <c r="U71" s="156">
        <f t="shared" si="155"/>
        <v>72584.997499999998</v>
      </c>
      <c r="V71" s="156">
        <f t="shared" si="155"/>
        <v>168049.9965140085</v>
      </c>
      <c r="W71" s="156">
        <f t="shared" si="155"/>
        <v>238673.61933586429</v>
      </c>
      <c r="X71" s="156">
        <f t="shared" si="155"/>
        <v>238381.30541886366</v>
      </c>
      <c r="Y71" s="156">
        <f>AB71+AE71+AH71+AK71+AN71+AQ71+AT71+AW71+AZ71+BC71</f>
        <v>2577372</v>
      </c>
      <c r="Z71" s="156">
        <f t="shared" ref="Z71:AA71" si="156">AC71+AF71+AI71+AL71+AO71+AR71+AU71+AX71+BA71+BD71</f>
        <v>2534655</v>
      </c>
      <c r="AA71" s="156">
        <f t="shared" si="156"/>
        <v>42717</v>
      </c>
      <c r="AB71" s="156">
        <f t="shared" ref="AB71:BE71" si="157">AB70</f>
        <v>547931</v>
      </c>
      <c r="AC71" s="156">
        <f t="shared" si="157"/>
        <v>527418</v>
      </c>
      <c r="AD71" s="156">
        <f t="shared" si="157"/>
        <v>20513</v>
      </c>
      <c r="AE71" s="156">
        <f t="shared" si="157"/>
        <v>299672</v>
      </c>
      <c r="AF71" s="156">
        <f t="shared" si="157"/>
        <v>287803</v>
      </c>
      <c r="AG71" s="156">
        <f t="shared" si="157"/>
        <v>11869</v>
      </c>
      <c r="AH71" s="156">
        <f t="shared" si="157"/>
        <v>232779</v>
      </c>
      <c r="AI71" s="156">
        <f t="shared" si="157"/>
        <v>224666</v>
      </c>
      <c r="AJ71" s="156">
        <f t="shared" si="157"/>
        <v>8113</v>
      </c>
      <c r="AK71" s="156">
        <f t="shared" si="157"/>
        <v>244863</v>
      </c>
      <c r="AL71" s="156">
        <f t="shared" si="157"/>
        <v>251441</v>
      </c>
      <c r="AM71" s="156">
        <f t="shared" si="157"/>
        <v>-6578</v>
      </c>
      <c r="AN71" s="156">
        <f t="shared" si="157"/>
        <v>266577</v>
      </c>
      <c r="AO71" s="156">
        <f t="shared" si="157"/>
        <v>265203</v>
      </c>
      <c r="AP71" s="156">
        <f t="shared" si="157"/>
        <v>1374</v>
      </c>
      <c r="AQ71" s="156">
        <f t="shared" si="157"/>
        <v>251158</v>
      </c>
      <c r="AR71" s="156">
        <f t="shared" si="157"/>
        <v>246771</v>
      </c>
      <c r="AS71" s="156">
        <f t="shared" si="157"/>
        <v>4387</v>
      </c>
      <c r="AT71" s="156">
        <f t="shared" si="157"/>
        <v>73947</v>
      </c>
      <c r="AU71" s="156">
        <f t="shared" si="157"/>
        <v>78278</v>
      </c>
      <c r="AV71" s="156">
        <f t="shared" si="157"/>
        <v>-4331</v>
      </c>
      <c r="AW71" s="156">
        <f t="shared" si="157"/>
        <v>178344</v>
      </c>
      <c r="AX71" s="156">
        <f t="shared" si="157"/>
        <v>173759</v>
      </c>
      <c r="AY71" s="156">
        <f t="shared" si="157"/>
        <v>4585</v>
      </c>
      <c r="AZ71" s="156">
        <f t="shared" si="157"/>
        <v>239098</v>
      </c>
      <c r="BA71" s="156">
        <f t="shared" si="157"/>
        <v>242140</v>
      </c>
      <c r="BB71" s="156">
        <f t="shared" si="157"/>
        <v>-3042</v>
      </c>
      <c r="BC71" s="156">
        <f t="shared" si="157"/>
        <v>243003</v>
      </c>
      <c r="BD71" s="156">
        <f t="shared" si="157"/>
        <v>237176</v>
      </c>
      <c r="BE71" s="156">
        <f t="shared" si="157"/>
        <v>5827</v>
      </c>
      <c r="BF71" s="156">
        <f>BG71+BH71+BI71+BJ71+BK71+BL71+BM71+BN71+BO71+BP71</f>
        <v>2664911.3716824995</v>
      </c>
      <c r="BG71" s="156">
        <f>BG70</f>
        <v>565412.88018400013</v>
      </c>
      <c r="BH71" s="156">
        <f t="shared" ref="BH71:BP71" si="158">BH70</f>
        <v>297758.87</v>
      </c>
      <c r="BI71" s="156">
        <f t="shared" si="158"/>
        <v>231255.593425</v>
      </c>
      <c r="BJ71" s="156">
        <f t="shared" si="158"/>
        <v>256315.19</v>
      </c>
      <c r="BK71" s="156">
        <f t="shared" si="158"/>
        <v>267974.90000000002</v>
      </c>
      <c r="BL71" s="156">
        <f t="shared" si="158"/>
        <v>269946.11639099999</v>
      </c>
      <c r="BM71" s="156">
        <f t="shared" si="158"/>
        <v>93123.47</v>
      </c>
      <c r="BN71" s="156">
        <f t="shared" si="158"/>
        <v>175952.82</v>
      </c>
      <c r="BO71" s="156">
        <f t="shared" si="158"/>
        <v>266735.88</v>
      </c>
      <c r="BP71" s="156">
        <f t="shared" si="158"/>
        <v>240435.65168250003</v>
      </c>
      <c r="BQ71" s="156">
        <f>BR71+BT71+BU71</f>
        <v>2620694</v>
      </c>
      <c r="BR71" s="156">
        <f t="shared" si="155"/>
        <v>2620694</v>
      </c>
      <c r="BS71" s="50">
        <f t="shared" si="10"/>
        <v>103.39450536660809</v>
      </c>
      <c r="BT71" s="156">
        <f>BY71+CD71+CI71+CN71+CS71+CX71+DC71+DH71+DM71+DR71</f>
        <v>0</v>
      </c>
      <c r="BU71" s="156"/>
      <c r="BV71" s="156">
        <f>BW71+BY71+BZ71</f>
        <v>533475</v>
      </c>
      <c r="BW71" s="156">
        <f t="shared" ref="BW71:DP71" si="159">BW70</f>
        <v>533475</v>
      </c>
      <c r="BX71" s="50">
        <f t="shared" si="11"/>
        <v>101.1484249684311</v>
      </c>
      <c r="BY71" s="156"/>
      <c r="BZ71" s="156"/>
      <c r="CA71" s="156">
        <f>CB71+CD71+CE71</f>
        <v>301633</v>
      </c>
      <c r="CB71" s="156">
        <f t="shared" si="159"/>
        <v>301633</v>
      </c>
      <c r="CC71" s="50">
        <f t="shared" si="14"/>
        <v>104.80537034012849</v>
      </c>
      <c r="CD71" s="156"/>
      <c r="CE71" s="156"/>
      <c r="CF71" s="156">
        <f>CG71+CI71+CJ71</f>
        <v>232444</v>
      </c>
      <c r="CG71" s="156">
        <f t="shared" si="159"/>
        <v>232444</v>
      </c>
      <c r="CH71" s="50">
        <f t="shared" si="16"/>
        <v>103.46202807723466</v>
      </c>
      <c r="CI71" s="156"/>
      <c r="CJ71" s="156"/>
      <c r="CK71" s="156">
        <f>CL71+CN71+CO71</f>
        <v>263088</v>
      </c>
      <c r="CL71" s="156">
        <f t="shared" si="159"/>
        <v>263088</v>
      </c>
      <c r="CM71" s="50">
        <f t="shared" si="18"/>
        <v>104.63210057230125</v>
      </c>
      <c r="CN71" s="156"/>
      <c r="CO71" s="156"/>
      <c r="CP71" s="156">
        <f>CQ71+CS71+CT71</f>
        <v>266489</v>
      </c>
      <c r="CQ71" s="156">
        <f t="shared" si="159"/>
        <v>266489</v>
      </c>
      <c r="CR71" s="50">
        <f t="shared" si="20"/>
        <v>100.48491155831572</v>
      </c>
      <c r="CS71" s="156"/>
      <c r="CT71" s="156"/>
      <c r="CU71" s="156">
        <f>CV71+CX71+CY71</f>
        <v>269445</v>
      </c>
      <c r="CV71" s="156">
        <f t="shared" si="159"/>
        <v>269445</v>
      </c>
      <c r="CW71" s="50">
        <f t="shared" si="22"/>
        <v>109.18827576984329</v>
      </c>
      <c r="CX71" s="156"/>
      <c r="CY71" s="156"/>
      <c r="CZ71" s="156">
        <f>DA71+DC71+DD71</f>
        <v>78847</v>
      </c>
      <c r="DA71" s="156">
        <f t="shared" si="159"/>
        <v>78847</v>
      </c>
      <c r="DB71" s="50">
        <f t="shared" si="24"/>
        <v>100.72689644600015</v>
      </c>
      <c r="DC71" s="156"/>
      <c r="DD71" s="156"/>
      <c r="DE71" s="156">
        <f>DF71+DH71+DI71</f>
        <v>184314</v>
      </c>
      <c r="DF71" s="156">
        <f t="shared" si="159"/>
        <v>184314</v>
      </c>
      <c r="DG71" s="50">
        <f t="shared" si="26"/>
        <v>106.07450549324065</v>
      </c>
      <c r="DH71" s="156"/>
      <c r="DI71" s="156"/>
      <c r="DJ71" s="156">
        <f>DK71+DM71+DN71</f>
        <v>251876</v>
      </c>
      <c r="DK71" s="156">
        <f t="shared" si="159"/>
        <v>251876</v>
      </c>
      <c r="DL71" s="50">
        <f t="shared" si="28"/>
        <v>104.02081440488973</v>
      </c>
      <c r="DM71" s="156"/>
      <c r="DN71" s="156"/>
      <c r="DO71" s="156">
        <f>DP71+DR71+DS71</f>
        <v>239083</v>
      </c>
      <c r="DP71" s="156">
        <f t="shared" si="159"/>
        <v>239083</v>
      </c>
      <c r="DQ71" s="50">
        <f t="shared" si="30"/>
        <v>100.80404425405607</v>
      </c>
      <c r="DR71" s="156"/>
      <c r="DS71" s="156"/>
    </row>
    <row r="72" spans="1:123" s="56" customFormat="1" ht="26.25" customHeight="1">
      <c r="A72" s="51" t="s">
        <v>10</v>
      </c>
      <c r="B72" s="28" t="s">
        <v>109</v>
      </c>
      <c r="C72" s="53">
        <f t="shared" ref="C72:M72" si="160">C75+C76+C77</f>
        <v>133550</v>
      </c>
      <c r="D72" s="53">
        <f>D75+D76+D77</f>
        <v>39840</v>
      </c>
      <c r="E72" s="53">
        <f t="shared" si="160"/>
        <v>9110</v>
      </c>
      <c r="F72" s="53">
        <f t="shared" si="160"/>
        <v>8000.0000000000009</v>
      </c>
      <c r="G72" s="53">
        <f t="shared" si="160"/>
        <v>14490</v>
      </c>
      <c r="H72" s="53">
        <f t="shared" si="160"/>
        <v>8830</v>
      </c>
      <c r="I72" s="53">
        <f t="shared" si="160"/>
        <v>8280</v>
      </c>
      <c r="J72" s="53">
        <f t="shared" si="160"/>
        <v>7720.0000000000009</v>
      </c>
      <c r="K72" s="53">
        <f t="shared" si="160"/>
        <v>5960.0000000000009</v>
      </c>
      <c r="L72" s="53">
        <f t="shared" si="160"/>
        <v>21330</v>
      </c>
      <c r="M72" s="53">
        <f t="shared" si="160"/>
        <v>9990</v>
      </c>
      <c r="N72" s="53">
        <f t="shared" si="45"/>
        <v>148236.76584430001</v>
      </c>
      <c r="O72" s="53">
        <f>O75+O76</f>
        <v>43040</v>
      </c>
      <c r="P72" s="53">
        <f t="shared" ref="P72:X72" si="161">P75+P76</f>
        <v>12310</v>
      </c>
      <c r="Q72" s="53">
        <f t="shared" si="161"/>
        <v>9440</v>
      </c>
      <c r="R72" s="53">
        <f t="shared" si="161"/>
        <v>18490</v>
      </c>
      <c r="S72" s="53">
        <f t="shared" si="161"/>
        <v>8830</v>
      </c>
      <c r="T72" s="53">
        <f t="shared" si="161"/>
        <v>11080</v>
      </c>
      <c r="U72" s="53">
        <f t="shared" si="161"/>
        <v>11480</v>
      </c>
      <c r="V72" s="53">
        <f t="shared" si="161"/>
        <v>5981.6000000000013</v>
      </c>
      <c r="W72" s="53">
        <f t="shared" si="161"/>
        <v>17595.165844299998</v>
      </c>
      <c r="X72" s="53">
        <f t="shared" si="161"/>
        <v>9990</v>
      </c>
      <c r="Y72" s="53">
        <f t="shared" ref="Y72:AA72" si="162">Y75+Y76+Y77</f>
        <v>131870</v>
      </c>
      <c r="Z72" s="53">
        <f t="shared" si="162"/>
        <v>131870</v>
      </c>
      <c r="AA72" s="53">
        <f t="shared" si="162"/>
        <v>0</v>
      </c>
      <c r="AB72" s="53">
        <f>AB75+AB76+AB77</f>
        <v>43840</v>
      </c>
      <c r="AC72" s="53">
        <f t="shared" ref="AC72:BP72" si="163">AC75+AC76+AC77</f>
        <v>43840</v>
      </c>
      <c r="AD72" s="53">
        <f t="shared" si="163"/>
        <v>0</v>
      </c>
      <c r="AE72" s="53">
        <f t="shared" si="163"/>
        <v>9110</v>
      </c>
      <c r="AF72" s="53">
        <f t="shared" si="163"/>
        <v>9110</v>
      </c>
      <c r="AG72" s="53">
        <f t="shared" si="163"/>
        <v>0</v>
      </c>
      <c r="AH72" s="53">
        <f t="shared" si="163"/>
        <v>8240</v>
      </c>
      <c r="AI72" s="53">
        <f t="shared" si="163"/>
        <v>8240</v>
      </c>
      <c r="AJ72" s="53">
        <f t="shared" si="163"/>
        <v>0</v>
      </c>
      <c r="AK72" s="53">
        <f t="shared" si="163"/>
        <v>14490</v>
      </c>
      <c r="AL72" s="53">
        <f t="shared" si="163"/>
        <v>14490</v>
      </c>
      <c r="AM72" s="53">
        <f t="shared" si="163"/>
        <v>0</v>
      </c>
      <c r="AN72" s="53">
        <f t="shared" si="163"/>
        <v>8990</v>
      </c>
      <c r="AO72" s="53">
        <f t="shared" si="163"/>
        <v>8990</v>
      </c>
      <c r="AP72" s="53">
        <f t="shared" si="163"/>
        <v>0</v>
      </c>
      <c r="AQ72" s="53">
        <f t="shared" si="163"/>
        <v>8280</v>
      </c>
      <c r="AR72" s="53">
        <f t="shared" si="163"/>
        <v>8280</v>
      </c>
      <c r="AS72" s="53">
        <f t="shared" si="163"/>
        <v>0</v>
      </c>
      <c r="AT72" s="53">
        <f t="shared" si="163"/>
        <v>9480</v>
      </c>
      <c r="AU72" s="53">
        <f t="shared" si="163"/>
        <v>9480</v>
      </c>
      <c r="AV72" s="53">
        <f t="shared" si="163"/>
        <v>0</v>
      </c>
      <c r="AW72" s="53">
        <f t="shared" si="163"/>
        <v>5720.0000000000009</v>
      </c>
      <c r="AX72" s="53">
        <f t="shared" si="163"/>
        <v>5720.0000000000009</v>
      </c>
      <c r="AY72" s="53">
        <f t="shared" si="163"/>
        <v>0</v>
      </c>
      <c r="AZ72" s="53">
        <f t="shared" si="163"/>
        <v>14930</v>
      </c>
      <c r="BA72" s="53">
        <f t="shared" si="163"/>
        <v>14930</v>
      </c>
      <c r="BB72" s="53">
        <f t="shared" si="163"/>
        <v>0</v>
      </c>
      <c r="BC72" s="53">
        <f t="shared" si="163"/>
        <v>8790</v>
      </c>
      <c r="BD72" s="53">
        <f t="shared" si="163"/>
        <v>8790</v>
      </c>
      <c r="BE72" s="53">
        <f t="shared" si="163"/>
        <v>0</v>
      </c>
      <c r="BF72" s="53">
        <f t="shared" si="163"/>
        <v>216711.93</v>
      </c>
      <c r="BG72" s="53">
        <f t="shared" si="163"/>
        <v>63840</v>
      </c>
      <c r="BH72" s="53">
        <f t="shared" si="163"/>
        <v>13910</v>
      </c>
      <c r="BI72" s="53">
        <f t="shared" si="163"/>
        <v>15440</v>
      </c>
      <c r="BJ72" s="53">
        <f t="shared" si="163"/>
        <v>14490</v>
      </c>
      <c r="BK72" s="53">
        <f t="shared" si="163"/>
        <v>10830</v>
      </c>
      <c r="BL72" s="53">
        <f t="shared" si="163"/>
        <v>14680</v>
      </c>
      <c r="BM72" s="53">
        <f t="shared" si="163"/>
        <v>26520</v>
      </c>
      <c r="BN72" s="53">
        <f t="shared" si="163"/>
        <v>6040.0000000000009</v>
      </c>
      <c r="BO72" s="53">
        <f t="shared" si="163"/>
        <v>41771.93</v>
      </c>
      <c r="BP72" s="53">
        <f t="shared" si="163"/>
        <v>9190</v>
      </c>
      <c r="BQ72" s="53">
        <f t="shared" si="32"/>
        <v>148249</v>
      </c>
      <c r="BR72" s="53">
        <f t="shared" ref="BR72:DP72" si="164">BR75+BR76+BR77</f>
        <v>148249</v>
      </c>
      <c r="BS72" s="55">
        <f t="shared" si="10"/>
        <v>112.42056570865246</v>
      </c>
      <c r="BT72" s="53">
        <f t="shared" ref="BT72" si="165">BT75+BT76+BT77</f>
        <v>0</v>
      </c>
      <c r="BU72" s="53"/>
      <c r="BV72" s="53">
        <f t="shared" si="35"/>
        <v>42240</v>
      </c>
      <c r="BW72" s="53">
        <f t="shared" si="164"/>
        <v>42240</v>
      </c>
      <c r="BX72" s="55">
        <f t="shared" si="11"/>
        <v>96.350364963503651</v>
      </c>
      <c r="BY72" s="53"/>
      <c r="BZ72" s="53"/>
      <c r="CA72" s="53">
        <f t="shared" si="36"/>
        <v>9665</v>
      </c>
      <c r="CB72" s="53">
        <f t="shared" si="164"/>
        <v>9665</v>
      </c>
      <c r="CC72" s="55">
        <f t="shared" si="14"/>
        <v>106.09220636663008</v>
      </c>
      <c r="CD72" s="53"/>
      <c r="CE72" s="53"/>
      <c r="CF72" s="53">
        <f t="shared" si="37"/>
        <v>9131</v>
      </c>
      <c r="CG72" s="53">
        <f t="shared" si="164"/>
        <v>9131</v>
      </c>
      <c r="CH72" s="55">
        <f t="shared" si="16"/>
        <v>110.81310679611651</v>
      </c>
      <c r="CI72" s="53"/>
      <c r="CJ72" s="53"/>
      <c r="CK72" s="53">
        <f t="shared" si="38"/>
        <v>20130</v>
      </c>
      <c r="CL72" s="53">
        <f t="shared" si="164"/>
        <v>20130</v>
      </c>
      <c r="CM72" s="55">
        <f t="shared" si="18"/>
        <v>138.92339544513456</v>
      </c>
      <c r="CN72" s="53"/>
      <c r="CO72" s="53"/>
      <c r="CP72" s="53">
        <f t="shared" si="39"/>
        <v>9790</v>
      </c>
      <c r="CQ72" s="53">
        <f t="shared" si="164"/>
        <v>9790</v>
      </c>
      <c r="CR72" s="55">
        <f t="shared" si="20"/>
        <v>108.89877641824248</v>
      </c>
      <c r="CS72" s="53"/>
      <c r="CT72" s="53"/>
      <c r="CU72" s="53">
        <f t="shared" si="40"/>
        <v>10472</v>
      </c>
      <c r="CV72" s="53">
        <f t="shared" si="164"/>
        <v>10472</v>
      </c>
      <c r="CW72" s="55">
        <f t="shared" si="22"/>
        <v>126.47342995169082</v>
      </c>
      <c r="CX72" s="53"/>
      <c r="CY72" s="53"/>
      <c r="CZ72" s="53">
        <f t="shared" si="41"/>
        <v>8360</v>
      </c>
      <c r="DA72" s="53">
        <f t="shared" si="164"/>
        <v>8360</v>
      </c>
      <c r="DB72" s="55">
        <f t="shared" si="24"/>
        <v>88.185654008438817</v>
      </c>
      <c r="DC72" s="53"/>
      <c r="DD72" s="53"/>
      <c r="DE72" s="53">
        <f t="shared" si="42"/>
        <v>6253</v>
      </c>
      <c r="DF72" s="53">
        <f t="shared" si="164"/>
        <v>6253</v>
      </c>
      <c r="DG72" s="55">
        <f t="shared" si="26"/>
        <v>109.3181818181818</v>
      </c>
      <c r="DH72" s="53"/>
      <c r="DI72" s="53"/>
      <c r="DJ72" s="53">
        <f t="shared" si="43"/>
        <v>24530</v>
      </c>
      <c r="DK72" s="53">
        <f t="shared" si="164"/>
        <v>24530</v>
      </c>
      <c r="DL72" s="55">
        <f t="shared" si="28"/>
        <v>164.30006697923645</v>
      </c>
      <c r="DM72" s="53"/>
      <c r="DN72" s="53"/>
      <c r="DO72" s="53">
        <f t="shared" si="44"/>
        <v>7678</v>
      </c>
      <c r="DP72" s="53">
        <f t="shared" si="164"/>
        <v>7678</v>
      </c>
      <c r="DQ72" s="55">
        <f t="shared" si="30"/>
        <v>87.349260523321959</v>
      </c>
      <c r="DR72" s="53"/>
      <c r="DS72" s="53"/>
    </row>
    <row r="73" spans="1:123" ht="18.75" hidden="1" customHeight="1" outlineLevel="1">
      <c r="A73" s="48"/>
      <c r="B73" s="69" t="s">
        <v>257</v>
      </c>
      <c r="C73" s="156"/>
      <c r="D73" s="156"/>
      <c r="E73" s="156"/>
      <c r="F73" s="156"/>
      <c r="G73" s="156"/>
      <c r="H73" s="156"/>
      <c r="I73" s="156"/>
      <c r="J73" s="156"/>
      <c r="K73" s="156"/>
      <c r="L73" s="156"/>
      <c r="M73" s="156"/>
      <c r="N73" s="156"/>
      <c r="O73" s="156"/>
      <c r="P73" s="156"/>
      <c r="Q73" s="156"/>
      <c r="R73" s="156"/>
      <c r="S73" s="156"/>
      <c r="T73" s="156"/>
      <c r="U73" s="156"/>
      <c r="V73" s="156"/>
      <c r="W73" s="156"/>
      <c r="X73" s="156"/>
      <c r="Y73" s="156"/>
      <c r="Z73" s="156"/>
      <c r="AA73" s="156"/>
      <c r="AB73" s="156"/>
      <c r="AC73" s="156"/>
      <c r="AD73" s="156"/>
      <c r="AE73" s="156"/>
      <c r="AF73" s="156"/>
      <c r="AG73" s="156"/>
      <c r="AH73" s="156"/>
      <c r="AI73" s="156"/>
      <c r="AJ73" s="156"/>
      <c r="AK73" s="156"/>
      <c r="AL73" s="156"/>
      <c r="AM73" s="156"/>
      <c r="AN73" s="156"/>
      <c r="AO73" s="156"/>
      <c r="AP73" s="156"/>
      <c r="AQ73" s="156"/>
      <c r="AR73" s="156"/>
      <c r="AS73" s="156"/>
      <c r="AT73" s="156"/>
      <c r="AU73" s="156"/>
      <c r="AV73" s="156"/>
      <c r="AW73" s="156"/>
      <c r="AX73" s="156"/>
      <c r="AY73" s="156"/>
      <c r="AZ73" s="156"/>
      <c r="BA73" s="156"/>
      <c r="BB73" s="156"/>
      <c r="BC73" s="156"/>
      <c r="BD73" s="156"/>
      <c r="BE73" s="156"/>
      <c r="BF73" s="156"/>
      <c r="BG73" s="156"/>
      <c r="BH73" s="156"/>
      <c r="BI73" s="156"/>
      <c r="BJ73" s="156"/>
      <c r="BK73" s="156"/>
      <c r="BL73" s="156"/>
      <c r="BM73" s="156"/>
      <c r="BN73" s="156"/>
      <c r="BO73" s="156"/>
      <c r="BP73" s="156"/>
      <c r="BQ73" s="156">
        <f t="shared" si="32"/>
        <v>0</v>
      </c>
      <c r="BR73" s="156">
        <f t="shared" ref="BR73:BR77" si="166">BW73+CB73+CG73+CL73+CQ73+CV73+DA73+DF73+DK73+DP73</f>
        <v>0</v>
      </c>
      <c r="BS73" s="50">
        <f t="shared" si="10"/>
        <v>0</v>
      </c>
      <c r="BT73" s="156">
        <f>BY73+CD73+CI73+CN73+CS73+CX73+DC73+DH73+DM73+DR73</f>
        <v>0</v>
      </c>
      <c r="BU73" s="156"/>
      <c r="BV73" s="156">
        <f t="shared" si="35"/>
        <v>0</v>
      </c>
      <c r="BW73" s="156"/>
      <c r="BX73" s="50">
        <f t="shared" si="11"/>
        <v>0</v>
      </c>
      <c r="BY73" s="156"/>
      <c r="BZ73" s="156"/>
      <c r="CA73" s="156">
        <f t="shared" si="36"/>
        <v>0</v>
      </c>
      <c r="CB73" s="156"/>
      <c r="CC73" s="50">
        <f t="shared" si="14"/>
        <v>0</v>
      </c>
      <c r="CD73" s="156"/>
      <c r="CE73" s="156"/>
      <c r="CF73" s="156">
        <f t="shared" si="37"/>
        <v>0</v>
      </c>
      <c r="CG73" s="156"/>
      <c r="CH73" s="50">
        <f t="shared" si="16"/>
        <v>0</v>
      </c>
      <c r="CI73" s="156"/>
      <c r="CJ73" s="156"/>
      <c r="CK73" s="156">
        <f t="shared" si="38"/>
        <v>0</v>
      </c>
      <c r="CL73" s="156"/>
      <c r="CM73" s="50">
        <f t="shared" si="18"/>
        <v>0</v>
      </c>
      <c r="CN73" s="156"/>
      <c r="CO73" s="156"/>
      <c r="CP73" s="156">
        <f t="shared" si="39"/>
        <v>0</v>
      </c>
      <c r="CQ73" s="156"/>
      <c r="CR73" s="50">
        <f t="shared" si="20"/>
        <v>0</v>
      </c>
      <c r="CS73" s="156"/>
      <c r="CT73" s="156"/>
      <c r="CU73" s="156">
        <f t="shared" si="40"/>
        <v>0</v>
      </c>
      <c r="CV73" s="156"/>
      <c r="CW73" s="50">
        <f t="shared" si="22"/>
        <v>0</v>
      </c>
      <c r="CX73" s="156"/>
      <c r="CY73" s="156"/>
      <c r="CZ73" s="156">
        <f t="shared" si="41"/>
        <v>0</v>
      </c>
      <c r="DA73" s="156"/>
      <c r="DB73" s="50">
        <f t="shared" si="24"/>
        <v>0</v>
      </c>
      <c r="DC73" s="156"/>
      <c r="DD73" s="156"/>
      <c r="DE73" s="156">
        <f t="shared" si="42"/>
        <v>0</v>
      </c>
      <c r="DF73" s="156"/>
      <c r="DG73" s="50">
        <f t="shared" si="26"/>
        <v>0</v>
      </c>
      <c r="DH73" s="156"/>
      <c r="DI73" s="156"/>
      <c r="DJ73" s="156">
        <f t="shared" si="43"/>
        <v>0</v>
      </c>
      <c r="DK73" s="156"/>
      <c r="DL73" s="50">
        <f t="shared" si="28"/>
        <v>0</v>
      </c>
      <c r="DM73" s="156"/>
      <c r="DN73" s="156"/>
      <c r="DO73" s="156">
        <f t="shared" si="44"/>
        <v>0</v>
      </c>
      <c r="DP73" s="156"/>
      <c r="DQ73" s="50">
        <f t="shared" si="30"/>
        <v>0</v>
      </c>
      <c r="DR73" s="156"/>
      <c r="DS73" s="156"/>
    </row>
    <row r="74" spans="1:123" ht="21" hidden="1" customHeight="1" outlineLevel="1">
      <c r="A74" s="48"/>
      <c r="B74" s="69" t="s">
        <v>258</v>
      </c>
      <c r="C74" s="156"/>
      <c r="D74" s="156"/>
      <c r="E74" s="156"/>
      <c r="F74" s="156"/>
      <c r="G74" s="156"/>
      <c r="H74" s="156"/>
      <c r="I74" s="156"/>
      <c r="J74" s="156"/>
      <c r="K74" s="156"/>
      <c r="L74" s="156"/>
      <c r="M74" s="156"/>
      <c r="N74" s="156"/>
      <c r="O74" s="156"/>
      <c r="P74" s="156"/>
      <c r="Q74" s="156"/>
      <c r="R74" s="156"/>
      <c r="S74" s="156"/>
      <c r="T74" s="156"/>
      <c r="U74" s="156"/>
      <c r="V74" s="156"/>
      <c r="W74" s="156"/>
      <c r="X74" s="156"/>
      <c r="Y74" s="156"/>
      <c r="Z74" s="156"/>
      <c r="AA74" s="156"/>
      <c r="AB74" s="156"/>
      <c r="AC74" s="156"/>
      <c r="AD74" s="156"/>
      <c r="AE74" s="156"/>
      <c r="AF74" s="156"/>
      <c r="AG74" s="156"/>
      <c r="AH74" s="156"/>
      <c r="AI74" s="156"/>
      <c r="AJ74" s="156"/>
      <c r="AK74" s="156"/>
      <c r="AL74" s="156"/>
      <c r="AM74" s="156"/>
      <c r="AN74" s="156"/>
      <c r="AO74" s="156"/>
      <c r="AP74" s="156"/>
      <c r="AQ74" s="156"/>
      <c r="AR74" s="156"/>
      <c r="AS74" s="156"/>
      <c r="AT74" s="156"/>
      <c r="AU74" s="156"/>
      <c r="AV74" s="156"/>
      <c r="AW74" s="156"/>
      <c r="AX74" s="156"/>
      <c r="AY74" s="156"/>
      <c r="AZ74" s="156"/>
      <c r="BA74" s="156"/>
      <c r="BB74" s="156"/>
      <c r="BC74" s="156"/>
      <c r="BD74" s="156"/>
      <c r="BE74" s="156"/>
      <c r="BF74" s="156"/>
      <c r="BG74" s="156"/>
      <c r="BH74" s="156"/>
      <c r="BI74" s="156"/>
      <c r="BJ74" s="156"/>
      <c r="BK74" s="156"/>
      <c r="BL74" s="156"/>
      <c r="BM74" s="156"/>
      <c r="BN74" s="156"/>
      <c r="BO74" s="156"/>
      <c r="BP74" s="156"/>
      <c r="BQ74" s="156">
        <f t="shared" si="32"/>
        <v>0</v>
      </c>
      <c r="BR74" s="156">
        <f t="shared" si="166"/>
        <v>0</v>
      </c>
      <c r="BS74" s="50">
        <f t="shared" si="10"/>
        <v>0</v>
      </c>
      <c r="BT74" s="156">
        <f>BY74+CD74+CI74+CN74+CS74+CX74+DC74+DH74+DM74+DR74</f>
        <v>0</v>
      </c>
      <c r="BU74" s="156"/>
      <c r="BV74" s="156">
        <f t="shared" si="35"/>
        <v>0</v>
      </c>
      <c r="BW74" s="156"/>
      <c r="BX74" s="50">
        <f t="shared" si="11"/>
        <v>0</v>
      </c>
      <c r="BY74" s="156"/>
      <c r="BZ74" s="156"/>
      <c r="CA74" s="156">
        <f t="shared" si="36"/>
        <v>0</v>
      </c>
      <c r="CB74" s="156"/>
      <c r="CC74" s="50">
        <f t="shared" si="14"/>
        <v>0</v>
      </c>
      <c r="CD74" s="156"/>
      <c r="CE74" s="156"/>
      <c r="CF74" s="156">
        <f t="shared" si="37"/>
        <v>0</v>
      </c>
      <c r="CG74" s="156"/>
      <c r="CH74" s="50">
        <f t="shared" si="16"/>
        <v>0</v>
      </c>
      <c r="CI74" s="156"/>
      <c r="CJ74" s="156"/>
      <c r="CK74" s="156">
        <f t="shared" si="38"/>
        <v>0</v>
      </c>
      <c r="CL74" s="156"/>
      <c r="CM74" s="50">
        <f t="shared" si="18"/>
        <v>0</v>
      </c>
      <c r="CN74" s="156"/>
      <c r="CO74" s="156"/>
      <c r="CP74" s="156">
        <f t="shared" si="39"/>
        <v>0</v>
      </c>
      <c r="CQ74" s="156"/>
      <c r="CR74" s="50">
        <f t="shared" si="20"/>
        <v>0</v>
      </c>
      <c r="CS74" s="156"/>
      <c r="CT74" s="156"/>
      <c r="CU74" s="156">
        <f t="shared" si="40"/>
        <v>0</v>
      </c>
      <c r="CV74" s="156"/>
      <c r="CW74" s="50">
        <f t="shared" si="22"/>
        <v>0</v>
      </c>
      <c r="CX74" s="156"/>
      <c r="CY74" s="156"/>
      <c r="CZ74" s="156">
        <f t="shared" si="41"/>
        <v>0</v>
      </c>
      <c r="DA74" s="156"/>
      <c r="DB74" s="50">
        <f t="shared" si="24"/>
        <v>0</v>
      </c>
      <c r="DC74" s="156"/>
      <c r="DD74" s="156"/>
      <c r="DE74" s="156">
        <f t="shared" si="42"/>
        <v>0</v>
      </c>
      <c r="DF74" s="156"/>
      <c r="DG74" s="50">
        <f t="shared" si="26"/>
        <v>0</v>
      </c>
      <c r="DH74" s="156"/>
      <c r="DI74" s="156"/>
      <c r="DJ74" s="156">
        <f t="shared" si="43"/>
        <v>0</v>
      </c>
      <c r="DK74" s="156"/>
      <c r="DL74" s="50">
        <f t="shared" si="28"/>
        <v>0</v>
      </c>
      <c r="DM74" s="156"/>
      <c r="DN74" s="156"/>
      <c r="DO74" s="156">
        <f t="shared" si="44"/>
        <v>0</v>
      </c>
      <c r="DP74" s="156"/>
      <c r="DQ74" s="50">
        <f t="shared" si="30"/>
        <v>0</v>
      </c>
      <c r="DR74" s="156"/>
      <c r="DS74" s="156"/>
    </row>
    <row r="75" spans="1:123" ht="18" customHeight="1" collapsed="1">
      <c r="A75" s="48" t="s">
        <v>12</v>
      </c>
      <c r="B75" s="69" t="s">
        <v>162</v>
      </c>
      <c r="C75" s="156">
        <f>D75+E75+F75+G75+H75+I75+J75+K75+L75+M75</f>
        <v>77550.000000000015</v>
      </c>
      <c r="D75" s="59">
        <v>15840.000000000002</v>
      </c>
      <c r="E75" s="59">
        <v>6710.0000000000009</v>
      </c>
      <c r="F75" s="59">
        <v>7040.0000000000009</v>
      </c>
      <c r="G75" s="59">
        <v>6490.0000000000009</v>
      </c>
      <c r="H75" s="59">
        <v>8030.0000000000009</v>
      </c>
      <c r="I75" s="59">
        <v>7480.0000000000009</v>
      </c>
      <c r="J75" s="59">
        <v>5720.0000000000009</v>
      </c>
      <c r="K75" s="59">
        <v>5720.0000000000009</v>
      </c>
      <c r="L75" s="59">
        <v>6930.0000000000009</v>
      </c>
      <c r="M75" s="59">
        <v>7590.0000000000009</v>
      </c>
      <c r="N75" s="156">
        <f t="shared" si="45"/>
        <v>86215.165844300005</v>
      </c>
      <c r="O75" s="156">
        <v>15840.000000000002</v>
      </c>
      <c r="P75" s="156">
        <v>6710.0000000000009</v>
      </c>
      <c r="Q75" s="156">
        <v>7040.0000000000009</v>
      </c>
      <c r="R75" s="156">
        <v>6490.0000000000009</v>
      </c>
      <c r="S75" s="156">
        <v>8030.0000000000009</v>
      </c>
      <c r="T75" s="156">
        <v>7480.0000000000009</v>
      </c>
      <c r="U75" s="156">
        <v>5720.0000000000009</v>
      </c>
      <c r="V75" s="156">
        <v>5720.0000000000009</v>
      </c>
      <c r="W75" s="156">
        <v>15595.165844299998</v>
      </c>
      <c r="X75" s="156">
        <v>7590.0000000000009</v>
      </c>
      <c r="Y75" s="156">
        <f>AB75+AE75+AH75+AK75+AN75+AQ75+AT75+AW75+AZ75+BC75</f>
        <v>77550.000000000015</v>
      </c>
      <c r="Z75" s="156">
        <f t="shared" ref="Z75:AA76" si="167">AC75+AF75+AI75+AL75+AO75+AR75+AU75+AX75+BA75+BD75</f>
        <v>77550.000000000015</v>
      </c>
      <c r="AA75" s="156">
        <f t="shared" si="167"/>
        <v>0</v>
      </c>
      <c r="AB75" s="59">
        <v>15840.000000000002</v>
      </c>
      <c r="AC75" s="59">
        <v>15840.000000000002</v>
      </c>
      <c r="AD75" s="59"/>
      <c r="AE75" s="59">
        <v>6710.0000000000009</v>
      </c>
      <c r="AF75" s="59">
        <v>6710.0000000000009</v>
      </c>
      <c r="AG75" s="59"/>
      <c r="AH75" s="59">
        <v>7040.0000000000009</v>
      </c>
      <c r="AI75" s="59">
        <v>7040.0000000000009</v>
      </c>
      <c r="AJ75" s="59"/>
      <c r="AK75" s="59">
        <v>6490.0000000000009</v>
      </c>
      <c r="AL75" s="59">
        <v>6490.0000000000009</v>
      </c>
      <c r="AM75" s="59"/>
      <c r="AN75" s="59">
        <v>8030.0000000000009</v>
      </c>
      <c r="AO75" s="59">
        <v>8030.0000000000009</v>
      </c>
      <c r="AP75" s="59"/>
      <c r="AQ75" s="59">
        <v>7480.0000000000009</v>
      </c>
      <c r="AR75" s="59">
        <v>7480.0000000000009</v>
      </c>
      <c r="AS75" s="59"/>
      <c r="AT75" s="59">
        <v>5720.0000000000009</v>
      </c>
      <c r="AU75" s="59">
        <v>5720.0000000000009</v>
      </c>
      <c r="AV75" s="59"/>
      <c r="AW75" s="59">
        <v>5720.0000000000009</v>
      </c>
      <c r="AX75" s="59">
        <v>5720.0000000000009</v>
      </c>
      <c r="AY75" s="59"/>
      <c r="AZ75" s="59">
        <v>6930.0000000000009</v>
      </c>
      <c r="BA75" s="59">
        <v>6930.0000000000009</v>
      </c>
      <c r="BB75" s="59"/>
      <c r="BC75" s="59">
        <v>7590.0000000000009</v>
      </c>
      <c r="BD75" s="59">
        <v>7590.0000000000009</v>
      </c>
      <c r="BE75" s="59"/>
      <c r="BF75" s="156">
        <f t="shared" ref="BF75:BF77" si="168">BG75+BH75+BI75+BJ75+BK75+BL75+BM75+BN75+BO75+BP75</f>
        <v>80391.930000000008</v>
      </c>
      <c r="BG75" s="156">
        <f>AB75</f>
        <v>15840.000000000002</v>
      </c>
      <c r="BH75" s="156">
        <f>AE75</f>
        <v>6710.0000000000009</v>
      </c>
      <c r="BI75" s="156">
        <f>AH75</f>
        <v>7040.0000000000009</v>
      </c>
      <c r="BJ75" s="156">
        <f>AK75</f>
        <v>6490.0000000000009</v>
      </c>
      <c r="BK75" s="156">
        <f>AN75</f>
        <v>8030.0000000000009</v>
      </c>
      <c r="BL75" s="156">
        <f>AQ75</f>
        <v>7480.0000000000009</v>
      </c>
      <c r="BM75" s="156">
        <f>AT75</f>
        <v>5720.0000000000009</v>
      </c>
      <c r="BN75" s="156">
        <f>AW75</f>
        <v>5720.0000000000009</v>
      </c>
      <c r="BO75" s="156">
        <v>9771.9300000000021</v>
      </c>
      <c r="BP75" s="156">
        <f t="shared" ref="BP75" si="169">BC75</f>
        <v>7590.0000000000009</v>
      </c>
      <c r="BQ75" s="156">
        <f>BR75+BT75+BU75</f>
        <v>78817</v>
      </c>
      <c r="BR75" s="156">
        <f t="shared" si="166"/>
        <v>78817</v>
      </c>
      <c r="BS75" s="50">
        <f t="shared" si="10"/>
        <v>101.63378465506123</v>
      </c>
      <c r="BT75" s="156">
        <f>BY75+CD75+CI75+CN75+CS75+CX75+DC75+DH75+DM75+DR75</f>
        <v>0</v>
      </c>
      <c r="BU75" s="156"/>
      <c r="BV75" s="156">
        <f>BW75+BY75+BZ75</f>
        <v>15840</v>
      </c>
      <c r="BW75" s="59">
        <f>ROUND((D75*1),0)</f>
        <v>15840</v>
      </c>
      <c r="BX75" s="50">
        <f t="shared" si="11"/>
        <v>99.999999999999986</v>
      </c>
      <c r="BY75" s="59"/>
      <c r="BZ75" s="59"/>
      <c r="CA75" s="156">
        <f>CB75+CD75+CE75</f>
        <v>7025</v>
      </c>
      <c r="CB75" s="59">
        <f>ROUND((E75*1.047),0)</f>
        <v>7025</v>
      </c>
      <c r="CC75" s="50">
        <f t="shared" si="14"/>
        <v>104.69448584202681</v>
      </c>
      <c r="CD75" s="59"/>
      <c r="CE75" s="59"/>
      <c r="CF75" s="156">
        <f>CG75+CI75+CJ75</f>
        <v>7371</v>
      </c>
      <c r="CG75" s="59">
        <f>ROUND((F75*1.047),0)</f>
        <v>7371</v>
      </c>
      <c r="CH75" s="50">
        <f t="shared" si="16"/>
        <v>104.70170454545453</v>
      </c>
      <c r="CI75" s="59"/>
      <c r="CJ75" s="59"/>
      <c r="CK75" s="156">
        <f>CL75+CN75+CO75</f>
        <v>6490</v>
      </c>
      <c r="CL75" s="59">
        <f>ROUND((G75*1),0)</f>
        <v>6490</v>
      </c>
      <c r="CM75" s="50">
        <f t="shared" si="18"/>
        <v>99.999999999999986</v>
      </c>
      <c r="CN75" s="59"/>
      <c r="CO75" s="59"/>
      <c r="CP75" s="156">
        <f>CQ75+CS75+CT75</f>
        <v>8030</v>
      </c>
      <c r="CQ75" s="59">
        <f>ROUND((H75*1),0)</f>
        <v>8030</v>
      </c>
      <c r="CR75" s="50">
        <f t="shared" si="20"/>
        <v>99.999999999999986</v>
      </c>
      <c r="CS75" s="59"/>
      <c r="CT75" s="59"/>
      <c r="CU75" s="156">
        <f>CV75+CX75+CY75</f>
        <v>7832</v>
      </c>
      <c r="CV75" s="59">
        <f>ROUND((I75*1.047),0)</f>
        <v>7832</v>
      </c>
      <c r="CW75" s="50">
        <f t="shared" si="22"/>
        <v>104.70588235294116</v>
      </c>
      <c r="CX75" s="59"/>
      <c r="CY75" s="59"/>
      <c r="CZ75" s="156">
        <f>DA75+DC75+DD75</f>
        <v>5720</v>
      </c>
      <c r="DA75" s="59">
        <f>ROUND((J75*1),0)</f>
        <v>5720</v>
      </c>
      <c r="DB75" s="50">
        <f t="shared" si="24"/>
        <v>99.999999999999986</v>
      </c>
      <c r="DC75" s="59"/>
      <c r="DD75" s="59"/>
      <c r="DE75" s="156">
        <f>DF75+DH75+DI75</f>
        <v>5989</v>
      </c>
      <c r="DF75" s="59">
        <f>ROUND((K75*1.047),0)</f>
        <v>5989</v>
      </c>
      <c r="DG75" s="50">
        <f t="shared" si="26"/>
        <v>104.70279720279719</v>
      </c>
      <c r="DH75" s="59"/>
      <c r="DI75" s="59"/>
      <c r="DJ75" s="156">
        <f>DK75+DM75+DN75</f>
        <v>6930</v>
      </c>
      <c r="DK75" s="59">
        <f>ROUND((L75*1),0)</f>
        <v>6930</v>
      </c>
      <c r="DL75" s="50">
        <f t="shared" si="28"/>
        <v>99.999999999999986</v>
      </c>
      <c r="DM75" s="59"/>
      <c r="DN75" s="59"/>
      <c r="DO75" s="156">
        <f>DP75+DR75+DS75</f>
        <v>7590</v>
      </c>
      <c r="DP75" s="59">
        <f>ROUND((M75*1),0)</f>
        <v>7590</v>
      </c>
      <c r="DQ75" s="50">
        <f t="shared" si="30"/>
        <v>99.999999999999986</v>
      </c>
      <c r="DR75" s="59"/>
      <c r="DS75" s="59"/>
    </row>
    <row r="76" spans="1:123" ht="18" customHeight="1">
      <c r="A76" s="48" t="s">
        <v>15</v>
      </c>
      <c r="B76" s="69" t="s">
        <v>111</v>
      </c>
      <c r="C76" s="156">
        <f>D76+E76+F76+G76+H76+I76+J76+K76+L76+M76</f>
        <v>56000</v>
      </c>
      <c r="D76" s="156">
        <v>24000</v>
      </c>
      <c r="E76" s="156">
        <v>2400</v>
      </c>
      <c r="F76" s="156">
        <v>960</v>
      </c>
      <c r="G76" s="156">
        <v>8000</v>
      </c>
      <c r="H76" s="156">
        <v>800</v>
      </c>
      <c r="I76" s="156">
        <v>800</v>
      </c>
      <c r="J76" s="156">
        <v>2000</v>
      </c>
      <c r="K76" s="156">
        <v>240</v>
      </c>
      <c r="L76" s="156">
        <v>14400</v>
      </c>
      <c r="M76" s="156">
        <v>2400</v>
      </c>
      <c r="N76" s="156">
        <f t="shared" si="45"/>
        <v>62021.599999999999</v>
      </c>
      <c r="O76" s="156">
        <v>27200</v>
      </c>
      <c r="P76" s="156">
        <v>5600</v>
      </c>
      <c r="Q76" s="156">
        <v>2400</v>
      </c>
      <c r="R76" s="156">
        <v>12000</v>
      </c>
      <c r="S76" s="156">
        <v>800</v>
      </c>
      <c r="T76" s="156">
        <v>3600</v>
      </c>
      <c r="U76" s="156">
        <v>5760</v>
      </c>
      <c r="V76" s="156">
        <v>261.60000000000002</v>
      </c>
      <c r="W76" s="156">
        <v>2000</v>
      </c>
      <c r="X76" s="156">
        <v>2400</v>
      </c>
      <c r="Y76" s="156">
        <f>AB76+AE76+AH76+AK76+AN76+AQ76+AT76+AW76+AZ76+BC76</f>
        <v>54320</v>
      </c>
      <c r="Z76" s="156">
        <f t="shared" si="167"/>
        <v>54320</v>
      </c>
      <c r="AA76" s="156">
        <f t="shared" si="167"/>
        <v>0</v>
      </c>
      <c r="AB76" s="156">
        <v>28000</v>
      </c>
      <c r="AC76" s="156">
        <v>28000</v>
      </c>
      <c r="AD76" s="156"/>
      <c r="AE76" s="156">
        <v>2400</v>
      </c>
      <c r="AF76" s="156">
        <v>2400</v>
      </c>
      <c r="AG76" s="156"/>
      <c r="AH76" s="156">
        <v>1200</v>
      </c>
      <c r="AI76" s="156">
        <v>1200</v>
      </c>
      <c r="AJ76" s="156"/>
      <c r="AK76" s="156">
        <v>8000</v>
      </c>
      <c r="AL76" s="156">
        <v>8000</v>
      </c>
      <c r="AM76" s="156"/>
      <c r="AN76" s="156">
        <v>960</v>
      </c>
      <c r="AO76" s="156">
        <v>960</v>
      </c>
      <c r="AP76" s="156"/>
      <c r="AQ76" s="156">
        <v>800</v>
      </c>
      <c r="AR76" s="156">
        <v>800</v>
      </c>
      <c r="AS76" s="156"/>
      <c r="AT76" s="156">
        <v>3760</v>
      </c>
      <c r="AU76" s="156">
        <v>3760</v>
      </c>
      <c r="AV76" s="156"/>
      <c r="AW76" s="156">
        <v>0</v>
      </c>
      <c r="AX76" s="156">
        <v>0</v>
      </c>
      <c r="AY76" s="156"/>
      <c r="AZ76" s="156">
        <v>8000</v>
      </c>
      <c r="BA76" s="156">
        <v>8000</v>
      </c>
      <c r="BB76" s="156"/>
      <c r="BC76" s="156">
        <v>1200</v>
      </c>
      <c r="BD76" s="156">
        <v>1200</v>
      </c>
      <c r="BE76" s="156"/>
      <c r="BF76" s="156">
        <f t="shared" si="168"/>
        <v>136320</v>
      </c>
      <c r="BG76" s="156">
        <v>48000</v>
      </c>
      <c r="BH76" s="156">
        <v>7200</v>
      </c>
      <c r="BI76" s="156">
        <v>8400</v>
      </c>
      <c r="BJ76" s="156">
        <v>8000</v>
      </c>
      <c r="BK76" s="156">
        <v>2800</v>
      </c>
      <c r="BL76" s="156">
        <v>7200</v>
      </c>
      <c r="BM76" s="156">
        <v>20800</v>
      </c>
      <c r="BN76" s="156">
        <v>320</v>
      </c>
      <c r="BO76" s="156">
        <v>32000</v>
      </c>
      <c r="BP76" s="156">
        <v>1600</v>
      </c>
      <c r="BQ76" s="156">
        <f>BR76+BT76+BU76</f>
        <v>69432</v>
      </c>
      <c r="BR76" s="156">
        <f t="shared" si="166"/>
        <v>69432</v>
      </c>
      <c r="BS76" s="50">
        <f t="shared" si="10"/>
        <v>127.82032400589101</v>
      </c>
      <c r="BT76" s="156">
        <f>BY76+CD76+CI76+CN76+CS76+CX76+DC76+DH76+DM76+DR76</f>
        <v>0</v>
      </c>
      <c r="BU76" s="156"/>
      <c r="BV76" s="156">
        <f>BW76+BY76+BZ76</f>
        <v>26400</v>
      </c>
      <c r="BW76" s="156">
        <v>26400</v>
      </c>
      <c r="BX76" s="50">
        <f t="shared" si="11"/>
        <v>94.285714285714278</v>
      </c>
      <c r="BY76" s="156"/>
      <c r="BZ76" s="156"/>
      <c r="CA76" s="156">
        <f>CB76+CD76+CE76</f>
        <v>2640</v>
      </c>
      <c r="CB76" s="156">
        <v>2640</v>
      </c>
      <c r="CC76" s="50">
        <f t="shared" si="14"/>
        <v>110.00000000000001</v>
      </c>
      <c r="CD76" s="156"/>
      <c r="CE76" s="156"/>
      <c r="CF76" s="156">
        <f>CG76+CI76+CJ76</f>
        <v>1760</v>
      </c>
      <c r="CG76" s="156">
        <v>1760</v>
      </c>
      <c r="CH76" s="50">
        <f t="shared" si="16"/>
        <v>146.66666666666666</v>
      </c>
      <c r="CI76" s="156"/>
      <c r="CJ76" s="156"/>
      <c r="CK76" s="156">
        <f>CL76+CN76+CO76</f>
        <v>13640</v>
      </c>
      <c r="CL76" s="156">
        <v>13640</v>
      </c>
      <c r="CM76" s="50">
        <f t="shared" si="18"/>
        <v>170.5</v>
      </c>
      <c r="CN76" s="156"/>
      <c r="CO76" s="156"/>
      <c r="CP76" s="156">
        <f>CQ76+CS76+CT76</f>
        <v>1760</v>
      </c>
      <c r="CQ76" s="156">
        <v>1760</v>
      </c>
      <c r="CR76" s="50">
        <f t="shared" si="20"/>
        <v>183.33333333333331</v>
      </c>
      <c r="CS76" s="156"/>
      <c r="CT76" s="156"/>
      <c r="CU76" s="156">
        <f>CV76+CX76+CY76</f>
        <v>2640</v>
      </c>
      <c r="CV76" s="156">
        <v>2640</v>
      </c>
      <c r="CW76" s="50">
        <f t="shared" si="22"/>
        <v>330</v>
      </c>
      <c r="CX76" s="156"/>
      <c r="CY76" s="156"/>
      <c r="CZ76" s="156">
        <f>DA76+DC76+DD76</f>
        <v>2640</v>
      </c>
      <c r="DA76" s="156">
        <v>2640</v>
      </c>
      <c r="DB76" s="50">
        <f t="shared" si="24"/>
        <v>70.212765957446805</v>
      </c>
      <c r="DC76" s="156"/>
      <c r="DD76" s="156"/>
      <c r="DE76" s="156">
        <f>DF76+DH76+DI76</f>
        <v>264</v>
      </c>
      <c r="DF76" s="156">
        <v>264</v>
      </c>
      <c r="DG76" s="50">
        <f t="shared" si="26"/>
        <v>0</v>
      </c>
      <c r="DH76" s="156"/>
      <c r="DI76" s="156"/>
      <c r="DJ76" s="156">
        <f>DK76+DM76+DN76</f>
        <v>17600</v>
      </c>
      <c r="DK76" s="156">
        <v>17600</v>
      </c>
      <c r="DL76" s="50">
        <f t="shared" si="28"/>
        <v>220.00000000000003</v>
      </c>
      <c r="DM76" s="156"/>
      <c r="DN76" s="156"/>
      <c r="DO76" s="156">
        <f>DP76+DR76+DS76</f>
        <v>88</v>
      </c>
      <c r="DP76" s="156">
        <v>88</v>
      </c>
      <c r="DQ76" s="50">
        <f t="shared" si="30"/>
        <v>7.333333333333333</v>
      </c>
      <c r="DR76" s="156"/>
      <c r="DS76" s="156"/>
    </row>
    <row r="77" spans="1:123" ht="18" hidden="1" customHeight="1" outlineLevel="1">
      <c r="A77" s="48" t="s">
        <v>17</v>
      </c>
      <c r="B77" s="69" t="s">
        <v>112</v>
      </c>
      <c r="C77" s="156">
        <f>D77+E77+F77+G77+H77+I77+J77+K77+L77+M77</f>
        <v>0</v>
      </c>
      <c r="D77" s="59"/>
      <c r="E77" s="59"/>
      <c r="F77" s="59"/>
      <c r="G77" s="59"/>
      <c r="H77" s="59"/>
      <c r="I77" s="59"/>
      <c r="J77" s="59"/>
      <c r="K77" s="59"/>
      <c r="L77" s="59"/>
      <c r="M77" s="59"/>
      <c r="N77" s="156">
        <f t="shared" si="45"/>
        <v>0</v>
      </c>
      <c r="O77" s="156">
        <f t="shared" ref="O77:X98" si="170">D77</f>
        <v>0</v>
      </c>
      <c r="P77" s="156">
        <f t="shared" si="170"/>
        <v>0</v>
      </c>
      <c r="Q77" s="156">
        <f t="shared" si="170"/>
        <v>0</v>
      </c>
      <c r="R77" s="156">
        <f t="shared" si="170"/>
        <v>0</v>
      </c>
      <c r="S77" s="156">
        <f t="shared" si="170"/>
        <v>0</v>
      </c>
      <c r="T77" s="156">
        <f t="shared" si="170"/>
        <v>0</v>
      </c>
      <c r="U77" s="156">
        <f t="shared" si="170"/>
        <v>0</v>
      </c>
      <c r="V77" s="156">
        <f t="shared" si="170"/>
        <v>0</v>
      </c>
      <c r="W77" s="156">
        <f t="shared" si="170"/>
        <v>0</v>
      </c>
      <c r="X77" s="156">
        <f t="shared" si="170"/>
        <v>0</v>
      </c>
      <c r="Y77" s="156">
        <f>AB77+AE77+AH77+AK77+AN77+AQ77+AT77+AW77+AZ77+BC77</f>
        <v>0</v>
      </c>
      <c r="Z77" s="156"/>
      <c r="AA77" s="156"/>
      <c r="AB77" s="59"/>
      <c r="AC77" s="59"/>
      <c r="AD77" s="59"/>
      <c r="AE77" s="59"/>
      <c r="AF77" s="59"/>
      <c r="AG77" s="59"/>
      <c r="AH77" s="59"/>
      <c r="AI77" s="59"/>
      <c r="AJ77" s="59"/>
      <c r="AK77" s="59"/>
      <c r="AL77" s="59"/>
      <c r="AM77" s="59"/>
      <c r="AN77" s="59"/>
      <c r="AO77" s="59"/>
      <c r="AP77" s="59"/>
      <c r="AQ77" s="59"/>
      <c r="AR77" s="59"/>
      <c r="AS77" s="59"/>
      <c r="AT77" s="59"/>
      <c r="AU77" s="59"/>
      <c r="AV77" s="59"/>
      <c r="AW77" s="59"/>
      <c r="AX77" s="59"/>
      <c r="AY77" s="59"/>
      <c r="AZ77" s="59"/>
      <c r="BA77" s="59"/>
      <c r="BB77" s="59"/>
      <c r="BC77" s="59"/>
      <c r="BD77" s="59"/>
      <c r="BE77" s="59"/>
      <c r="BF77" s="156">
        <f t="shared" si="168"/>
        <v>0</v>
      </c>
      <c r="BG77" s="156">
        <f>AB77</f>
        <v>0</v>
      </c>
      <c r="BH77" s="156">
        <f>AE77</f>
        <v>0</v>
      </c>
      <c r="BI77" s="156">
        <f>AH77</f>
        <v>0</v>
      </c>
      <c r="BJ77" s="156">
        <f>AK77</f>
        <v>0</v>
      </c>
      <c r="BK77" s="156">
        <f>AN77</f>
        <v>0</v>
      </c>
      <c r="BL77" s="156">
        <f>AQ77</f>
        <v>0</v>
      </c>
      <c r="BM77" s="156">
        <f>AT77</f>
        <v>0</v>
      </c>
      <c r="BN77" s="156">
        <f>AW77</f>
        <v>0</v>
      </c>
      <c r="BO77" s="156">
        <f>AZ77</f>
        <v>0</v>
      </c>
      <c r="BP77" s="156">
        <f t="shared" ref="BP77" si="171">BC77</f>
        <v>0</v>
      </c>
      <c r="BQ77" s="156">
        <f t="shared" si="32"/>
        <v>0</v>
      </c>
      <c r="BR77" s="156">
        <f t="shared" si="166"/>
        <v>0</v>
      </c>
      <c r="BS77" s="50">
        <f t="shared" si="10"/>
        <v>0</v>
      </c>
      <c r="BT77" s="156">
        <f>BY77+CD77+CI77+CN77+CS77+CX77+DC77+DH77+DM77+DR77</f>
        <v>0</v>
      </c>
      <c r="BU77" s="156"/>
      <c r="BV77" s="156">
        <f t="shared" si="35"/>
        <v>0</v>
      </c>
      <c r="BW77" s="59"/>
      <c r="BX77" s="50">
        <f t="shared" si="11"/>
        <v>0</v>
      </c>
      <c r="BY77" s="59"/>
      <c r="BZ77" s="59"/>
      <c r="CA77" s="156">
        <f t="shared" si="36"/>
        <v>0</v>
      </c>
      <c r="CB77" s="59"/>
      <c r="CC77" s="50">
        <f t="shared" si="14"/>
        <v>0</v>
      </c>
      <c r="CD77" s="59"/>
      <c r="CE77" s="59"/>
      <c r="CF77" s="156">
        <f t="shared" si="37"/>
        <v>0</v>
      </c>
      <c r="CG77" s="59"/>
      <c r="CH77" s="50">
        <f t="shared" si="16"/>
        <v>0</v>
      </c>
      <c r="CI77" s="59"/>
      <c r="CJ77" s="59"/>
      <c r="CK77" s="156">
        <f t="shared" si="38"/>
        <v>0</v>
      </c>
      <c r="CL77" s="59"/>
      <c r="CM77" s="50">
        <f t="shared" si="18"/>
        <v>0</v>
      </c>
      <c r="CN77" s="59"/>
      <c r="CO77" s="59"/>
      <c r="CP77" s="156">
        <f t="shared" si="39"/>
        <v>0</v>
      </c>
      <c r="CQ77" s="59"/>
      <c r="CR77" s="50">
        <f t="shared" si="20"/>
        <v>0</v>
      </c>
      <c r="CS77" s="59"/>
      <c r="CT77" s="59"/>
      <c r="CU77" s="156">
        <f t="shared" si="40"/>
        <v>0</v>
      </c>
      <c r="CV77" s="59"/>
      <c r="CW77" s="50">
        <f t="shared" si="22"/>
        <v>0</v>
      </c>
      <c r="CX77" s="59"/>
      <c r="CY77" s="59"/>
      <c r="CZ77" s="156">
        <f t="shared" si="41"/>
        <v>0</v>
      </c>
      <c r="DA77" s="59"/>
      <c r="DB77" s="50">
        <f t="shared" si="24"/>
        <v>0</v>
      </c>
      <c r="DC77" s="59"/>
      <c r="DD77" s="59"/>
      <c r="DE77" s="156">
        <f t="shared" si="42"/>
        <v>0</v>
      </c>
      <c r="DF77" s="59"/>
      <c r="DG77" s="50">
        <f t="shared" si="26"/>
        <v>0</v>
      </c>
      <c r="DH77" s="59"/>
      <c r="DI77" s="59"/>
      <c r="DJ77" s="156">
        <f t="shared" si="43"/>
        <v>0</v>
      </c>
      <c r="DK77" s="59"/>
      <c r="DL77" s="50">
        <f t="shared" si="28"/>
        <v>0</v>
      </c>
      <c r="DM77" s="59"/>
      <c r="DN77" s="59"/>
      <c r="DO77" s="156">
        <f t="shared" si="44"/>
        <v>0</v>
      </c>
      <c r="DP77" s="59"/>
      <c r="DQ77" s="50">
        <f t="shared" si="30"/>
        <v>0</v>
      </c>
      <c r="DR77" s="59"/>
      <c r="DS77" s="59"/>
    </row>
    <row r="78" spans="1:123" s="56" customFormat="1" ht="26.25" customHeight="1" collapsed="1">
      <c r="A78" s="51" t="s">
        <v>26</v>
      </c>
      <c r="B78" s="28" t="s">
        <v>113</v>
      </c>
      <c r="C78" s="53">
        <f>C80+C94+C95+C100+C97</f>
        <v>2315954.9019475272</v>
      </c>
      <c r="D78" s="53">
        <f t="shared" ref="D78:X78" si="172">D80+D94+D97</f>
        <v>479681.22666806809</v>
      </c>
      <c r="E78" s="53">
        <f t="shared" si="172"/>
        <v>271220.62628458976</v>
      </c>
      <c r="F78" s="53">
        <f t="shared" si="172"/>
        <v>211207.95691023162</v>
      </c>
      <c r="G78" s="53">
        <f t="shared" si="172"/>
        <v>232169.50841569912</v>
      </c>
      <c r="H78" s="53">
        <f t="shared" si="172"/>
        <v>249614.29961142491</v>
      </c>
      <c r="I78" s="53">
        <f t="shared" si="172"/>
        <v>225509.30038307764</v>
      </c>
      <c r="J78" s="53">
        <f t="shared" si="172"/>
        <v>61176.527499999997</v>
      </c>
      <c r="K78" s="53">
        <f t="shared" si="172"/>
        <v>162542.62651400847</v>
      </c>
      <c r="L78" s="53">
        <f t="shared" si="172"/>
        <v>200955.5951425643</v>
      </c>
      <c r="M78" s="53">
        <f t="shared" si="172"/>
        <v>221877.23451786366</v>
      </c>
      <c r="N78" s="53">
        <f t="shared" si="172"/>
        <v>2319498.9019475272</v>
      </c>
      <c r="O78" s="53">
        <f t="shared" si="172"/>
        <v>479681.22666806809</v>
      </c>
      <c r="P78" s="53">
        <f t="shared" si="172"/>
        <v>271220.62628458976</v>
      </c>
      <c r="Q78" s="53">
        <f t="shared" si="172"/>
        <v>211207.95691023162</v>
      </c>
      <c r="R78" s="53">
        <f t="shared" si="172"/>
        <v>232169.50841569912</v>
      </c>
      <c r="S78" s="53">
        <f t="shared" si="172"/>
        <v>249614.29961142491</v>
      </c>
      <c r="T78" s="53">
        <f t="shared" si="172"/>
        <v>225509.30038307764</v>
      </c>
      <c r="U78" s="53">
        <f t="shared" si="172"/>
        <v>60815.527499999997</v>
      </c>
      <c r="V78" s="53">
        <f t="shared" si="172"/>
        <v>162295.62651400847</v>
      </c>
      <c r="W78" s="53">
        <f t="shared" si="172"/>
        <v>204169.5951425643</v>
      </c>
      <c r="X78" s="53">
        <f t="shared" si="172"/>
        <v>222815.23451786366</v>
      </c>
      <c r="Y78" s="53">
        <f t="shared" ref="Y78:BR78" si="173">Y80+Y94+Y95+Y100+Y97</f>
        <v>2393942</v>
      </c>
      <c r="Z78" s="53">
        <f t="shared" si="173"/>
        <v>2357388</v>
      </c>
      <c r="AA78" s="53">
        <f t="shared" si="173"/>
        <v>36554</v>
      </c>
      <c r="AB78" s="53">
        <f t="shared" si="173"/>
        <v>493111</v>
      </c>
      <c r="AC78" s="53">
        <f t="shared" si="173"/>
        <v>483077</v>
      </c>
      <c r="AD78" s="53">
        <f t="shared" si="173"/>
        <v>10034</v>
      </c>
      <c r="AE78" s="53">
        <f t="shared" si="173"/>
        <v>284562</v>
      </c>
      <c r="AF78" s="53">
        <f t="shared" si="173"/>
        <v>275766</v>
      </c>
      <c r="AG78" s="53">
        <f t="shared" si="173"/>
        <v>8796</v>
      </c>
      <c r="AH78" s="53">
        <f t="shared" si="173"/>
        <v>219889</v>
      </c>
      <c r="AI78" s="53">
        <f t="shared" si="173"/>
        <v>213658</v>
      </c>
      <c r="AJ78" s="53">
        <f t="shared" si="173"/>
        <v>6231</v>
      </c>
      <c r="AK78" s="53">
        <f t="shared" si="173"/>
        <v>225473</v>
      </c>
      <c r="AL78" s="53">
        <f t="shared" si="173"/>
        <v>234230</v>
      </c>
      <c r="AM78" s="53">
        <f t="shared" si="173"/>
        <v>-8757</v>
      </c>
      <c r="AN78" s="53">
        <f t="shared" si="173"/>
        <v>252247</v>
      </c>
      <c r="AO78" s="53">
        <f t="shared" si="173"/>
        <v>252714</v>
      </c>
      <c r="AP78" s="53">
        <f t="shared" si="173"/>
        <v>-467</v>
      </c>
      <c r="AQ78" s="53">
        <f t="shared" si="173"/>
        <v>237858</v>
      </c>
      <c r="AR78" s="53">
        <f t="shared" si="173"/>
        <v>231234</v>
      </c>
      <c r="AS78" s="53">
        <f t="shared" si="173"/>
        <v>6624</v>
      </c>
      <c r="AT78" s="53">
        <f t="shared" si="173"/>
        <v>62987</v>
      </c>
      <c r="AU78" s="53">
        <f t="shared" si="173"/>
        <v>66346</v>
      </c>
      <c r="AV78" s="53">
        <f t="shared" si="173"/>
        <v>-3359</v>
      </c>
      <c r="AW78" s="53">
        <f t="shared" si="173"/>
        <v>169064</v>
      </c>
      <c r="AX78" s="53">
        <f t="shared" si="173"/>
        <v>164575</v>
      </c>
      <c r="AY78" s="53">
        <f t="shared" si="173"/>
        <v>4489</v>
      </c>
      <c r="AZ78" s="53">
        <f t="shared" si="173"/>
        <v>219388</v>
      </c>
      <c r="BA78" s="53">
        <f t="shared" si="173"/>
        <v>213023</v>
      </c>
      <c r="BB78" s="53">
        <f t="shared" si="173"/>
        <v>6365</v>
      </c>
      <c r="BC78" s="53">
        <f t="shared" si="173"/>
        <v>229363</v>
      </c>
      <c r="BD78" s="53">
        <f t="shared" si="173"/>
        <v>222765</v>
      </c>
      <c r="BE78" s="53">
        <f t="shared" si="173"/>
        <v>6598</v>
      </c>
      <c r="BF78" s="53">
        <f t="shared" si="173"/>
        <v>2334484</v>
      </c>
      <c r="BG78" s="53">
        <f t="shared" si="173"/>
        <v>470788</v>
      </c>
      <c r="BH78" s="53">
        <f t="shared" si="173"/>
        <v>271233</v>
      </c>
      <c r="BI78" s="53">
        <f t="shared" si="173"/>
        <v>210711</v>
      </c>
      <c r="BJ78" s="53">
        <f t="shared" si="173"/>
        <v>232443</v>
      </c>
      <c r="BK78" s="53">
        <f t="shared" si="173"/>
        <v>251008</v>
      </c>
      <c r="BL78" s="53">
        <f t="shared" si="173"/>
        <v>231195</v>
      </c>
      <c r="BM78" s="53">
        <f t="shared" si="173"/>
        <v>63031</v>
      </c>
      <c r="BN78" s="53">
        <f t="shared" si="173"/>
        <v>164182</v>
      </c>
      <c r="BO78" s="53">
        <f t="shared" si="173"/>
        <v>216124</v>
      </c>
      <c r="BP78" s="53">
        <f t="shared" si="173"/>
        <v>223769</v>
      </c>
      <c r="BQ78" s="53">
        <f>BQ80+BQ94+BQ95+BQ100+BQ97</f>
        <v>2517731</v>
      </c>
      <c r="BR78" s="53">
        <f t="shared" si="173"/>
        <v>2381483</v>
      </c>
      <c r="BS78" s="55">
        <f t="shared" si="10"/>
        <v>101.02210582220661</v>
      </c>
      <c r="BT78" s="53">
        <f>BT80+BT94+BT95+BT100+BT97</f>
        <v>36554</v>
      </c>
      <c r="BU78" s="53">
        <f>BU80+BU94+BU95+BU100+BU97</f>
        <v>99694</v>
      </c>
      <c r="BV78" s="53">
        <f>BV80+BV94+BV95+BV100+BV97</f>
        <v>511563</v>
      </c>
      <c r="BW78" s="53">
        <f>BW80+BW94+BW95+BW100+BW97</f>
        <v>483077</v>
      </c>
      <c r="BX78" s="55">
        <f t="shared" si="11"/>
        <v>100</v>
      </c>
      <c r="BY78" s="53">
        <f>BY80+BY94+BY95+BY100+BY97</f>
        <v>10034</v>
      </c>
      <c r="BZ78" s="53">
        <f>BZ80+BZ94+BZ95+BZ100+BZ97</f>
        <v>18452</v>
      </c>
      <c r="CA78" s="53">
        <f>CA80+CA94+CA95+CA100+CA97</f>
        <v>301185</v>
      </c>
      <c r="CB78" s="53">
        <f>CB80+CB94+CB95+CB100+CB97</f>
        <v>280295</v>
      </c>
      <c r="CC78" s="55">
        <f t="shared" si="14"/>
        <v>101.64233444296977</v>
      </c>
      <c r="CD78" s="53">
        <f>CD80+CD94+CD95+CD100+CD97</f>
        <v>8796</v>
      </c>
      <c r="CE78" s="53">
        <f>CE80+CE94+CE95+CE100+CE97</f>
        <v>12094</v>
      </c>
      <c r="CF78" s="53">
        <f>CF80+CF94+CF95+CF100+CF97</f>
        <v>231562</v>
      </c>
      <c r="CG78" s="53">
        <f>CG80+CG94+CG95+CG100+CG97</f>
        <v>215525</v>
      </c>
      <c r="CH78" s="55">
        <f t="shared" si="16"/>
        <v>100.87382639545442</v>
      </c>
      <c r="CI78" s="53">
        <f>CI80+CI94+CI95+CI100+CI97</f>
        <v>6231</v>
      </c>
      <c r="CJ78" s="53">
        <f>CJ80+CJ94+CJ95+CJ100+CJ97</f>
        <v>9806</v>
      </c>
      <c r="CK78" s="53">
        <f>CK80+CK94+CK95+CK100+CK97</f>
        <v>235549</v>
      </c>
      <c r="CL78" s="53">
        <f>CL80+CL94+CL95+CL100+CL97</f>
        <v>236060</v>
      </c>
      <c r="CM78" s="55">
        <f t="shared" si="18"/>
        <v>100.78128335396832</v>
      </c>
      <c r="CN78" s="53">
        <f>CN80+CN94+CN95+CN100+CN97</f>
        <v>-8757</v>
      </c>
      <c r="CO78" s="53">
        <f>CO80+CO94+CO95+CO100+CO97</f>
        <v>8246</v>
      </c>
      <c r="CP78" s="53">
        <f>CP80+CP94+CP95+CP100+CP97</f>
        <v>261673</v>
      </c>
      <c r="CQ78" s="53">
        <f>CQ80+CQ94+CQ95+CQ100+CQ97</f>
        <v>252714</v>
      </c>
      <c r="CR78" s="55">
        <f t="shared" si="20"/>
        <v>100</v>
      </c>
      <c r="CS78" s="53">
        <f>CS80+CS94+CS95+CS100+CS97</f>
        <v>-467</v>
      </c>
      <c r="CT78" s="53">
        <f>CT80+CT94+CT95+CT100+CT97</f>
        <v>9426</v>
      </c>
      <c r="CU78" s="53">
        <f>CU80+CU94+CU95+CU100+CU97</f>
        <v>256861</v>
      </c>
      <c r="CV78" s="53">
        <f>CV80+CV94+CV95+CV100+CV97</f>
        <v>240859</v>
      </c>
      <c r="CW78" s="55">
        <f t="shared" si="22"/>
        <v>104.16245015871368</v>
      </c>
      <c r="CX78" s="53">
        <f>CX80+CX94+CX95+CX100+CX97</f>
        <v>6624</v>
      </c>
      <c r="CY78" s="53">
        <f>CY80+CY94+CY95+CY100+CY97</f>
        <v>9378</v>
      </c>
      <c r="CZ78" s="53">
        <f>CZ80+CZ94+CZ95+CZ100+CZ97</f>
        <v>71537</v>
      </c>
      <c r="DA78" s="53">
        <f>DA80+DA94+DA95+DA100+DA97</f>
        <v>67040</v>
      </c>
      <c r="DB78" s="55">
        <f t="shared" si="24"/>
        <v>101.04603141108733</v>
      </c>
      <c r="DC78" s="53">
        <f>DC80+DC94+DC95+DC100+DC97</f>
        <v>-3359</v>
      </c>
      <c r="DD78" s="53">
        <f>DD80+DD94+DD95+DD100+DD97</f>
        <v>7856</v>
      </c>
      <c r="DE78" s="53">
        <f>DE80+DE94+DE95+DE100+DE97</f>
        <v>180423</v>
      </c>
      <c r="DF78" s="53">
        <f>DF80+DF94+DF95+DF100+DF97</f>
        <v>169108</v>
      </c>
      <c r="DG78" s="55">
        <f t="shared" si="26"/>
        <v>102.75436730973719</v>
      </c>
      <c r="DH78" s="53">
        <f>DH80+DH94+DH95+DH100+DH97</f>
        <v>4489</v>
      </c>
      <c r="DI78" s="53">
        <f>DI80+DI94+DI95+DI100+DI97</f>
        <v>6826</v>
      </c>
      <c r="DJ78" s="53">
        <f>DJ80+DJ94+DJ95+DJ100+DJ97</f>
        <v>227317</v>
      </c>
      <c r="DK78" s="53">
        <f>DK80+DK94+DK95+DK100+DK97</f>
        <v>212741</v>
      </c>
      <c r="DL78" s="55">
        <f t="shared" si="28"/>
        <v>99.867619928364547</v>
      </c>
      <c r="DM78" s="53">
        <f>DM80+DM94+DM95+DM100+DM97</f>
        <v>6365</v>
      </c>
      <c r="DN78" s="53">
        <f>DN80+DN94+DN95+DN100+DN97</f>
        <v>8211</v>
      </c>
      <c r="DO78" s="53">
        <f>DO80+DO94+DO95+DO100+DO97</f>
        <v>240061</v>
      </c>
      <c r="DP78" s="53">
        <f>DP80+DP94+DP95+DP100+DP97</f>
        <v>224064</v>
      </c>
      <c r="DQ78" s="55">
        <f t="shared" si="30"/>
        <v>100.58312571544003</v>
      </c>
      <c r="DR78" s="53">
        <f>DR80+DR94+DR95+DR100+DR97</f>
        <v>6598</v>
      </c>
      <c r="DS78" s="53">
        <f>DS80+DS94+DS95+DS100+DS97</f>
        <v>9399</v>
      </c>
    </row>
    <row r="79" spans="1:123" s="72" customFormat="1" ht="28.5" hidden="1" customHeight="1" outlineLevel="1">
      <c r="A79" s="70"/>
      <c r="B79" s="71" t="s">
        <v>260</v>
      </c>
      <c r="C79" s="53">
        <f>D79+E79+F79+G79+H79+I79+J79+K79+L79+M79</f>
        <v>35639.485369426271</v>
      </c>
      <c r="D79" s="53">
        <v>8711.7176466231576</v>
      </c>
      <c r="E79" s="53">
        <v>3885.3376312792766</v>
      </c>
      <c r="F79" s="53">
        <v>3178.7038320845022</v>
      </c>
      <c r="G79" s="53">
        <v>3637.8784782490011</v>
      </c>
      <c r="H79" s="53">
        <v>3393.1826769695858</v>
      </c>
      <c r="I79" s="53">
        <v>3627.2857216323537</v>
      </c>
      <c r="J79" s="53">
        <v>951.9510906673795</v>
      </c>
      <c r="K79" s="53">
        <v>2671.4481544660821</v>
      </c>
      <c r="L79" s="53">
        <v>2568.385653050927</v>
      </c>
      <c r="M79" s="53">
        <v>3013.5944844040068</v>
      </c>
      <c r="N79" s="53">
        <f t="shared" si="45"/>
        <v>35639.485369426271</v>
      </c>
      <c r="O79" s="53">
        <f t="shared" si="170"/>
        <v>8711.7176466231576</v>
      </c>
      <c r="P79" s="53">
        <f t="shared" si="170"/>
        <v>3885.3376312792766</v>
      </c>
      <c r="Q79" s="53">
        <f t="shared" si="170"/>
        <v>3178.7038320845022</v>
      </c>
      <c r="R79" s="53">
        <f t="shared" si="170"/>
        <v>3637.8784782490011</v>
      </c>
      <c r="S79" s="53">
        <f t="shared" si="170"/>
        <v>3393.1826769695858</v>
      </c>
      <c r="T79" s="53">
        <f t="shared" si="170"/>
        <v>3627.2857216323537</v>
      </c>
      <c r="U79" s="53">
        <f t="shared" si="170"/>
        <v>951.9510906673795</v>
      </c>
      <c r="V79" s="53">
        <f t="shared" si="170"/>
        <v>2671.4481544660821</v>
      </c>
      <c r="W79" s="53">
        <f t="shared" si="170"/>
        <v>2568.385653050927</v>
      </c>
      <c r="X79" s="53">
        <f t="shared" si="170"/>
        <v>3013.5944844040068</v>
      </c>
      <c r="Y79" s="53">
        <f>AB79+AE79+AH79+AK79+AN79+AQ79+AT79+AW79+AZ79+BC79</f>
        <v>35639.485369426271</v>
      </c>
      <c r="Z79" s="53"/>
      <c r="AA79" s="53"/>
      <c r="AB79" s="53">
        <v>8711.7176466231576</v>
      </c>
      <c r="AC79" s="53"/>
      <c r="AD79" s="53"/>
      <c r="AE79" s="53">
        <v>3885.3376312792766</v>
      </c>
      <c r="AF79" s="53"/>
      <c r="AG79" s="53"/>
      <c r="AH79" s="53">
        <v>3178.7038320845022</v>
      </c>
      <c r="AI79" s="53"/>
      <c r="AJ79" s="53"/>
      <c r="AK79" s="53">
        <v>3637.8784782490011</v>
      </c>
      <c r="AL79" s="53"/>
      <c r="AM79" s="53"/>
      <c r="AN79" s="53">
        <v>3393.1826769695858</v>
      </c>
      <c r="AO79" s="53"/>
      <c r="AP79" s="53"/>
      <c r="AQ79" s="53">
        <v>3627.2857216323537</v>
      </c>
      <c r="AR79" s="53"/>
      <c r="AS79" s="53"/>
      <c r="AT79" s="53">
        <v>951.9510906673795</v>
      </c>
      <c r="AU79" s="53"/>
      <c r="AV79" s="53"/>
      <c r="AW79" s="53">
        <v>2671.4481544660821</v>
      </c>
      <c r="AX79" s="53"/>
      <c r="AY79" s="53"/>
      <c r="AZ79" s="53">
        <v>2568.385653050927</v>
      </c>
      <c r="BA79" s="53"/>
      <c r="BB79" s="53"/>
      <c r="BC79" s="53">
        <v>3013.5944844040068</v>
      </c>
      <c r="BD79" s="53"/>
      <c r="BE79" s="53"/>
      <c r="BF79" s="53">
        <f t="shared" ref="BF79" si="174">BG79+BH79+BI79+BJ79+BK79+BL79+BM79+BN79+BO79+BP79</f>
        <v>35639.485369426271</v>
      </c>
      <c r="BG79" s="53">
        <f>AB79</f>
        <v>8711.7176466231576</v>
      </c>
      <c r="BH79" s="53">
        <f>AE79</f>
        <v>3885.3376312792766</v>
      </c>
      <c r="BI79" s="53">
        <f>AH79</f>
        <v>3178.7038320845022</v>
      </c>
      <c r="BJ79" s="53">
        <f>AK79</f>
        <v>3637.8784782490011</v>
      </c>
      <c r="BK79" s="53">
        <f>AN79</f>
        <v>3393.1826769695858</v>
      </c>
      <c r="BL79" s="53">
        <f>AQ79</f>
        <v>3627.2857216323537</v>
      </c>
      <c r="BM79" s="53">
        <f>AT79</f>
        <v>951.9510906673795</v>
      </c>
      <c r="BN79" s="53">
        <f>AW79</f>
        <v>2671.4481544660821</v>
      </c>
      <c r="BO79" s="53">
        <f>AZ79</f>
        <v>2568.385653050927</v>
      </c>
      <c r="BP79" s="53">
        <f t="shared" ref="BP79" si="175">BC79</f>
        <v>3013.5944844040068</v>
      </c>
      <c r="BQ79" s="156"/>
      <c r="BR79" s="156"/>
      <c r="BS79" s="50">
        <f t="shared" si="10"/>
        <v>0</v>
      </c>
      <c r="BT79" s="53"/>
      <c r="BU79" s="53"/>
      <c r="BV79" s="156"/>
      <c r="BW79" s="156"/>
      <c r="BX79" s="50">
        <f t="shared" si="11"/>
        <v>0</v>
      </c>
      <c r="BY79" s="53"/>
      <c r="BZ79" s="53"/>
      <c r="CA79" s="156"/>
      <c r="CB79" s="53"/>
      <c r="CC79" s="50">
        <f t="shared" si="14"/>
        <v>0</v>
      </c>
      <c r="CD79" s="53"/>
      <c r="CE79" s="53"/>
      <c r="CF79" s="156"/>
      <c r="CG79" s="53"/>
      <c r="CH79" s="50">
        <f t="shared" si="16"/>
        <v>0</v>
      </c>
      <c r="CI79" s="53"/>
      <c r="CJ79" s="53"/>
      <c r="CK79" s="156"/>
      <c r="CL79" s="53"/>
      <c r="CM79" s="50">
        <f t="shared" si="18"/>
        <v>0</v>
      </c>
      <c r="CN79" s="53"/>
      <c r="CO79" s="53"/>
      <c r="CP79" s="156"/>
      <c r="CQ79" s="53"/>
      <c r="CR79" s="50">
        <f t="shared" si="20"/>
        <v>0</v>
      </c>
      <c r="CS79" s="53"/>
      <c r="CT79" s="53"/>
      <c r="CU79" s="156"/>
      <c r="CV79" s="53"/>
      <c r="CW79" s="50">
        <f t="shared" si="22"/>
        <v>0</v>
      </c>
      <c r="CX79" s="53"/>
      <c r="CY79" s="53"/>
      <c r="CZ79" s="156"/>
      <c r="DA79" s="53"/>
      <c r="DB79" s="50">
        <f t="shared" si="24"/>
        <v>0</v>
      </c>
      <c r="DC79" s="53"/>
      <c r="DD79" s="53"/>
      <c r="DE79" s="156"/>
      <c r="DF79" s="53"/>
      <c r="DG79" s="50">
        <f t="shared" si="26"/>
        <v>0</v>
      </c>
      <c r="DH79" s="53"/>
      <c r="DI79" s="53"/>
      <c r="DJ79" s="156"/>
      <c r="DK79" s="53"/>
      <c r="DL79" s="50">
        <f t="shared" si="28"/>
        <v>0</v>
      </c>
      <c r="DM79" s="53"/>
      <c r="DN79" s="53"/>
      <c r="DO79" s="156"/>
      <c r="DP79" s="53"/>
      <c r="DQ79" s="50">
        <f t="shared" si="30"/>
        <v>0</v>
      </c>
      <c r="DR79" s="53"/>
      <c r="DS79" s="53"/>
    </row>
    <row r="80" spans="1:123" s="56" customFormat="1" ht="23.25" customHeight="1" collapsed="1">
      <c r="A80" s="51" t="s">
        <v>28</v>
      </c>
      <c r="B80" s="52" t="s">
        <v>114</v>
      </c>
      <c r="C80" s="53">
        <f t="shared" ref="C80:M80" si="176">C81+C92</f>
        <v>1366710.9019475274</v>
      </c>
      <c r="D80" s="53">
        <f t="shared" si="176"/>
        <v>272384.22666806809</v>
      </c>
      <c r="E80" s="53">
        <f t="shared" si="176"/>
        <v>176728.62628458979</v>
      </c>
      <c r="F80" s="53">
        <f t="shared" si="176"/>
        <v>135082.95691023162</v>
      </c>
      <c r="G80" s="53">
        <f t="shared" si="176"/>
        <v>133928.50841569912</v>
      </c>
      <c r="H80" s="53">
        <f t="shared" si="176"/>
        <v>147324.29961142491</v>
      </c>
      <c r="I80" s="53">
        <f t="shared" si="176"/>
        <v>139249.30038307764</v>
      </c>
      <c r="J80" s="53">
        <f t="shared" si="176"/>
        <v>23219.5275</v>
      </c>
      <c r="K80" s="53">
        <f t="shared" si="176"/>
        <v>95364.626514008472</v>
      </c>
      <c r="L80" s="53">
        <f t="shared" si="176"/>
        <v>108542.5951425643</v>
      </c>
      <c r="M80" s="53">
        <f t="shared" si="176"/>
        <v>134886.23451786366</v>
      </c>
      <c r="N80" s="53">
        <f>O80+P80+Q80+R80+S80+T80+U80+V80+W80+X80</f>
        <v>1366710.9019475274</v>
      </c>
      <c r="O80" s="53">
        <f t="shared" ref="O80:X80" si="177">O81+O92</f>
        <v>272384.22666806809</v>
      </c>
      <c r="P80" s="53">
        <f t="shared" si="177"/>
        <v>176728.62628458979</v>
      </c>
      <c r="Q80" s="53">
        <f t="shared" si="177"/>
        <v>135082.95691023162</v>
      </c>
      <c r="R80" s="53">
        <f t="shared" si="177"/>
        <v>133928.50841569912</v>
      </c>
      <c r="S80" s="53">
        <f t="shared" si="177"/>
        <v>147324.29961142491</v>
      </c>
      <c r="T80" s="53">
        <f t="shared" si="177"/>
        <v>139249.30038307764</v>
      </c>
      <c r="U80" s="53">
        <f t="shared" si="177"/>
        <v>23219.5275</v>
      </c>
      <c r="V80" s="53">
        <f t="shared" si="177"/>
        <v>95364.626514008472</v>
      </c>
      <c r="W80" s="53">
        <f t="shared" si="177"/>
        <v>108542.5951425643</v>
      </c>
      <c r="X80" s="53">
        <f t="shared" si="177"/>
        <v>134886.23451786366</v>
      </c>
      <c r="Y80" s="53">
        <f>Z80+AA80</f>
        <v>1426848</v>
      </c>
      <c r="Z80" s="53">
        <f t="shared" ref="Z80:BP80" si="178">Z81+Z92</f>
        <v>1383436</v>
      </c>
      <c r="AA80" s="53">
        <f t="shared" si="178"/>
        <v>43412</v>
      </c>
      <c r="AB80" s="53">
        <f t="shared" si="178"/>
        <v>280780</v>
      </c>
      <c r="AC80" s="53">
        <f t="shared" si="178"/>
        <v>272384</v>
      </c>
      <c r="AD80" s="53">
        <f t="shared" si="178"/>
        <v>8396</v>
      </c>
      <c r="AE80" s="53">
        <f t="shared" si="178"/>
        <v>186278</v>
      </c>
      <c r="AF80" s="53">
        <f t="shared" si="178"/>
        <v>179466</v>
      </c>
      <c r="AG80" s="53">
        <f t="shared" si="178"/>
        <v>6812</v>
      </c>
      <c r="AH80" s="53">
        <f t="shared" si="178"/>
        <v>141852</v>
      </c>
      <c r="AI80" s="53">
        <f t="shared" si="178"/>
        <v>136796</v>
      </c>
      <c r="AJ80" s="53">
        <f t="shared" si="178"/>
        <v>5056</v>
      </c>
      <c r="AK80" s="53">
        <f t="shared" si="178"/>
        <v>137811</v>
      </c>
      <c r="AL80" s="53">
        <f t="shared" si="178"/>
        <v>134632</v>
      </c>
      <c r="AM80" s="53">
        <f t="shared" si="178"/>
        <v>3179</v>
      </c>
      <c r="AN80" s="53">
        <f t="shared" si="178"/>
        <v>152744</v>
      </c>
      <c r="AO80" s="53">
        <f t="shared" si="178"/>
        <v>148421</v>
      </c>
      <c r="AP80" s="53">
        <f t="shared" si="178"/>
        <v>4323</v>
      </c>
      <c r="AQ80" s="53">
        <f t="shared" si="178"/>
        <v>144617</v>
      </c>
      <c r="AR80" s="53">
        <f t="shared" si="178"/>
        <v>140536</v>
      </c>
      <c r="AS80" s="53">
        <f t="shared" si="178"/>
        <v>4081</v>
      </c>
      <c r="AT80" s="53">
        <f t="shared" si="178"/>
        <v>26485</v>
      </c>
      <c r="AU80" s="53">
        <f t="shared" si="178"/>
        <v>26247</v>
      </c>
      <c r="AV80" s="53">
        <f t="shared" si="178"/>
        <v>238</v>
      </c>
      <c r="AW80" s="53">
        <f t="shared" si="178"/>
        <v>99445</v>
      </c>
      <c r="AX80" s="53">
        <f t="shared" si="178"/>
        <v>96240</v>
      </c>
      <c r="AY80" s="53">
        <f t="shared" si="178"/>
        <v>3205</v>
      </c>
      <c r="AZ80" s="53">
        <f t="shared" si="178"/>
        <v>117298</v>
      </c>
      <c r="BA80" s="53">
        <f t="shared" si="178"/>
        <v>113419</v>
      </c>
      <c r="BB80" s="53">
        <f t="shared" si="178"/>
        <v>3879</v>
      </c>
      <c r="BC80" s="53">
        <f t="shared" si="178"/>
        <v>139538</v>
      </c>
      <c r="BD80" s="53">
        <f t="shared" si="178"/>
        <v>135295</v>
      </c>
      <c r="BE80" s="53">
        <f t="shared" si="178"/>
        <v>4243</v>
      </c>
      <c r="BF80" s="53">
        <f t="shared" si="178"/>
        <v>1379726</v>
      </c>
      <c r="BG80" s="53">
        <f t="shared" si="178"/>
        <v>272416</v>
      </c>
      <c r="BH80" s="53">
        <f t="shared" si="178"/>
        <v>178285</v>
      </c>
      <c r="BI80" s="53">
        <f t="shared" si="178"/>
        <v>136291</v>
      </c>
      <c r="BJ80" s="53">
        <f t="shared" si="178"/>
        <v>134701</v>
      </c>
      <c r="BK80" s="53">
        <f t="shared" si="178"/>
        <v>148546</v>
      </c>
      <c r="BL80" s="53">
        <f t="shared" si="178"/>
        <v>140647</v>
      </c>
      <c r="BM80" s="53">
        <f t="shared" si="178"/>
        <v>23443</v>
      </c>
      <c r="BN80" s="53">
        <f t="shared" si="178"/>
        <v>96430</v>
      </c>
      <c r="BO80" s="53">
        <f t="shared" si="178"/>
        <v>113456</v>
      </c>
      <c r="BP80" s="53">
        <f t="shared" si="178"/>
        <v>135511</v>
      </c>
      <c r="BQ80" s="53">
        <f>BQ81+BQ92</f>
        <v>1491565</v>
      </c>
      <c r="BR80" s="53">
        <f>BW80+CB80+CG80+CL80+CQ80+CV80+DA80+DF80+DK80+DP80</f>
        <v>1396823</v>
      </c>
      <c r="BS80" s="55">
        <f t="shared" si="10"/>
        <v>100.9676631228333</v>
      </c>
      <c r="BT80" s="53">
        <f>BY80+CD80+CI80+CN80+CS80+CX80+DC80+DH80+DM80+DR80</f>
        <v>43412</v>
      </c>
      <c r="BU80" s="53">
        <f>BZ80+CE80+CJ80+CO80+CT80+CY80+DD80+DI80+DN80+DS80</f>
        <v>51330</v>
      </c>
      <c r="BV80" s="53">
        <f>BV81+BV92</f>
        <v>290285</v>
      </c>
      <c r="BW80" s="53">
        <f>BW81+BW92</f>
        <v>272384</v>
      </c>
      <c r="BX80" s="55">
        <f t="shared" si="11"/>
        <v>100</v>
      </c>
      <c r="BY80" s="53">
        <f>BY81+BY92</f>
        <v>8396</v>
      </c>
      <c r="BZ80" s="53">
        <f>BZ81+BZ92</f>
        <v>9505</v>
      </c>
      <c r="CA80" s="53">
        <f>CA81+CA92</f>
        <v>195186</v>
      </c>
      <c r="CB80" s="53">
        <f>CB81+CB92</f>
        <v>182148</v>
      </c>
      <c r="CC80" s="55">
        <f t="shared" si="14"/>
        <v>101.49443348600849</v>
      </c>
      <c r="CD80" s="53">
        <f>CD81+CD92</f>
        <v>6812</v>
      </c>
      <c r="CE80" s="53">
        <f>CE81+CE92</f>
        <v>6226</v>
      </c>
      <c r="CF80" s="53">
        <f>CF81+CF92</f>
        <v>148682</v>
      </c>
      <c r="CG80" s="53">
        <f>CG81+CG92</f>
        <v>138578</v>
      </c>
      <c r="CH80" s="55">
        <f t="shared" si="16"/>
        <v>101.30266966870376</v>
      </c>
      <c r="CI80" s="53">
        <f>CI81+CI92</f>
        <v>5056</v>
      </c>
      <c r="CJ80" s="53">
        <f>CJ81+CJ92</f>
        <v>5048</v>
      </c>
      <c r="CK80" s="53">
        <f>CK81+CK92</f>
        <v>143711</v>
      </c>
      <c r="CL80" s="53">
        <f>CL81+CL92</f>
        <v>136287</v>
      </c>
      <c r="CM80" s="55">
        <f t="shared" si="18"/>
        <v>101.22927684354389</v>
      </c>
      <c r="CN80" s="53">
        <f>CN81+CN92</f>
        <v>3179</v>
      </c>
      <c r="CO80" s="53">
        <f>CO81+CO92</f>
        <v>4245</v>
      </c>
      <c r="CP80" s="53">
        <f>CP81+CP92</f>
        <v>157597</v>
      </c>
      <c r="CQ80" s="53">
        <f>CQ81+CQ92</f>
        <v>148421</v>
      </c>
      <c r="CR80" s="55">
        <f t="shared" si="20"/>
        <v>100</v>
      </c>
      <c r="CS80" s="53">
        <f>CS81+CS92</f>
        <v>4323</v>
      </c>
      <c r="CT80" s="53">
        <f>CT81+CT92</f>
        <v>4853</v>
      </c>
      <c r="CU80" s="53">
        <f>CU81+CU92</f>
        <v>153552</v>
      </c>
      <c r="CV80" s="53">
        <f>CV81+CV92</f>
        <v>144643</v>
      </c>
      <c r="CW80" s="55">
        <f t="shared" si="22"/>
        <v>102.92238287698525</v>
      </c>
      <c r="CX80" s="53">
        <f>CX81+CX92</f>
        <v>4081</v>
      </c>
      <c r="CY80" s="53">
        <f>CY81+CY92</f>
        <v>4828</v>
      </c>
      <c r="CZ80" s="53">
        <f>CZ81+CZ92</f>
        <v>30530</v>
      </c>
      <c r="DA80" s="53">
        <f>DA81+DA92</f>
        <v>26247</v>
      </c>
      <c r="DB80" s="55">
        <f t="shared" si="24"/>
        <v>100</v>
      </c>
      <c r="DC80" s="53">
        <f>DC81+DC92</f>
        <v>238</v>
      </c>
      <c r="DD80" s="53">
        <f>DD81+DD92</f>
        <v>4045</v>
      </c>
      <c r="DE80" s="53">
        <f>DE81+DE92</f>
        <v>104819</v>
      </c>
      <c r="DF80" s="53">
        <f>DF81+DF92</f>
        <v>98100</v>
      </c>
      <c r="DG80" s="55">
        <f t="shared" si="26"/>
        <v>101.93266832917706</v>
      </c>
      <c r="DH80" s="53">
        <f>DH81+DH92</f>
        <v>3205</v>
      </c>
      <c r="DI80" s="53">
        <f>DI81+DI92</f>
        <v>3514</v>
      </c>
      <c r="DJ80" s="53">
        <f>DJ81+DJ92</f>
        <v>121525</v>
      </c>
      <c r="DK80" s="53">
        <f>DK81+DK92</f>
        <v>113419</v>
      </c>
      <c r="DL80" s="55">
        <f t="shared" si="28"/>
        <v>100</v>
      </c>
      <c r="DM80" s="53">
        <f>DM81+DM92</f>
        <v>3879</v>
      </c>
      <c r="DN80" s="53">
        <f>DN81+DN92</f>
        <v>4227</v>
      </c>
      <c r="DO80" s="53">
        <f>DO81+DO92</f>
        <v>145678</v>
      </c>
      <c r="DP80" s="53">
        <f>DP81+DP92</f>
        <v>136596</v>
      </c>
      <c r="DQ80" s="55">
        <f t="shared" si="30"/>
        <v>100.96160242433201</v>
      </c>
      <c r="DR80" s="53">
        <f>DR81+DR92</f>
        <v>4243</v>
      </c>
      <c r="DS80" s="53">
        <f>DS81+DS92</f>
        <v>4839</v>
      </c>
    </row>
    <row r="81" spans="1:123" s="56" customFormat="1" ht="23.25" customHeight="1" outlineLevel="1">
      <c r="A81" s="73" t="s">
        <v>186</v>
      </c>
      <c r="B81" s="52" t="s">
        <v>387</v>
      </c>
      <c r="C81" s="53">
        <f t="shared" ref="C81:BP81" si="179">C82+C83+C88+C91</f>
        <v>1349443.9019475274</v>
      </c>
      <c r="D81" s="53">
        <f t="shared" si="179"/>
        <v>270875.22666806809</v>
      </c>
      <c r="E81" s="53">
        <f t="shared" si="179"/>
        <v>174047.62628458979</v>
      </c>
      <c r="F81" s="53">
        <f t="shared" si="179"/>
        <v>132185.95691023162</v>
      </c>
      <c r="G81" s="53">
        <f t="shared" si="179"/>
        <v>132143.50841569912</v>
      </c>
      <c r="H81" s="53">
        <f t="shared" si="179"/>
        <v>145740.29961142491</v>
      </c>
      <c r="I81" s="53">
        <f t="shared" si="179"/>
        <v>138008.30038307764</v>
      </c>
      <c r="J81" s="53">
        <f t="shared" si="179"/>
        <v>23043.5275</v>
      </c>
      <c r="K81" s="53">
        <f t="shared" si="179"/>
        <v>92106.626514008472</v>
      </c>
      <c r="L81" s="53">
        <f t="shared" si="179"/>
        <v>107417.5951425643</v>
      </c>
      <c r="M81" s="53">
        <f t="shared" si="179"/>
        <v>133875.23451786366</v>
      </c>
      <c r="N81" s="53">
        <f t="shared" si="179"/>
        <v>1349443.9019475274</v>
      </c>
      <c r="O81" s="53">
        <f t="shared" si="179"/>
        <v>270875.22666806809</v>
      </c>
      <c r="P81" s="53">
        <f t="shared" si="179"/>
        <v>174047.62628458979</v>
      </c>
      <c r="Q81" s="53">
        <f t="shared" si="179"/>
        <v>132185.95691023162</v>
      </c>
      <c r="R81" s="53">
        <f t="shared" si="179"/>
        <v>132143.50841569912</v>
      </c>
      <c r="S81" s="53">
        <f t="shared" si="179"/>
        <v>145740.29961142491</v>
      </c>
      <c r="T81" s="53">
        <f t="shared" si="179"/>
        <v>138008.30038307764</v>
      </c>
      <c r="U81" s="53">
        <f t="shared" si="179"/>
        <v>23043.5275</v>
      </c>
      <c r="V81" s="53">
        <f t="shared" si="179"/>
        <v>92106.626514008472</v>
      </c>
      <c r="W81" s="53">
        <f t="shared" si="179"/>
        <v>107417.5951425643</v>
      </c>
      <c r="X81" s="53">
        <f t="shared" si="179"/>
        <v>133875.23451786366</v>
      </c>
      <c r="Y81" s="53">
        <f>Z81+AA81</f>
        <v>1402113</v>
      </c>
      <c r="Z81" s="53">
        <f t="shared" si="179"/>
        <v>1359908</v>
      </c>
      <c r="AA81" s="53">
        <f t="shared" ref="AA81:AA83" si="180">AD81+AG81+AJ81+AM81+AP81+AS81+AV81+AY81+BB81+BE81</f>
        <v>42205</v>
      </c>
      <c r="AB81" s="53">
        <f>AC81+AD81</f>
        <v>279239</v>
      </c>
      <c r="AC81" s="53">
        <f>AC82+AC83+AC88+AC91</f>
        <v>270875</v>
      </c>
      <c r="AD81" s="53">
        <v>8364</v>
      </c>
      <c r="AE81" s="53">
        <f>AF81+AG81</f>
        <v>182041</v>
      </c>
      <c r="AF81" s="53">
        <f t="shared" si="179"/>
        <v>175436</v>
      </c>
      <c r="AG81" s="53">
        <v>6605</v>
      </c>
      <c r="AH81" s="53">
        <f>AI81+AJ81</f>
        <v>137747</v>
      </c>
      <c r="AI81" s="53">
        <f t="shared" si="179"/>
        <v>132911</v>
      </c>
      <c r="AJ81" s="53">
        <v>4836</v>
      </c>
      <c r="AK81" s="53">
        <f>AL81+AM81</f>
        <v>135292</v>
      </c>
      <c r="AL81" s="53">
        <f t="shared" si="179"/>
        <v>132182</v>
      </c>
      <c r="AM81" s="53">
        <v>3110</v>
      </c>
      <c r="AN81" s="53">
        <f>AO81+AP81</f>
        <v>149938</v>
      </c>
      <c r="AO81" s="53">
        <f t="shared" si="179"/>
        <v>145740</v>
      </c>
      <c r="AP81" s="53">
        <v>4198</v>
      </c>
      <c r="AQ81" s="53">
        <f>AR81+AS81</f>
        <v>141978</v>
      </c>
      <c r="AR81" s="53">
        <f t="shared" si="179"/>
        <v>138008</v>
      </c>
      <c r="AS81" s="53">
        <v>3970</v>
      </c>
      <c r="AT81" s="53">
        <f>AU81+AV81</f>
        <v>26309</v>
      </c>
      <c r="AU81" s="53">
        <f t="shared" si="179"/>
        <v>26071</v>
      </c>
      <c r="AV81" s="53">
        <v>238</v>
      </c>
      <c r="AW81" s="53">
        <f>AX81+AY81</f>
        <v>95122</v>
      </c>
      <c r="AX81" s="53">
        <f t="shared" si="179"/>
        <v>92107</v>
      </c>
      <c r="AY81" s="53">
        <v>3015</v>
      </c>
      <c r="AZ81" s="53">
        <f>BA81+BB81</f>
        <v>116136</v>
      </c>
      <c r="BA81" s="53">
        <f t="shared" si="179"/>
        <v>112294</v>
      </c>
      <c r="BB81" s="53">
        <v>3842</v>
      </c>
      <c r="BC81" s="53">
        <f>BD81+BE81</f>
        <v>138311</v>
      </c>
      <c r="BD81" s="53">
        <f t="shared" si="179"/>
        <v>134284</v>
      </c>
      <c r="BE81" s="53">
        <v>4027</v>
      </c>
      <c r="BF81" s="53">
        <f t="shared" si="179"/>
        <v>1354991</v>
      </c>
      <c r="BG81" s="53">
        <f t="shared" si="179"/>
        <v>270875</v>
      </c>
      <c r="BH81" s="53">
        <f t="shared" si="179"/>
        <v>174048</v>
      </c>
      <c r="BI81" s="53">
        <f t="shared" si="179"/>
        <v>132186</v>
      </c>
      <c r="BJ81" s="53">
        <f t="shared" si="179"/>
        <v>132182</v>
      </c>
      <c r="BK81" s="53">
        <f t="shared" si="179"/>
        <v>145740</v>
      </c>
      <c r="BL81" s="53">
        <f t="shared" si="179"/>
        <v>138008</v>
      </c>
      <c r="BM81" s="53">
        <f t="shared" si="179"/>
        <v>23267</v>
      </c>
      <c r="BN81" s="53">
        <f t="shared" si="179"/>
        <v>92107</v>
      </c>
      <c r="BO81" s="53">
        <f t="shared" si="179"/>
        <v>112294</v>
      </c>
      <c r="BP81" s="53">
        <f t="shared" si="179"/>
        <v>134284</v>
      </c>
      <c r="BQ81" s="53">
        <f>BR81+BT81+BU81</f>
        <v>1465272</v>
      </c>
      <c r="BR81" s="53">
        <f>BR82+BR83+BR88+BR91+BR87</f>
        <v>1373295</v>
      </c>
      <c r="BS81" s="55">
        <f t="shared" si="10"/>
        <v>100.98440482738538</v>
      </c>
      <c r="BT81" s="53">
        <f>BY81+CD81+CI81+CN81+CS81+CX81+DC81+DH81+DM81+DR81</f>
        <v>42205</v>
      </c>
      <c r="BU81" s="53">
        <f>BZ81+CE81+CJ81+CO81+CT81+CY81+DD81+DI81+DN81+DS81</f>
        <v>49772</v>
      </c>
      <c r="BV81" s="53">
        <f>BW81+BY81+BZ81</f>
        <v>288698</v>
      </c>
      <c r="BW81" s="53">
        <f>BW82+BW83+BW87+BW88+BW91</f>
        <v>270875</v>
      </c>
      <c r="BX81" s="55">
        <f t="shared" si="11"/>
        <v>100</v>
      </c>
      <c r="BY81" s="53">
        <v>8364</v>
      </c>
      <c r="BZ81" s="53">
        <f>9505-46</f>
        <v>9459</v>
      </c>
      <c r="CA81" s="53">
        <f>CB81+CD81+CE81</f>
        <v>190723</v>
      </c>
      <c r="CB81" s="53">
        <f>CB82+CB83+CB87+CB88+CB91</f>
        <v>178118</v>
      </c>
      <c r="CC81" s="55">
        <f t="shared" si="14"/>
        <v>101.52876262568687</v>
      </c>
      <c r="CD81" s="53">
        <v>6605</v>
      </c>
      <c r="CE81" s="53">
        <f>6226-CE92</f>
        <v>6000</v>
      </c>
      <c r="CF81" s="53">
        <f>CG81+CI81+CJ81</f>
        <v>144313</v>
      </c>
      <c r="CG81" s="53">
        <f>CG82+CG83+CG87+CG88+CG91</f>
        <v>134693</v>
      </c>
      <c r="CH81" s="55">
        <f t="shared" si="16"/>
        <v>101.34074681553822</v>
      </c>
      <c r="CI81" s="53">
        <v>4836</v>
      </c>
      <c r="CJ81" s="53">
        <f>5048-264</f>
        <v>4784</v>
      </c>
      <c r="CK81" s="53">
        <f>CL81+CN81+CO81</f>
        <v>141080</v>
      </c>
      <c r="CL81" s="53">
        <f>CL82+CL83+CL87+CL88+CL91</f>
        <v>133837</v>
      </c>
      <c r="CM81" s="55">
        <f t="shared" si="18"/>
        <v>101.25206155149718</v>
      </c>
      <c r="CN81" s="53">
        <v>3110</v>
      </c>
      <c r="CO81" s="53">
        <f>4245-112</f>
        <v>4133</v>
      </c>
      <c r="CP81" s="53">
        <f>CQ81+CS81+CT81</f>
        <v>154612</v>
      </c>
      <c r="CQ81" s="53">
        <f>CQ82+CQ83+CQ87+CQ88+CQ91</f>
        <v>145740</v>
      </c>
      <c r="CR81" s="55">
        <f t="shared" si="20"/>
        <v>100</v>
      </c>
      <c r="CS81" s="53">
        <v>4198</v>
      </c>
      <c r="CT81" s="53">
        <f>4853-179</f>
        <v>4674</v>
      </c>
      <c r="CU81" s="53">
        <f>CV81+CX81+CY81</f>
        <v>150758</v>
      </c>
      <c r="CV81" s="53">
        <f>CV82+CV83+CV87+CV88+CV91</f>
        <v>142115</v>
      </c>
      <c r="CW81" s="55">
        <f t="shared" si="22"/>
        <v>102.97591443974264</v>
      </c>
      <c r="CX81" s="53">
        <v>3970</v>
      </c>
      <c r="CY81" s="53">
        <f>4828-155</f>
        <v>4673</v>
      </c>
      <c r="CZ81" s="53">
        <f>DA81+DC81+DD81</f>
        <v>30354</v>
      </c>
      <c r="DA81" s="53">
        <f>DA82+DA83+DA87+DA88+DA91</f>
        <v>26071</v>
      </c>
      <c r="DB81" s="55">
        <f t="shared" si="24"/>
        <v>100</v>
      </c>
      <c r="DC81" s="53">
        <v>238</v>
      </c>
      <c r="DD81" s="53">
        <v>4045</v>
      </c>
      <c r="DE81" s="53">
        <f>DF81+DH81+DI81</f>
        <v>100242</v>
      </c>
      <c r="DF81" s="53">
        <f>DF82+DF83+DF87+DF88+DF91</f>
        <v>93967</v>
      </c>
      <c r="DG81" s="55">
        <f t="shared" si="26"/>
        <v>102.0193904914936</v>
      </c>
      <c r="DH81" s="53">
        <v>3015</v>
      </c>
      <c r="DI81" s="53">
        <f>3514-254</f>
        <v>3260</v>
      </c>
      <c r="DJ81" s="53">
        <f>DK81+DM81+DN81</f>
        <v>120315</v>
      </c>
      <c r="DK81" s="53">
        <f>DK82+DK83+DK87+DK88+DK91</f>
        <v>112294</v>
      </c>
      <c r="DL81" s="55">
        <f t="shared" si="28"/>
        <v>100</v>
      </c>
      <c r="DM81" s="53">
        <v>3842</v>
      </c>
      <c r="DN81" s="53">
        <f>4227-48</f>
        <v>4179</v>
      </c>
      <c r="DO81" s="53">
        <f>DP81+DR81+DS81</f>
        <v>144177</v>
      </c>
      <c r="DP81" s="53">
        <f>DP82+DP83+DP87+DP88+DP91</f>
        <v>135585</v>
      </c>
      <c r="DQ81" s="55">
        <f t="shared" si="30"/>
        <v>100.96884215543179</v>
      </c>
      <c r="DR81" s="53">
        <v>4027</v>
      </c>
      <c r="DS81" s="53">
        <f>4839-274</f>
        <v>4565</v>
      </c>
    </row>
    <row r="82" spans="1:123" s="39" customFormat="1" ht="23.25" customHeight="1" outlineLevel="1">
      <c r="A82" s="48" t="s">
        <v>67</v>
      </c>
      <c r="B82" s="74" t="s">
        <v>179</v>
      </c>
      <c r="C82" s="156">
        <f>D82+E82+F82+G82+H82+I82+J82+K82+L82+M82</f>
        <v>1301913.9019475274</v>
      </c>
      <c r="D82" s="156">
        <f t="shared" ref="D82:M82" si="181">D85+D86</f>
        <v>264218.22666806809</v>
      </c>
      <c r="E82" s="156">
        <f t="shared" si="181"/>
        <v>167635.62628458979</v>
      </c>
      <c r="F82" s="156">
        <f t="shared" si="181"/>
        <v>127254.95691023163</v>
      </c>
      <c r="G82" s="156">
        <f t="shared" si="181"/>
        <v>127247.50841569912</v>
      </c>
      <c r="H82" s="156">
        <f t="shared" si="181"/>
        <v>139254.29961142491</v>
      </c>
      <c r="I82" s="156">
        <f t="shared" si="181"/>
        <v>132483.30038307764</v>
      </c>
      <c r="J82" s="156">
        <f t="shared" si="181"/>
        <v>22324.5275</v>
      </c>
      <c r="K82" s="156">
        <f t="shared" si="181"/>
        <v>88588.626514008472</v>
      </c>
      <c r="L82" s="156">
        <f>L85+L86</f>
        <v>103210.5951425643</v>
      </c>
      <c r="M82" s="156">
        <f t="shared" si="181"/>
        <v>129696.23451786366</v>
      </c>
      <c r="N82" s="156">
        <f t="shared" si="45"/>
        <v>1301913.9019475274</v>
      </c>
      <c r="O82" s="156">
        <f t="shared" ref="O82:X92" si="182">D82</f>
        <v>264218.22666806809</v>
      </c>
      <c r="P82" s="156">
        <f t="shared" si="182"/>
        <v>167635.62628458979</v>
      </c>
      <c r="Q82" s="156">
        <f t="shared" si="182"/>
        <v>127254.95691023163</v>
      </c>
      <c r="R82" s="156">
        <f t="shared" si="182"/>
        <v>127247.50841569912</v>
      </c>
      <c r="S82" s="156">
        <f t="shared" si="182"/>
        <v>139254.29961142491</v>
      </c>
      <c r="T82" s="156">
        <f t="shared" si="182"/>
        <v>132483.30038307764</v>
      </c>
      <c r="U82" s="156">
        <f t="shared" si="182"/>
        <v>22324.5275</v>
      </c>
      <c r="V82" s="156">
        <f t="shared" si="182"/>
        <v>88588.626514008472</v>
      </c>
      <c r="W82" s="156">
        <f t="shared" si="182"/>
        <v>103210.5951425643</v>
      </c>
      <c r="X82" s="156">
        <f t="shared" si="182"/>
        <v>129696.23451786366</v>
      </c>
      <c r="Y82" s="156">
        <f>AB82+AE82+AH82+AK82+AN82+AQ82+AT82+AW82+AZ82+BC82</f>
        <v>1307461</v>
      </c>
      <c r="Z82" s="156">
        <f>AC82+AF82+AI82+AL82+AO82+AR82+AU82+AX82+BA82+BD82</f>
        <v>1307461</v>
      </c>
      <c r="AA82" s="156">
        <f t="shared" si="180"/>
        <v>0</v>
      </c>
      <c r="AB82" s="156">
        <v>264218</v>
      </c>
      <c r="AC82" s="156">
        <v>264218</v>
      </c>
      <c r="AD82" s="156"/>
      <c r="AE82" s="156">
        <v>167636</v>
      </c>
      <c r="AF82" s="156">
        <v>167636</v>
      </c>
      <c r="AG82" s="156"/>
      <c r="AH82" s="156">
        <v>127255</v>
      </c>
      <c r="AI82" s="156">
        <v>127255</v>
      </c>
      <c r="AJ82" s="156"/>
      <c r="AK82" s="156">
        <v>127286</v>
      </c>
      <c r="AL82" s="156">
        <v>127286</v>
      </c>
      <c r="AM82" s="156"/>
      <c r="AN82" s="156">
        <v>139254</v>
      </c>
      <c r="AO82" s="156">
        <v>139254</v>
      </c>
      <c r="AP82" s="156"/>
      <c r="AQ82" s="156">
        <v>132483</v>
      </c>
      <c r="AR82" s="156">
        <v>132483</v>
      </c>
      <c r="AS82" s="156"/>
      <c r="AT82" s="156">
        <v>22548</v>
      </c>
      <c r="AU82" s="156">
        <v>22548</v>
      </c>
      <c r="AV82" s="156"/>
      <c r="AW82" s="156">
        <v>88589</v>
      </c>
      <c r="AX82" s="156">
        <v>88589</v>
      </c>
      <c r="AY82" s="156"/>
      <c r="AZ82" s="156">
        <v>108087</v>
      </c>
      <c r="BA82" s="156">
        <v>108087</v>
      </c>
      <c r="BB82" s="156"/>
      <c r="BC82" s="156">
        <v>130105</v>
      </c>
      <c r="BD82" s="156">
        <v>130105</v>
      </c>
      <c r="BE82" s="156"/>
      <c r="BF82" s="156">
        <f t="shared" ref="BF82:BF86" si="183">BG82+BH82+BI82+BJ82+BK82+BL82+BM82+BN82+BO82+BP82</f>
        <v>1307461</v>
      </c>
      <c r="BG82" s="156">
        <f>AB82</f>
        <v>264218</v>
      </c>
      <c r="BH82" s="156">
        <f>AE82</f>
        <v>167636</v>
      </c>
      <c r="BI82" s="156">
        <f>AH82</f>
        <v>127255</v>
      </c>
      <c r="BJ82" s="156">
        <f>AK82</f>
        <v>127286</v>
      </c>
      <c r="BK82" s="156">
        <f>AN82</f>
        <v>139254</v>
      </c>
      <c r="BL82" s="156">
        <f>AQ82</f>
        <v>132483</v>
      </c>
      <c r="BM82" s="156">
        <f>AT82</f>
        <v>22548</v>
      </c>
      <c r="BN82" s="156">
        <f>AW82</f>
        <v>88589</v>
      </c>
      <c r="BO82" s="156">
        <f>AZ82</f>
        <v>108087</v>
      </c>
      <c r="BP82" s="156">
        <f t="shared" ref="BP82" si="184">BC82</f>
        <v>130105</v>
      </c>
      <c r="BQ82" s="156">
        <f>BR82+BT82+BU82</f>
        <v>1320848</v>
      </c>
      <c r="BR82" s="156">
        <f>BW82+CB82+CG82+CL82+CQ82+CV82+DA82+DF82+DK82+DP82</f>
        <v>1320848</v>
      </c>
      <c r="BS82" s="50">
        <f t="shared" si="10"/>
        <v>101.02389287328646</v>
      </c>
      <c r="BT82" s="156">
        <f>BY82+CD82+CI82+CN82+CS82+CX82+DC82+DH82+DM82+DR82</f>
        <v>0</v>
      </c>
      <c r="BU82" s="156"/>
      <c r="BV82" s="156">
        <f>BW82+BY82+BZ82</f>
        <v>264218</v>
      </c>
      <c r="BW82" s="156">
        <f>ROUND((AC82*1),0)</f>
        <v>264218</v>
      </c>
      <c r="BX82" s="50">
        <f t="shared" si="11"/>
        <v>100</v>
      </c>
      <c r="BY82" s="156"/>
      <c r="BZ82" s="156"/>
      <c r="CA82" s="156">
        <f>CB82+CD82+CE82</f>
        <v>170318</v>
      </c>
      <c r="CB82" s="156">
        <f>ROUND((AF82*1.016),0)</f>
        <v>170318</v>
      </c>
      <c r="CC82" s="50">
        <f t="shared" si="14"/>
        <v>101.59989501061824</v>
      </c>
      <c r="CD82" s="156"/>
      <c r="CE82" s="156"/>
      <c r="CF82" s="156">
        <f>CG82+CI82+CJ82</f>
        <v>129037</v>
      </c>
      <c r="CG82" s="156">
        <f>ROUND((AI82*1.014),0)</f>
        <v>129037</v>
      </c>
      <c r="CH82" s="50">
        <f t="shared" si="16"/>
        <v>101.40033790420809</v>
      </c>
      <c r="CI82" s="156"/>
      <c r="CJ82" s="156"/>
      <c r="CK82" s="156">
        <f>CL82+CN82+CO82</f>
        <v>128941</v>
      </c>
      <c r="CL82" s="156">
        <f>ROUND((AL82*1.013),0)</f>
        <v>128941</v>
      </c>
      <c r="CM82" s="50">
        <f t="shared" si="18"/>
        <v>101.30022154832426</v>
      </c>
      <c r="CN82" s="156"/>
      <c r="CO82" s="156"/>
      <c r="CP82" s="156">
        <f>CQ82+CS82+CT82</f>
        <v>139254</v>
      </c>
      <c r="CQ82" s="156">
        <f>ROUND((AO82*1),0)</f>
        <v>139254</v>
      </c>
      <c r="CR82" s="50">
        <f t="shared" si="20"/>
        <v>100</v>
      </c>
      <c r="CS82" s="156"/>
      <c r="CT82" s="156"/>
      <c r="CU82" s="156">
        <f>CV82+CX82+CY82</f>
        <v>136590</v>
      </c>
      <c r="CV82" s="156">
        <f>ROUND((AR82*1.031),0)</f>
        <v>136590</v>
      </c>
      <c r="CW82" s="50">
        <f t="shared" si="22"/>
        <v>103.10002037997327</v>
      </c>
      <c r="CX82" s="156"/>
      <c r="CY82" s="156"/>
      <c r="CZ82" s="156">
        <f>DA82+DC82+DD82</f>
        <v>22548</v>
      </c>
      <c r="DA82" s="156">
        <f>ROUND((AU82*1),0)</f>
        <v>22548</v>
      </c>
      <c r="DB82" s="50">
        <f t="shared" si="24"/>
        <v>100</v>
      </c>
      <c r="DC82" s="156"/>
      <c r="DD82" s="156"/>
      <c r="DE82" s="156">
        <f>DF82+DH82+DI82</f>
        <v>90449</v>
      </c>
      <c r="DF82" s="156">
        <f>ROUND((AX82*1.021),0)</f>
        <v>90449</v>
      </c>
      <c r="DG82" s="50">
        <f t="shared" si="26"/>
        <v>102.099583469731</v>
      </c>
      <c r="DH82" s="156"/>
      <c r="DI82" s="156"/>
      <c r="DJ82" s="156">
        <f>DK82+DM82+DN82</f>
        <v>108087</v>
      </c>
      <c r="DK82" s="156">
        <f>ROUND((BA82*1),0)</f>
        <v>108087</v>
      </c>
      <c r="DL82" s="50">
        <f t="shared" si="28"/>
        <v>100</v>
      </c>
      <c r="DM82" s="156"/>
      <c r="DN82" s="156"/>
      <c r="DO82" s="156">
        <f>DP82+DR82+DS82</f>
        <v>131406</v>
      </c>
      <c r="DP82" s="156">
        <f>ROUND((BD82*1.01),0)</f>
        <v>131406</v>
      </c>
      <c r="DQ82" s="50">
        <f t="shared" si="30"/>
        <v>100.99996156950155</v>
      </c>
      <c r="DR82" s="156"/>
      <c r="DS82" s="156"/>
    </row>
    <row r="83" spans="1:123" ht="23.25" customHeight="1" outlineLevel="1">
      <c r="A83" s="48" t="s">
        <v>68</v>
      </c>
      <c r="B83" s="22" t="s">
        <v>180</v>
      </c>
      <c r="C83" s="156"/>
      <c r="D83" s="156"/>
      <c r="E83" s="156"/>
      <c r="F83" s="156"/>
      <c r="G83" s="156"/>
      <c r="H83" s="156"/>
      <c r="I83" s="156"/>
      <c r="J83" s="156"/>
      <c r="K83" s="156"/>
      <c r="L83" s="156"/>
      <c r="M83" s="156"/>
      <c r="N83" s="156">
        <f t="shared" si="45"/>
        <v>0</v>
      </c>
      <c r="O83" s="156"/>
      <c r="P83" s="156"/>
      <c r="Q83" s="156"/>
      <c r="R83" s="156"/>
      <c r="S83" s="156"/>
      <c r="T83" s="156"/>
      <c r="U83" s="156"/>
      <c r="V83" s="156"/>
      <c r="W83" s="156"/>
      <c r="X83" s="156"/>
      <c r="Y83" s="156">
        <f>AB83+AE83+AH83+AK83+AN83+AQ83+AT83+AW83+AZ83+BC83</f>
        <v>4917</v>
      </c>
      <c r="Z83" s="156">
        <f t="shared" ref="Z83" si="185">AC83+AF83+AI83+AL83+AO83+AR83+AU83+AX83+BA83+BD83</f>
        <v>4917</v>
      </c>
      <c r="AA83" s="156">
        <f t="shared" si="180"/>
        <v>0</v>
      </c>
      <c r="AB83" s="156">
        <v>0</v>
      </c>
      <c r="AC83" s="156">
        <v>0</v>
      </c>
      <c r="AD83" s="156"/>
      <c r="AE83" s="156">
        <v>1388</v>
      </c>
      <c r="AF83" s="156">
        <v>1388</v>
      </c>
      <c r="AG83" s="156"/>
      <c r="AH83" s="156">
        <v>725</v>
      </c>
      <c r="AI83" s="156">
        <v>725</v>
      </c>
      <c r="AJ83" s="156"/>
      <c r="AK83" s="156">
        <v>0</v>
      </c>
      <c r="AL83" s="156">
        <v>0</v>
      </c>
      <c r="AM83" s="156"/>
      <c r="AN83" s="156">
        <v>0</v>
      </c>
      <c r="AO83" s="156">
        <v>0</v>
      </c>
      <c r="AP83" s="156"/>
      <c r="AQ83" s="156">
        <v>0</v>
      </c>
      <c r="AR83" s="156">
        <v>0</v>
      </c>
      <c r="AS83" s="156"/>
      <c r="AT83" s="156">
        <v>2804</v>
      </c>
      <c r="AU83" s="156">
        <v>2804</v>
      </c>
      <c r="AV83" s="156"/>
      <c r="AW83" s="156">
        <v>0</v>
      </c>
      <c r="AX83" s="156">
        <v>0</v>
      </c>
      <c r="AY83" s="156"/>
      <c r="AZ83" s="156">
        <v>0</v>
      </c>
      <c r="BA83" s="156">
        <v>0</v>
      </c>
      <c r="BB83" s="156"/>
      <c r="BC83" s="156">
        <v>0</v>
      </c>
      <c r="BD83" s="156">
        <v>0</v>
      </c>
      <c r="BE83" s="156"/>
      <c r="BF83" s="156">
        <f t="shared" si="183"/>
        <v>0</v>
      </c>
      <c r="BG83" s="156"/>
      <c r="BH83" s="156"/>
      <c r="BI83" s="156"/>
      <c r="BJ83" s="156"/>
      <c r="BK83" s="156"/>
      <c r="BL83" s="156"/>
      <c r="BM83" s="156"/>
      <c r="BN83" s="156"/>
      <c r="BO83" s="156"/>
      <c r="BP83" s="156"/>
      <c r="BQ83" s="156">
        <f t="shared" ref="BQ83:BQ91" si="186">BR83+BT83+BU83</f>
        <v>4917</v>
      </c>
      <c r="BR83" s="156">
        <f>BW83+CB83+CG83+CL83+CQ83+CV83+DA83+DF83+DK83+DP83</f>
        <v>4917</v>
      </c>
      <c r="BS83" s="50">
        <f t="shared" si="10"/>
        <v>100</v>
      </c>
      <c r="BT83" s="156"/>
      <c r="BU83" s="156"/>
      <c r="BV83" s="156">
        <f t="shared" ref="BV83:BV91" si="187">BW83+BY83+BZ83</f>
        <v>0</v>
      </c>
      <c r="BW83" s="156">
        <v>0</v>
      </c>
      <c r="BX83" s="50">
        <f t="shared" si="11"/>
        <v>0</v>
      </c>
      <c r="BY83" s="156"/>
      <c r="BZ83" s="156"/>
      <c r="CA83" s="156">
        <f t="shared" ref="CA83:CA91" si="188">CB83+CD83+CE83</f>
        <v>1388</v>
      </c>
      <c r="CB83" s="156">
        <v>1388</v>
      </c>
      <c r="CC83" s="50">
        <f t="shared" si="14"/>
        <v>100</v>
      </c>
      <c r="CD83" s="156"/>
      <c r="CE83" s="156"/>
      <c r="CF83" s="156">
        <f t="shared" ref="CF83:CF91" si="189">CG83+CI83+CJ83</f>
        <v>725</v>
      </c>
      <c r="CG83" s="156">
        <v>725</v>
      </c>
      <c r="CH83" s="50">
        <f t="shared" si="16"/>
        <v>100</v>
      </c>
      <c r="CI83" s="156"/>
      <c r="CJ83" s="156"/>
      <c r="CK83" s="156">
        <f t="shared" ref="CK83:CK91" si="190">CL83+CN83+CO83</f>
        <v>0</v>
      </c>
      <c r="CL83" s="156">
        <v>0</v>
      </c>
      <c r="CM83" s="50">
        <f t="shared" si="18"/>
        <v>0</v>
      </c>
      <c r="CN83" s="156"/>
      <c r="CO83" s="156"/>
      <c r="CP83" s="156">
        <f t="shared" ref="CP83:CP91" si="191">CQ83+CS83+CT83</f>
        <v>0</v>
      </c>
      <c r="CQ83" s="156">
        <v>0</v>
      </c>
      <c r="CR83" s="50">
        <f t="shared" si="20"/>
        <v>0</v>
      </c>
      <c r="CS83" s="156"/>
      <c r="CT83" s="156"/>
      <c r="CU83" s="156">
        <f t="shared" ref="CU83:CU91" si="192">CV83+CX83+CY83</f>
        <v>0</v>
      </c>
      <c r="CV83" s="156">
        <v>0</v>
      </c>
      <c r="CW83" s="50">
        <f t="shared" si="22"/>
        <v>0</v>
      </c>
      <c r="CX83" s="156"/>
      <c r="CY83" s="156"/>
      <c r="CZ83" s="156">
        <f t="shared" ref="CZ83:CZ91" si="193">DA83+DC83+DD83</f>
        <v>2804</v>
      </c>
      <c r="DA83" s="156">
        <v>2804</v>
      </c>
      <c r="DB83" s="50">
        <f t="shared" si="24"/>
        <v>100</v>
      </c>
      <c r="DC83" s="156"/>
      <c r="DD83" s="156"/>
      <c r="DE83" s="156">
        <f t="shared" ref="DE83:DE91" si="194">DF83+DH83+DI83</f>
        <v>0</v>
      </c>
      <c r="DF83" s="156">
        <v>0</v>
      </c>
      <c r="DG83" s="50">
        <f t="shared" si="26"/>
        <v>0</v>
      </c>
      <c r="DH83" s="156"/>
      <c r="DI83" s="156"/>
      <c r="DJ83" s="156">
        <f t="shared" ref="DJ83:DJ91" si="195">DK83+DM83+DN83</f>
        <v>0</v>
      </c>
      <c r="DK83" s="156">
        <v>0</v>
      </c>
      <c r="DL83" s="50">
        <f t="shared" si="28"/>
        <v>0</v>
      </c>
      <c r="DM83" s="156"/>
      <c r="DN83" s="156"/>
      <c r="DO83" s="156">
        <f t="shared" ref="DO83:DO91" si="196">DP83+DR83+DS83</f>
        <v>0</v>
      </c>
      <c r="DP83" s="156">
        <v>0</v>
      </c>
      <c r="DQ83" s="50">
        <f t="shared" si="30"/>
        <v>0</v>
      </c>
      <c r="DR83" s="156"/>
      <c r="DS83" s="156"/>
    </row>
    <row r="84" spans="1:123" s="56" customFormat="1" ht="23.25" customHeight="1" outlineLevel="1">
      <c r="A84" s="51" t="s">
        <v>207</v>
      </c>
      <c r="B84" s="75" t="s">
        <v>261</v>
      </c>
      <c r="C84" s="53"/>
      <c r="D84" s="53"/>
      <c r="E84" s="53"/>
      <c r="F84" s="53"/>
      <c r="G84" s="53"/>
      <c r="H84" s="53"/>
      <c r="I84" s="53"/>
      <c r="J84" s="53"/>
      <c r="K84" s="53"/>
      <c r="L84" s="53"/>
      <c r="M84" s="53"/>
      <c r="N84" s="156">
        <f t="shared" si="45"/>
        <v>0</v>
      </c>
      <c r="O84" s="53"/>
      <c r="P84" s="53"/>
      <c r="Q84" s="53"/>
      <c r="R84" s="53"/>
      <c r="S84" s="53"/>
      <c r="T84" s="53"/>
      <c r="U84" s="53"/>
      <c r="V84" s="53"/>
      <c r="W84" s="53"/>
      <c r="X84" s="53"/>
      <c r="Y84" s="53"/>
      <c r="Z84" s="53"/>
      <c r="AA84" s="53"/>
      <c r="AB84" s="53"/>
      <c r="AC84" s="53"/>
      <c r="AD84" s="53"/>
      <c r="AE84" s="53"/>
      <c r="AF84" s="53"/>
      <c r="AG84" s="53"/>
      <c r="AH84" s="53"/>
      <c r="AI84" s="53"/>
      <c r="AJ84" s="53"/>
      <c r="AK84" s="53"/>
      <c r="AL84" s="53"/>
      <c r="AM84" s="53"/>
      <c r="AN84" s="53"/>
      <c r="AO84" s="53"/>
      <c r="AP84" s="53"/>
      <c r="AQ84" s="53"/>
      <c r="AR84" s="53"/>
      <c r="AS84" s="53"/>
      <c r="AT84" s="53"/>
      <c r="AU84" s="53"/>
      <c r="AV84" s="53"/>
      <c r="AW84" s="53"/>
      <c r="AX84" s="53"/>
      <c r="AY84" s="53"/>
      <c r="AZ84" s="53"/>
      <c r="BA84" s="53"/>
      <c r="BB84" s="53"/>
      <c r="BC84" s="53"/>
      <c r="BD84" s="53"/>
      <c r="BE84" s="53"/>
      <c r="BF84" s="156">
        <f t="shared" si="183"/>
        <v>0</v>
      </c>
      <c r="BG84" s="53"/>
      <c r="BH84" s="53"/>
      <c r="BI84" s="53"/>
      <c r="BJ84" s="53"/>
      <c r="BK84" s="53"/>
      <c r="BL84" s="53"/>
      <c r="BM84" s="53"/>
      <c r="BN84" s="53"/>
      <c r="BO84" s="53"/>
      <c r="BP84" s="53"/>
      <c r="BQ84" s="156">
        <f t="shared" si="186"/>
        <v>0</v>
      </c>
      <c r="BR84" s="156">
        <f t="shared" ref="BR84:BR86" si="197">BW84+CB84+CG84+CL84+CQ84+CV84+DA84+DF84+DK84+DP84</f>
        <v>0</v>
      </c>
      <c r="BS84" s="50">
        <f t="shared" ref="BS84:BS113" si="198">IF(Z84=0,0,BR84/Z84*100)</f>
        <v>0</v>
      </c>
      <c r="BT84" s="53"/>
      <c r="BU84" s="53"/>
      <c r="BV84" s="156">
        <f t="shared" si="187"/>
        <v>0</v>
      </c>
      <c r="BW84" s="156"/>
      <c r="BX84" s="50">
        <f t="shared" ref="BX84:BX113" si="199">IF(AC84=0,0,BW84/AC84*100)</f>
        <v>0</v>
      </c>
      <c r="BY84" s="53"/>
      <c r="BZ84" s="53"/>
      <c r="CA84" s="156">
        <f t="shared" si="188"/>
        <v>0</v>
      </c>
      <c r="CB84" s="53"/>
      <c r="CC84" s="50">
        <f t="shared" ref="CC84:CC113" si="200">IF(AF84=0,0,CB84/AF84*100)</f>
        <v>0</v>
      </c>
      <c r="CD84" s="53"/>
      <c r="CE84" s="53"/>
      <c r="CF84" s="156">
        <f t="shared" si="189"/>
        <v>0</v>
      </c>
      <c r="CG84" s="53"/>
      <c r="CH84" s="50">
        <f t="shared" ref="CH84:CH113" si="201">IF(AI84=0,0,CG84/AI84*100)</f>
        <v>0</v>
      </c>
      <c r="CI84" s="53"/>
      <c r="CJ84" s="53"/>
      <c r="CK84" s="156">
        <f t="shared" si="190"/>
        <v>0</v>
      </c>
      <c r="CL84" s="53"/>
      <c r="CM84" s="50">
        <f t="shared" ref="CM84:CM113" si="202">IF(AL84=0,0,CL84/AL84*100)</f>
        <v>0</v>
      </c>
      <c r="CN84" s="53"/>
      <c r="CO84" s="53"/>
      <c r="CP84" s="156">
        <f t="shared" si="191"/>
        <v>0</v>
      </c>
      <c r="CQ84" s="53"/>
      <c r="CR84" s="50">
        <f t="shared" ref="CR84:CR113" si="203">IF(AO84=0,0,CQ84/AO84*100)</f>
        <v>0</v>
      </c>
      <c r="CS84" s="53"/>
      <c r="CT84" s="53"/>
      <c r="CU84" s="156">
        <f t="shared" si="192"/>
        <v>0</v>
      </c>
      <c r="CV84" s="53"/>
      <c r="CW84" s="50">
        <f t="shared" ref="CW84:CW113" si="204">IF(AR84=0,0,CV84/AR84*100)</f>
        <v>0</v>
      </c>
      <c r="CX84" s="53"/>
      <c r="CY84" s="53"/>
      <c r="CZ84" s="156">
        <f t="shared" si="193"/>
        <v>0</v>
      </c>
      <c r="DA84" s="53"/>
      <c r="DB84" s="50">
        <f t="shared" ref="DB84:DB113" si="205">IF(AU84=0,0,DA84/AU84*100)</f>
        <v>0</v>
      </c>
      <c r="DC84" s="53"/>
      <c r="DD84" s="53"/>
      <c r="DE84" s="156">
        <f t="shared" si="194"/>
        <v>0</v>
      </c>
      <c r="DF84" s="53"/>
      <c r="DG84" s="50">
        <f t="shared" ref="DG84:DG113" si="206">IF(AX84=0,0,DF84/AX84*100)</f>
        <v>0</v>
      </c>
      <c r="DH84" s="53"/>
      <c r="DI84" s="53"/>
      <c r="DJ84" s="156">
        <f t="shared" si="195"/>
        <v>0</v>
      </c>
      <c r="DK84" s="53"/>
      <c r="DL84" s="50">
        <f t="shared" ref="DL84:DL113" si="207">IF(BA84=0,0,DK84/BA84*100)</f>
        <v>0</v>
      </c>
      <c r="DM84" s="53"/>
      <c r="DN84" s="53"/>
      <c r="DO84" s="156">
        <f t="shared" si="196"/>
        <v>0</v>
      </c>
      <c r="DP84" s="53"/>
      <c r="DQ84" s="50">
        <f t="shared" ref="DQ84:DQ113" si="208">IF(BD84=0,0,DP84/BD84*100)</f>
        <v>0</v>
      </c>
      <c r="DR84" s="53"/>
      <c r="DS84" s="53"/>
    </row>
    <row r="85" spans="1:123" ht="23.25" customHeight="1" outlineLevel="1">
      <c r="A85" s="48" t="s">
        <v>62</v>
      </c>
      <c r="B85" s="20" t="s">
        <v>262</v>
      </c>
      <c r="C85" s="156">
        <f t="shared" ref="C85:C90" si="209">D85+E85+F85+G85+H85+I85+J85+K85+L85+M85</f>
        <v>1006184.848</v>
      </c>
      <c r="D85" s="156">
        <v>190718.58</v>
      </c>
      <c r="E85" s="156">
        <v>135082.42499999999</v>
      </c>
      <c r="F85" s="156">
        <v>89005.285000000003</v>
      </c>
      <c r="G85" s="156">
        <v>102380.63</v>
      </c>
      <c r="H85" s="156">
        <v>107536.152</v>
      </c>
      <c r="I85" s="156">
        <v>110985.18</v>
      </c>
      <c r="J85" s="156">
        <v>22324.5275</v>
      </c>
      <c r="K85" s="156">
        <v>69686.043000000005</v>
      </c>
      <c r="L85" s="156">
        <v>84963.399000000005</v>
      </c>
      <c r="M85" s="156">
        <v>93502.626499999998</v>
      </c>
      <c r="N85" s="156">
        <f t="shared" si="45"/>
        <v>0</v>
      </c>
      <c r="O85" s="156"/>
      <c r="P85" s="156"/>
      <c r="Q85" s="156"/>
      <c r="R85" s="156"/>
      <c r="S85" s="156"/>
      <c r="T85" s="156"/>
      <c r="U85" s="156"/>
      <c r="V85" s="156"/>
      <c r="W85" s="156"/>
      <c r="X85" s="156"/>
      <c r="Y85" s="156">
        <f>AB85+AE85+AH85+AK85+AN85+AQ85+AT85+AW85+AZ85+BC85</f>
        <v>1006184.848</v>
      </c>
      <c r="Z85" s="156">
        <f t="shared" ref="Z85:AA86" si="210">AC85+AF85+AI85+AL85+AO85+AR85+AU85+AX85+BA85+BD85</f>
        <v>1006184.848</v>
      </c>
      <c r="AA85" s="156">
        <f t="shared" si="210"/>
        <v>0</v>
      </c>
      <c r="AB85" s="156">
        <v>190718.58</v>
      </c>
      <c r="AC85" s="156">
        <v>190718.58</v>
      </c>
      <c r="AD85" s="156"/>
      <c r="AE85" s="156">
        <v>135082.42499999999</v>
      </c>
      <c r="AF85" s="156">
        <v>135082.42499999999</v>
      </c>
      <c r="AG85" s="156"/>
      <c r="AH85" s="156">
        <v>89005.285000000003</v>
      </c>
      <c r="AI85" s="156">
        <v>89005.285000000003</v>
      </c>
      <c r="AJ85" s="156"/>
      <c r="AK85" s="156">
        <v>102380.63</v>
      </c>
      <c r="AL85" s="156">
        <v>102380.63</v>
      </c>
      <c r="AM85" s="156"/>
      <c r="AN85" s="156">
        <v>107536.152</v>
      </c>
      <c r="AO85" s="156">
        <v>107536.152</v>
      </c>
      <c r="AP85" s="156"/>
      <c r="AQ85" s="156">
        <v>110985.18</v>
      </c>
      <c r="AR85" s="156">
        <v>110985.18</v>
      </c>
      <c r="AS85" s="156"/>
      <c r="AT85" s="156">
        <v>22324.5275</v>
      </c>
      <c r="AU85" s="156">
        <v>22324.5275</v>
      </c>
      <c r="AV85" s="156"/>
      <c r="AW85" s="156">
        <v>69686.043000000005</v>
      </c>
      <c r="AX85" s="156">
        <v>69686.043000000005</v>
      </c>
      <c r="AY85" s="156"/>
      <c r="AZ85" s="156">
        <v>84963.399000000005</v>
      </c>
      <c r="BA85" s="156">
        <v>84963.399000000005</v>
      </c>
      <c r="BB85" s="156"/>
      <c r="BC85" s="156">
        <v>93502.626499999998</v>
      </c>
      <c r="BD85" s="156">
        <v>93502.626499999998</v>
      </c>
      <c r="BE85" s="156"/>
      <c r="BF85" s="156">
        <f t="shared" si="183"/>
        <v>0</v>
      </c>
      <c r="BG85" s="156"/>
      <c r="BH85" s="156"/>
      <c r="BI85" s="156"/>
      <c r="BJ85" s="156"/>
      <c r="BK85" s="156"/>
      <c r="BL85" s="156"/>
      <c r="BM85" s="156"/>
      <c r="BN85" s="156"/>
      <c r="BO85" s="156"/>
      <c r="BP85" s="156"/>
      <c r="BQ85" s="156">
        <f t="shared" si="186"/>
        <v>0</v>
      </c>
      <c r="BR85" s="156">
        <f t="shared" si="197"/>
        <v>0</v>
      </c>
      <c r="BS85" s="50">
        <f t="shared" si="198"/>
        <v>0</v>
      </c>
      <c r="BT85" s="156"/>
      <c r="BU85" s="156"/>
      <c r="BV85" s="156">
        <f t="shared" si="187"/>
        <v>0</v>
      </c>
      <c r="BW85" s="156"/>
      <c r="BX85" s="50">
        <f t="shared" si="199"/>
        <v>0</v>
      </c>
      <c r="BY85" s="156"/>
      <c r="BZ85" s="156"/>
      <c r="CA85" s="156">
        <f t="shared" si="188"/>
        <v>0</v>
      </c>
      <c r="CB85" s="156"/>
      <c r="CC85" s="50">
        <f t="shared" si="200"/>
        <v>0</v>
      </c>
      <c r="CD85" s="156"/>
      <c r="CE85" s="156"/>
      <c r="CF85" s="156">
        <f t="shared" si="189"/>
        <v>0</v>
      </c>
      <c r="CG85" s="156"/>
      <c r="CH85" s="50">
        <f t="shared" si="201"/>
        <v>0</v>
      </c>
      <c r="CI85" s="156"/>
      <c r="CJ85" s="156"/>
      <c r="CK85" s="156">
        <f t="shared" si="190"/>
        <v>0</v>
      </c>
      <c r="CL85" s="156"/>
      <c r="CM85" s="50">
        <f t="shared" si="202"/>
        <v>0</v>
      </c>
      <c r="CN85" s="156"/>
      <c r="CO85" s="156"/>
      <c r="CP85" s="156">
        <f t="shared" si="191"/>
        <v>0</v>
      </c>
      <c r="CQ85" s="156"/>
      <c r="CR85" s="50">
        <f t="shared" si="203"/>
        <v>0</v>
      </c>
      <c r="CS85" s="156"/>
      <c r="CT85" s="156"/>
      <c r="CU85" s="156">
        <f t="shared" si="192"/>
        <v>0</v>
      </c>
      <c r="CV85" s="156"/>
      <c r="CW85" s="50">
        <f t="shared" si="204"/>
        <v>0</v>
      </c>
      <c r="CX85" s="156"/>
      <c r="CY85" s="156"/>
      <c r="CZ85" s="156">
        <f t="shared" si="193"/>
        <v>0</v>
      </c>
      <c r="DA85" s="156"/>
      <c r="DB85" s="50">
        <f t="shared" si="205"/>
        <v>0</v>
      </c>
      <c r="DC85" s="156"/>
      <c r="DD85" s="156"/>
      <c r="DE85" s="156">
        <f t="shared" si="194"/>
        <v>0</v>
      </c>
      <c r="DF85" s="156"/>
      <c r="DG85" s="50">
        <f t="shared" si="206"/>
        <v>0</v>
      </c>
      <c r="DH85" s="156"/>
      <c r="DI85" s="156"/>
      <c r="DJ85" s="156">
        <f t="shared" si="195"/>
        <v>0</v>
      </c>
      <c r="DK85" s="156"/>
      <c r="DL85" s="50">
        <f t="shared" si="207"/>
        <v>0</v>
      </c>
      <c r="DM85" s="156"/>
      <c r="DN85" s="156"/>
      <c r="DO85" s="156">
        <f t="shared" si="196"/>
        <v>0</v>
      </c>
      <c r="DP85" s="156"/>
      <c r="DQ85" s="50">
        <f t="shared" si="208"/>
        <v>0</v>
      </c>
      <c r="DR85" s="156"/>
      <c r="DS85" s="156"/>
    </row>
    <row r="86" spans="1:123" ht="23.25" customHeight="1" outlineLevel="1">
      <c r="A86" s="48" t="s">
        <v>62</v>
      </c>
      <c r="B86" s="22" t="s">
        <v>180</v>
      </c>
      <c r="C86" s="156">
        <f t="shared" si="209"/>
        <v>295729.05394752766</v>
      </c>
      <c r="D86" s="156">
        <v>73499.646668068104</v>
      </c>
      <c r="E86" s="156">
        <v>32553.201284589799</v>
      </c>
      <c r="F86" s="156">
        <v>38249.671910231627</v>
      </c>
      <c r="G86" s="156">
        <v>24866.878415699117</v>
      </c>
      <c r="H86" s="156">
        <v>31718.147611424909</v>
      </c>
      <c r="I86" s="156">
        <v>21498.12038307765</v>
      </c>
      <c r="J86" s="156"/>
      <c r="K86" s="156">
        <v>18902.583514008467</v>
      </c>
      <c r="L86" s="156">
        <v>18247.196142564295</v>
      </c>
      <c r="M86" s="156">
        <v>36193.608017863662</v>
      </c>
      <c r="N86" s="156">
        <f t="shared" si="45"/>
        <v>0</v>
      </c>
      <c r="O86" s="156"/>
      <c r="P86" s="156"/>
      <c r="Q86" s="156"/>
      <c r="R86" s="156"/>
      <c r="S86" s="156"/>
      <c r="T86" s="156"/>
      <c r="U86" s="156"/>
      <c r="V86" s="156"/>
      <c r="W86" s="156"/>
      <c r="X86" s="156"/>
      <c r="Y86" s="156">
        <f>AB86+AE86+AH86+AK86+AN86+AQ86+AT86+AW86+AZ86+BC86</f>
        <v>295729.05394752766</v>
      </c>
      <c r="Z86" s="156">
        <f t="shared" si="210"/>
        <v>295729.05394752766</v>
      </c>
      <c r="AA86" s="156">
        <f t="shared" si="210"/>
        <v>0</v>
      </c>
      <c r="AB86" s="156">
        <v>73499.646668068104</v>
      </c>
      <c r="AC86" s="156">
        <v>73499.646668068104</v>
      </c>
      <c r="AD86" s="156"/>
      <c r="AE86" s="156">
        <v>32553.201284589799</v>
      </c>
      <c r="AF86" s="156">
        <v>32553.201284589799</v>
      </c>
      <c r="AG86" s="156"/>
      <c r="AH86" s="156">
        <v>38249.671910231627</v>
      </c>
      <c r="AI86" s="156">
        <v>38249.671910231627</v>
      </c>
      <c r="AJ86" s="156"/>
      <c r="AK86" s="156">
        <v>24866.878415699117</v>
      </c>
      <c r="AL86" s="156">
        <v>24866.878415699117</v>
      </c>
      <c r="AM86" s="156"/>
      <c r="AN86" s="156">
        <v>31718.147611424909</v>
      </c>
      <c r="AO86" s="156">
        <v>31718.147611424909</v>
      </c>
      <c r="AP86" s="156"/>
      <c r="AQ86" s="156">
        <v>21498.12038307765</v>
      </c>
      <c r="AR86" s="156">
        <v>21498.12038307765</v>
      </c>
      <c r="AS86" s="156"/>
      <c r="AT86" s="156"/>
      <c r="AU86" s="156"/>
      <c r="AV86" s="156"/>
      <c r="AW86" s="156">
        <v>18902.583514008467</v>
      </c>
      <c r="AX86" s="156">
        <v>18902.583514008467</v>
      </c>
      <c r="AY86" s="156"/>
      <c r="AZ86" s="156">
        <v>18247.196142564295</v>
      </c>
      <c r="BA86" s="156">
        <v>18247.196142564295</v>
      </c>
      <c r="BB86" s="156"/>
      <c r="BC86" s="156">
        <v>36193.608017863662</v>
      </c>
      <c r="BD86" s="156">
        <v>36193.608017863662</v>
      </c>
      <c r="BE86" s="156"/>
      <c r="BF86" s="156">
        <f t="shared" si="183"/>
        <v>0</v>
      </c>
      <c r="BG86" s="156"/>
      <c r="BH86" s="156"/>
      <c r="BI86" s="156"/>
      <c r="BJ86" s="156"/>
      <c r="BK86" s="156"/>
      <c r="BL86" s="156"/>
      <c r="BM86" s="156"/>
      <c r="BN86" s="156"/>
      <c r="BO86" s="156"/>
      <c r="BP86" s="156"/>
      <c r="BQ86" s="156">
        <f t="shared" si="186"/>
        <v>0</v>
      </c>
      <c r="BR86" s="156">
        <f t="shared" si="197"/>
        <v>0</v>
      </c>
      <c r="BS86" s="50">
        <f t="shared" si="198"/>
        <v>0</v>
      </c>
      <c r="BT86" s="156"/>
      <c r="BU86" s="156"/>
      <c r="BV86" s="156">
        <f t="shared" si="187"/>
        <v>0</v>
      </c>
      <c r="BW86" s="156"/>
      <c r="BX86" s="50">
        <f t="shared" si="199"/>
        <v>0</v>
      </c>
      <c r="BY86" s="156"/>
      <c r="BZ86" s="156"/>
      <c r="CA86" s="156">
        <f t="shared" si="188"/>
        <v>0</v>
      </c>
      <c r="CB86" s="156"/>
      <c r="CC86" s="50">
        <f t="shared" si="200"/>
        <v>0</v>
      </c>
      <c r="CD86" s="156"/>
      <c r="CE86" s="156"/>
      <c r="CF86" s="156">
        <f t="shared" si="189"/>
        <v>0</v>
      </c>
      <c r="CG86" s="156"/>
      <c r="CH86" s="50">
        <f t="shared" si="201"/>
        <v>0</v>
      </c>
      <c r="CI86" s="156"/>
      <c r="CJ86" s="156"/>
      <c r="CK86" s="156">
        <f t="shared" si="190"/>
        <v>0</v>
      </c>
      <c r="CL86" s="156"/>
      <c r="CM86" s="50">
        <f t="shared" si="202"/>
        <v>0</v>
      </c>
      <c r="CN86" s="156"/>
      <c r="CO86" s="156"/>
      <c r="CP86" s="156">
        <f t="shared" si="191"/>
        <v>0</v>
      </c>
      <c r="CQ86" s="156"/>
      <c r="CR86" s="50">
        <f t="shared" si="203"/>
        <v>0</v>
      </c>
      <c r="CS86" s="156"/>
      <c r="CT86" s="156"/>
      <c r="CU86" s="156">
        <f t="shared" si="192"/>
        <v>0</v>
      </c>
      <c r="CV86" s="156"/>
      <c r="CW86" s="50">
        <f t="shared" si="204"/>
        <v>0</v>
      </c>
      <c r="CX86" s="156"/>
      <c r="CY86" s="156"/>
      <c r="CZ86" s="156">
        <f t="shared" si="193"/>
        <v>0</v>
      </c>
      <c r="DA86" s="156"/>
      <c r="DB86" s="50">
        <f t="shared" si="205"/>
        <v>0</v>
      </c>
      <c r="DC86" s="156"/>
      <c r="DD86" s="156"/>
      <c r="DE86" s="156">
        <f t="shared" si="194"/>
        <v>0</v>
      </c>
      <c r="DF86" s="156"/>
      <c r="DG86" s="50">
        <f t="shared" si="206"/>
        <v>0</v>
      </c>
      <c r="DH86" s="156"/>
      <c r="DI86" s="156"/>
      <c r="DJ86" s="156">
        <f t="shared" si="195"/>
        <v>0</v>
      </c>
      <c r="DK86" s="156"/>
      <c r="DL86" s="50">
        <f t="shared" si="207"/>
        <v>0</v>
      </c>
      <c r="DM86" s="156"/>
      <c r="DN86" s="156"/>
      <c r="DO86" s="156">
        <f t="shared" si="196"/>
        <v>0</v>
      </c>
      <c r="DP86" s="156"/>
      <c r="DQ86" s="50">
        <f t="shared" si="208"/>
        <v>0</v>
      </c>
      <c r="DR86" s="156"/>
      <c r="DS86" s="156"/>
    </row>
    <row r="87" spans="1:123" ht="26.25" customHeight="1" outlineLevel="1" collapsed="1">
      <c r="A87" s="48"/>
      <c r="B87" s="22"/>
      <c r="C87" s="156"/>
      <c r="D87" s="156"/>
      <c r="E87" s="156"/>
      <c r="F87" s="156"/>
      <c r="G87" s="156"/>
      <c r="H87" s="156"/>
      <c r="I87" s="156"/>
      <c r="J87" s="156"/>
      <c r="K87" s="156"/>
      <c r="L87" s="156"/>
      <c r="M87" s="156"/>
      <c r="N87" s="156"/>
      <c r="O87" s="156"/>
      <c r="P87" s="156"/>
      <c r="Q87" s="156"/>
      <c r="R87" s="156"/>
      <c r="S87" s="156"/>
      <c r="T87" s="156"/>
      <c r="U87" s="156"/>
      <c r="V87" s="156"/>
      <c r="W87" s="156"/>
      <c r="X87" s="156"/>
      <c r="Y87" s="156"/>
      <c r="Z87" s="156"/>
      <c r="AA87" s="156"/>
      <c r="AB87" s="156"/>
      <c r="AC87" s="156"/>
      <c r="AD87" s="156"/>
      <c r="AE87" s="156"/>
      <c r="AF87" s="156"/>
      <c r="AG87" s="156"/>
      <c r="AH87" s="156"/>
      <c r="AI87" s="156"/>
      <c r="AJ87" s="156"/>
      <c r="AK87" s="156"/>
      <c r="AL87" s="156"/>
      <c r="AM87" s="156"/>
      <c r="AN87" s="156"/>
      <c r="AO87" s="156"/>
      <c r="AP87" s="156"/>
      <c r="AQ87" s="156"/>
      <c r="AR87" s="156"/>
      <c r="AS87" s="156"/>
      <c r="AT87" s="156"/>
      <c r="AU87" s="156"/>
      <c r="AV87" s="156"/>
      <c r="AW87" s="156"/>
      <c r="AX87" s="156"/>
      <c r="AY87" s="156"/>
      <c r="AZ87" s="156"/>
      <c r="BA87" s="156"/>
      <c r="BB87" s="156"/>
      <c r="BC87" s="156"/>
      <c r="BD87" s="156"/>
      <c r="BE87" s="156"/>
      <c r="BF87" s="156"/>
      <c r="BG87" s="156"/>
      <c r="BH87" s="156"/>
      <c r="BI87" s="156"/>
      <c r="BJ87" s="156"/>
      <c r="BK87" s="156"/>
      <c r="BL87" s="156"/>
      <c r="BM87" s="156"/>
      <c r="BN87" s="156"/>
      <c r="BO87" s="156"/>
      <c r="BP87" s="156"/>
      <c r="BQ87" s="156">
        <f t="shared" si="186"/>
        <v>0</v>
      </c>
      <c r="BR87" s="156"/>
      <c r="BS87" s="50">
        <f t="shared" si="198"/>
        <v>0</v>
      </c>
      <c r="BT87" s="156"/>
      <c r="BU87" s="156"/>
      <c r="BV87" s="156">
        <f t="shared" si="187"/>
        <v>0</v>
      </c>
      <c r="BW87" s="156"/>
      <c r="BX87" s="50">
        <f t="shared" si="199"/>
        <v>0</v>
      </c>
      <c r="BY87" s="156"/>
      <c r="BZ87" s="156"/>
      <c r="CA87" s="156">
        <f t="shared" si="188"/>
        <v>0</v>
      </c>
      <c r="CB87" s="156"/>
      <c r="CC87" s="50">
        <f t="shared" si="200"/>
        <v>0</v>
      </c>
      <c r="CD87" s="156"/>
      <c r="CE87" s="156"/>
      <c r="CF87" s="156">
        <f t="shared" si="189"/>
        <v>0</v>
      </c>
      <c r="CG87" s="156"/>
      <c r="CH87" s="50">
        <f t="shared" si="201"/>
        <v>0</v>
      </c>
      <c r="CI87" s="156"/>
      <c r="CJ87" s="156"/>
      <c r="CK87" s="156">
        <f t="shared" si="190"/>
        <v>0</v>
      </c>
      <c r="CL87" s="156"/>
      <c r="CM87" s="50">
        <f t="shared" si="202"/>
        <v>0</v>
      </c>
      <c r="CN87" s="156"/>
      <c r="CO87" s="156"/>
      <c r="CP87" s="156">
        <f t="shared" si="191"/>
        <v>0</v>
      </c>
      <c r="CQ87" s="156"/>
      <c r="CR87" s="50">
        <f t="shared" si="203"/>
        <v>0</v>
      </c>
      <c r="CS87" s="156"/>
      <c r="CT87" s="156"/>
      <c r="CU87" s="156">
        <f t="shared" si="192"/>
        <v>0</v>
      </c>
      <c r="CV87" s="156"/>
      <c r="CW87" s="50">
        <f t="shared" si="204"/>
        <v>0</v>
      </c>
      <c r="CX87" s="156"/>
      <c r="CY87" s="156"/>
      <c r="CZ87" s="156">
        <f t="shared" si="193"/>
        <v>0</v>
      </c>
      <c r="DA87" s="156"/>
      <c r="DB87" s="50">
        <f t="shared" si="205"/>
        <v>0</v>
      </c>
      <c r="DC87" s="156"/>
      <c r="DD87" s="156"/>
      <c r="DE87" s="156">
        <f t="shared" si="194"/>
        <v>0</v>
      </c>
      <c r="DF87" s="156"/>
      <c r="DG87" s="50">
        <f t="shared" si="206"/>
        <v>0</v>
      </c>
      <c r="DH87" s="156"/>
      <c r="DI87" s="156"/>
      <c r="DJ87" s="156">
        <f t="shared" si="195"/>
        <v>0</v>
      </c>
      <c r="DK87" s="156"/>
      <c r="DL87" s="50">
        <f t="shared" si="207"/>
        <v>0</v>
      </c>
      <c r="DM87" s="156"/>
      <c r="DN87" s="156"/>
      <c r="DO87" s="156">
        <f t="shared" si="196"/>
        <v>0</v>
      </c>
      <c r="DP87" s="156"/>
      <c r="DQ87" s="50">
        <f t="shared" si="208"/>
        <v>0</v>
      </c>
      <c r="DR87" s="156"/>
      <c r="DS87" s="156"/>
    </row>
    <row r="88" spans="1:123" ht="23.25" customHeight="1" outlineLevel="1">
      <c r="A88" s="48" t="s">
        <v>165</v>
      </c>
      <c r="B88" s="23" t="s">
        <v>181</v>
      </c>
      <c r="C88" s="156">
        <f t="shared" si="209"/>
        <v>31060</v>
      </c>
      <c r="D88" s="156">
        <f>D89+D90</f>
        <v>4257</v>
      </c>
      <c r="E88" s="156">
        <f t="shared" ref="E88:M88" si="211">E89+E90</f>
        <v>4355</v>
      </c>
      <c r="F88" s="156">
        <f t="shared" si="211"/>
        <v>3321</v>
      </c>
      <c r="G88" s="156">
        <f t="shared" si="211"/>
        <v>3793</v>
      </c>
      <c r="H88" s="156">
        <f t="shared" si="211"/>
        <v>4124</v>
      </c>
      <c r="I88" s="156">
        <f t="shared" si="211"/>
        <v>3924</v>
      </c>
      <c r="J88" s="156">
        <f t="shared" si="211"/>
        <v>496</v>
      </c>
      <c r="K88" s="156">
        <f t="shared" si="211"/>
        <v>2226</v>
      </c>
      <c r="L88" s="156">
        <f t="shared" si="211"/>
        <v>2219</v>
      </c>
      <c r="M88" s="156">
        <f t="shared" si="211"/>
        <v>2345</v>
      </c>
      <c r="N88" s="156">
        <f t="shared" si="45"/>
        <v>31060</v>
      </c>
      <c r="O88" s="156">
        <f>O89+O90</f>
        <v>4257</v>
      </c>
      <c r="P88" s="156">
        <f t="shared" ref="P88:X88" si="212">P89+P90</f>
        <v>4355</v>
      </c>
      <c r="Q88" s="156">
        <f t="shared" si="212"/>
        <v>3321</v>
      </c>
      <c r="R88" s="156">
        <f t="shared" si="212"/>
        <v>3793</v>
      </c>
      <c r="S88" s="156">
        <f t="shared" si="212"/>
        <v>4124</v>
      </c>
      <c r="T88" s="156">
        <f t="shared" si="212"/>
        <v>3924</v>
      </c>
      <c r="U88" s="156">
        <f t="shared" si="212"/>
        <v>496</v>
      </c>
      <c r="V88" s="156">
        <f t="shared" si="212"/>
        <v>2226</v>
      </c>
      <c r="W88" s="156">
        <f t="shared" si="212"/>
        <v>2219</v>
      </c>
      <c r="X88" s="156">
        <f t="shared" si="212"/>
        <v>2345</v>
      </c>
      <c r="Y88" s="156">
        <f t="shared" ref="Y88:AA103" si="213">AB88+AE88+AH88+AK88+AN88+AQ88+AT88+AW88+AZ88+BC88</f>
        <v>31060</v>
      </c>
      <c r="Z88" s="156">
        <f t="shared" si="213"/>
        <v>31060</v>
      </c>
      <c r="AA88" s="156">
        <f t="shared" si="213"/>
        <v>0</v>
      </c>
      <c r="AB88" s="156">
        <f>AB89+AB90</f>
        <v>4257</v>
      </c>
      <c r="AC88" s="156">
        <v>4257</v>
      </c>
      <c r="AD88" s="156"/>
      <c r="AE88" s="156">
        <f t="shared" ref="AE88:BD88" si="214">AE89+AE90</f>
        <v>4355</v>
      </c>
      <c r="AF88" s="156">
        <v>4355</v>
      </c>
      <c r="AG88" s="156"/>
      <c r="AH88" s="156">
        <f t="shared" si="214"/>
        <v>3321</v>
      </c>
      <c r="AI88" s="156">
        <v>3321</v>
      </c>
      <c r="AJ88" s="156"/>
      <c r="AK88" s="156">
        <f t="shared" si="214"/>
        <v>3793</v>
      </c>
      <c r="AL88" s="156">
        <v>3793</v>
      </c>
      <c r="AM88" s="156"/>
      <c r="AN88" s="156">
        <f t="shared" si="214"/>
        <v>4124</v>
      </c>
      <c r="AO88" s="156">
        <v>4124</v>
      </c>
      <c r="AP88" s="156"/>
      <c r="AQ88" s="156">
        <f t="shared" si="214"/>
        <v>3924</v>
      </c>
      <c r="AR88" s="156">
        <v>3924</v>
      </c>
      <c r="AS88" s="156"/>
      <c r="AT88" s="156">
        <f t="shared" si="214"/>
        <v>496</v>
      </c>
      <c r="AU88" s="156">
        <v>496</v>
      </c>
      <c r="AV88" s="156"/>
      <c r="AW88" s="156">
        <f t="shared" si="214"/>
        <v>2226</v>
      </c>
      <c r="AX88" s="156">
        <v>2226</v>
      </c>
      <c r="AY88" s="156"/>
      <c r="AZ88" s="156">
        <f t="shared" si="214"/>
        <v>2219</v>
      </c>
      <c r="BA88" s="156">
        <v>2219</v>
      </c>
      <c r="BB88" s="156"/>
      <c r="BC88" s="156">
        <f t="shared" si="214"/>
        <v>2345</v>
      </c>
      <c r="BD88" s="156">
        <f t="shared" si="214"/>
        <v>2345</v>
      </c>
      <c r="BE88" s="156"/>
      <c r="BF88" s="156">
        <f t="shared" ref="BF88:BF92" si="215">BG88+BH88+BI88+BJ88+BK88+BL88+BM88+BN88+BO88+BP88</f>
        <v>31060</v>
      </c>
      <c r="BG88" s="156">
        <f>BG89+BG90</f>
        <v>4257</v>
      </c>
      <c r="BH88" s="156">
        <f t="shared" ref="BH88:BP88" si="216">BH89+BH90</f>
        <v>4355</v>
      </c>
      <c r="BI88" s="156">
        <f t="shared" si="216"/>
        <v>3321</v>
      </c>
      <c r="BJ88" s="156">
        <f t="shared" si="216"/>
        <v>3793</v>
      </c>
      <c r="BK88" s="156">
        <f t="shared" si="216"/>
        <v>4124</v>
      </c>
      <c r="BL88" s="156">
        <f t="shared" si="216"/>
        <v>3924</v>
      </c>
      <c r="BM88" s="156">
        <f t="shared" si="216"/>
        <v>496</v>
      </c>
      <c r="BN88" s="156">
        <f t="shared" si="216"/>
        <v>2226</v>
      </c>
      <c r="BO88" s="156">
        <f t="shared" si="216"/>
        <v>2219</v>
      </c>
      <c r="BP88" s="156">
        <f t="shared" si="216"/>
        <v>2345</v>
      </c>
      <c r="BQ88" s="156">
        <f t="shared" si="186"/>
        <v>31060</v>
      </c>
      <c r="BR88" s="156">
        <f t="shared" ref="BR88:BR94" si="217">BW88+CB88+CG88+CL88+CQ88+CV88+DA88+DF88+DK88+DP88</f>
        <v>31060</v>
      </c>
      <c r="BS88" s="50">
        <f t="shared" si="198"/>
        <v>100</v>
      </c>
      <c r="BT88" s="156"/>
      <c r="BU88" s="156"/>
      <c r="BV88" s="156">
        <f t="shared" si="187"/>
        <v>4257</v>
      </c>
      <c r="BW88" s="156">
        <f>D88</f>
        <v>4257</v>
      </c>
      <c r="BX88" s="50">
        <f t="shared" si="199"/>
        <v>100</v>
      </c>
      <c r="BY88" s="156"/>
      <c r="BZ88" s="156"/>
      <c r="CA88" s="156">
        <f t="shared" si="188"/>
        <v>4355</v>
      </c>
      <c r="CB88" s="156">
        <f>E88</f>
        <v>4355</v>
      </c>
      <c r="CC88" s="50">
        <f t="shared" si="200"/>
        <v>100</v>
      </c>
      <c r="CD88" s="156"/>
      <c r="CE88" s="156"/>
      <c r="CF88" s="156">
        <f t="shared" si="189"/>
        <v>3321</v>
      </c>
      <c r="CG88" s="156">
        <f>F88</f>
        <v>3321</v>
      </c>
      <c r="CH88" s="50">
        <f t="shared" si="201"/>
        <v>100</v>
      </c>
      <c r="CI88" s="156"/>
      <c r="CJ88" s="156"/>
      <c r="CK88" s="156">
        <f t="shared" si="190"/>
        <v>3793</v>
      </c>
      <c r="CL88" s="156">
        <f>G88</f>
        <v>3793</v>
      </c>
      <c r="CM88" s="50">
        <f t="shared" si="202"/>
        <v>100</v>
      </c>
      <c r="CN88" s="156"/>
      <c r="CO88" s="156"/>
      <c r="CP88" s="156">
        <f t="shared" si="191"/>
        <v>4124</v>
      </c>
      <c r="CQ88" s="156">
        <f>H88</f>
        <v>4124</v>
      </c>
      <c r="CR88" s="50">
        <f t="shared" si="203"/>
        <v>100</v>
      </c>
      <c r="CS88" s="156"/>
      <c r="CT88" s="156"/>
      <c r="CU88" s="156">
        <f t="shared" si="192"/>
        <v>3924</v>
      </c>
      <c r="CV88" s="156">
        <f>ROUND((I88),0)</f>
        <v>3924</v>
      </c>
      <c r="CW88" s="50">
        <f t="shared" si="204"/>
        <v>100</v>
      </c>
      <c r="CX88" s="156"/>
      <c r="CY88" s="156"/>
      <c r="CZ88" s="156">
        <f t="shared" si="193"/>
        <v>496</v>
      </c>
      <c r="DA88" s="156">
        <f>ROUND((J88),0)</f>
        <v>496</v>
      </c>
      <c r="DB88" s="50">
        <f t="shared" si="205"/>
        <v>100</v>
      </c>
      <c r="DC88" s="156"/>
      <c r="DD88" s="156"/>
      <c r="DE88" s="156">
        <f t="shared" si="194"/>
        <v>2226</v>
      </c>
      <c r="DF88" s="156">
        <f>ROUND((K88),0)</f>
        <v>2226</v>
      </c>
      <c r="DG88" s="50">
        <f t="shared" si="206"/>
        <v>100</v>
      </c>
      <c r="DH88" s="156"/>
      <c r="DI88" s="156"/>
      <c r="DJ88" s="156">
        <f t="shared" si="195"/>
        <v>2219</v>
      </c>
      <c r="DK88" s="156">
        <f>ROUND((L88),0)</f>
        <v>2219</v>
      </c>
      <c r="DL88" s="50">
        <f t="shared" si="207"/>
        <v>100</v>
      </c>
      <c r="DM88" s="156"/>
      <c r="DN88" s="156"/>
      <c r="DO88" s="156">
        <f t="shared" si="196"/>
        <v>2345</v>
      </c>
      <c r="DP88" s="156">
        <f>ROUND((M88),0)</f>
        <v>2345</v>
      </c>
      <c r="DQ88" s="50">
        <f t="shared" si="208"/>
        <v>100</v>
      </c>
      <c r="DR88" s="156"/>
      <c r="DS88" s="156"/>
    </row>
    <row r="89" spans="1:123" ht="27.75" customHeight="1" outlineLevel="1">
      <c r="A89" s="76" t="s">
        <v>62</v>
      </c>
      <c r="B89" s="23" t="s">
        <v>182</v>
      </c>
      <c r="C89" s="156">
        <f t="shared" si="209"/>
        <v>3740</v>
      </c>
      <c r="D89" s="156">
        <v>405</v>
      </c>
      <c r="E89" s="156">
        <v>333</v>
      </c>
      <c r="F89" s="156">
        <v>123</v>
      </c>
      <c r="G89" s="156">
        <v>727</v>
      </c>
      <c r="H89" s="156">
        <v>635</v>
      </c>
      <c r="I89" s="156">
        <v>595</v>
      </c>
      <c r="J89" s="156">
        <v>67</v>
      </c>
      <c r="K89" s="156">
        <v>230</v>
      </c>
      <c r="L89" s="156">
        <v>390</v>
      </c>
      <c r="M89" s="156">
        <v>235</v>
      </c>
      <c r="N89" s="156">
        <f t="shared" si="45"/>
        <v>3740</v>
      </c>
      <c r="O89" s="156">
        <v>405</v>
      </c>
      <c r="P89" s="156">
        <v>333</v>
      </c>
      <c r="Q89" s="156">
        <v>123</v>
      </c>
      <c r="R89" s="156">
        <v>727</v>
      </c>
      <c r="S89" s="156">
        <v>635</v>
      </c>
      <c r="T89" s="156">
        <v>595</v>
      </c>
      <c r="U89" s="156">
        <v>67</v>
      </c>
      <c r="V89" s="156">
        <v>230</v>
      </c>
      <c r="W89" s="156">
        <v>390</v>
      </c>
      <c r="X89" s="156">
        <v>235</v>
      </c>
      <c r="Y89" s="156">
        <f t="shared" si="213"/>
        <v>3740</v>
      </c>
      <c r="Z89" s="156">
        <f t="shared" si="213"/>
        <v>3740</v>
      </c>
      <c r="AA89" s="156">
        <f t="shared" si="213"/>
        <v>0</v>
      </c>
      <c r="AB89" s="156">
        <v>405</v>
      </c>
      <c r="AC89" s="156">
        <v>405</v>
      </c>
      <c r="AD89" s="156"/>
      <c r="AE89" s="156">
        <v>333</v>
      </c>
      <c r="AF89" s="156">
        <v>333</v>
      </c>
      <c r="AG89" s="156"/>
      <c r="AH89" s="156">
        <v>123</v>
      </c>
      <c r="AI89" s="156">
        <v>123</v>
      </c>
      <c r="AJ89" s="156"/>
      <c r="AK89" s="156">
        <v>727</v>
      </c>
      <c r="AL89" s="156">
        <v>727</v>
      </c>
      <c r="AM89" s="156"/>
      <c r="AN89" s="156">
        <v>635</v>
      </c>
      <c r="AO89" s="156">
        <v>635</v>
      </c>
      <c r="AP89" s="156"/>
      <c r="AQ89" s="156">
        <v>595</v>
      </c>
      <c r="AR89" s="156">
        <v>595</v>
      </c>
      <c r="AS89" s="156"/>
      <c r="AT89" s="156">
        <v>67</v>
      </c>
      <c r="AU89" s="156">
        <v>67</v>
      </c>
      <c r="AV89" s="156"/>
      <c r="AW89" s="156">
        <v>230</v>
      </c>
      <c r="AX89" s="156">
        <v>230</v>
      </c>
      <c r="AY89" s="156"/>
      <c r="AZ89" s="156">
        <v>390</v>
      </c>
      <c r="BA89" s="156">
        <v>390</v>
      </c>
      <c r="BB89" s="156"/>
      <c r="BC89" s="156">
        <v>235</v>
      </c>
      <c r="BD89" s="156">
        <v>235</v>
      </c>
      <c r="BE89" s="156"/>
      <c r="BF89" s="156">
        <f t="shared" si="215"/>
        <v>3740</v>
      </c>
      <c r="BG89" s="156">
        <v>405</v>
      </c>
      <c r="BH89" s="156">
        <v>333</v>
      </c>
      <c r="BI89" s="156">
        <v>123</v>
      </c>
      <c r="BJ89" s="156">
        <v>727</v>
      </c>
      <c r="BK89" s="156">
        <v>635</v>
      </c>
      <c r="BL89" s="156">
        <v>595</v>
      </c>
      <c r="BM89" s="156">
        <v>67</v>
      </c>
      <c r="BN89" s="156">
        <v>230</v>
      </c>
      <c r="BO89" s="156">
        <v>390</v>
      </c>
      <c r="BP89" s="156">
        <v>235</v>
      </c>
      <c r="BQ89" s="156">
        <f t="shared" si="186"/>
        <v>3740</v>
      </c>
      <c r="BR89" s="156">
        <f t="shared" si="217"/>
        <v>3740</v>
      </c>
      <c r="BS89" s="50">
        <f t="shared" si="198"/>
        <v>100</v>
      </c>
      <c r="BT89" s="156"/>
      <c r="BU89" s="156"/>
      <c r="BV89" s="156">
        <f t="shared" si="187"/>
        <v>405</v>
      </c>
      <c r="BW89" s="156">
        <f>D89</f>
        <v>405</v>
      </c>
      <c r="BX89" s="50">
        <f t="shared" si="199"/>
        <v>100</v>
      </c>
      <c r="BY89" s="156"/>
      <c r="BZ89" s="156"/>
      <c r="CA89" s="156">
        <f t="shared" si="188"/>
        <v>333</v>
      </c>
      <c r="CB89" s="156">
        <f>E89</f>
        <v>333</v>
      </c>
      <c r="CC89" s="50">
        <f t="shared" si="200"/>
        <v>100</v>
      </c>
      <c r="CD89" s="156"/>
      <c r="CE89" s="156"/>
      <c r="CF89" s="156">
        <f t="shared" si="189"/>
        <v>123</v>
      </c>
      <c r="CG89" s="156">
        <f>F89</f>
        <v>123</v>
      </c>
      <c r="CH89" s="50">
        <f t="shared" si="201"/>
        <v>100</v>
      </c>
      <c r="CI89" s="156"/>
      <c r="CJ89" s="156"/>
      <c r="CK89" s="156">
        <f t="shared" si="190"/>
        <v>727</v>
      </c>
      <c r="CL89" s="156">
        <f>G89</f>
        <v>727</v>
      </c>
      <c r="CM89" s="50">
        <f t="shared" si="202"/>
        <v>100</v>
      </c>
      <c r="CN89" s="156"/>
      <c r="CO89" s="156"/>
      <c r="CP89" s="156">
        <f t="shared" si="191"/>
        <v>635</v>
      </c>
      <c r="CQ89" s="156">
        <f>H89</f>
        <v>635</v>
      </c>
      <c r="CR89" s="50">
        <f t="shared" si="203"/>
        <v>100</v>
      </c>
      <c r="CS89" s="156"/>
      <c r="CT89" s="156"/>
      <c r="CU89" s="156">
        <f t="shared" si="192"/>
        <v>595</v>
      </c>
      <c r="CV89" s="156">
        <f>ROUND((I89),0)</f>
        <v>595</v>
      </c>
      <c r="CW89" s="50">
        <f t="shared" si="204"/>
        <v>100</v>
      </c>
      <c r="CX89" s="156"/>
      <c r="CY89" s="156"/>
      <c r="CZ89" s="156">
        <f t="shared" si="193"/>
        <v>67</v>
      </c>
      <c r="DA89" s="156">
        <f>ROUND((J89),0)</f>
        <v>67</v>
      </c>
      <c r="DB89" s="50">
        <f t="shared" si="205"/>
        <v>100</v>
      </c>
      <c r="DC89" s="156"/>
      <c r="DD89" s="156"/>
      <c r="DE89" s="156">
        <f t="shared" si="194"/>
        <v>230</v>
      </c>
      <c r="DF89" s="156">
        <f>ROUND((K89),0)</f>
        <v>230</v>
      </c>
      <c r="DG89" s="50">
        <f t="shared" si="206"/>
        <v>100</v>
      </c>
      <c r="DH89" s="156"/>
      <c r="DI89" s="156"/>
      <c r="DJ89" s="156">
        <f t="shared" si="195"/>
        <v>390</v>
      </c>
      <c r="DK89" s="156">
        <f>ROUND((L89),0)</f>
        <v>390</v>
      </c>
      <c r="DL89" s="50">
        <f t="shared" si="207"/>
        <v>100</v>
      </c>
      <c r="DM89" s="156"/>
      <c r="DN89" s="156"/>
      <c r="DO89" s="156">
        <f t="shared" si="196"/>
        <v>235</v>
      </c>
      <c r="DP89" s="156">
        <f>ROUND((M89),0)</f>
        <v>235</v>
      </c>
      <c r="DQ89" s="50">
        <f t="shared" si="208"/>
        <v>100</v>
      </c>
      <c r="DR89" s="156"/>
      <c r="DS89" s="156"/>
    </row>
    <row r="90" spans="1:123" ht="23.25" customHeight="1" outlineLevel="1">
      <c r="A90" s="76" t="s">
        <v>62</v>
      </c>
      <c r="B90" s="23" t="s">
        <v>183</v>
      </c>
      <c r="C90" s="156">
        <f t="shared" si="209"/>
        <v>27320</v>
      </c>
      <c r="D90" s="156">
        <v>3852</v>
      </c>
      <c r="E90" s="156">
        <v>4022</v>
      </c>
      <c r="F90" s="156">
        <v>3198</v>
      </c>
      <c r="G90" s="156">
        <v>3066</v>
      </c>
      <c r="H90" s="156">
        <v>3489</v>
      </c>
      <c r="I90" s="156">
        <v>3329</v>
      </c>
      <c r="J90" s="156">
        <v>429</v>
      </c>
      <c r="K90" s="156">
        <v>1996</v>
      </c>
      <c r="L90" s="156">
        <v>1829</v>
      </c>
      <c r="M90" s="156">
        <v>2110</v>
      </c>
      <c r="N90" s="156">
        <f t="shared" si="45"/>
        <v>27320</v>
      </c>
      <c r="O90" s="156">
        <v>3852</v>
      </c>
      <c r="P90" s="156">
        <v>4022</v>
      </c>
      <c r="Q90" s="156">
        <v>3198</v>
      </c>
      <c r="R90" s="156">
        <v>3066</v>
      </c>
      <c r="S90" s="156">
        <v>3489</v>
      </c>
      <c r="T90" s="156">
        <v>3329</v>
      </c>
      <c r="U90" s="156">
        <v>429</v>
      </c>
      <c r="V90" s="156">
        <v>1996</v>
      </c>
      <c r="W90" s="156">
        <v>1829</v>
      </c>
      <c r="X90" s="156">
        <v>2110</v>
      </c>
      <c r="Y90" s="156">
        <f t="shared" si="213"/>
        <v>27320</v>
      </c>
      <c r="Z90" s="156">
        <f t="shared" si="213"/>
        <v>27320</v>
      </c>
      <c r="AA90" s="156">
        <f t="shared" si="213"/>
        <v>0</v>
      </c>
      <c r="AB90" s="156">
        <v>3852</v>
      </c>
      <c r="AC90" s="156">
        <v>3852</v>
      </c>
      <c r="AD90" s="156"/>
      <c r="AE90" s="156">
        <v>4022</v>
      </c>
      <c r="AF90" s="156">
        <v>4022</v>
      </c>
      <c r="AG90" s="156"/>
      <c r="AH90" s="156">
        <v>3198</v>
      </c>
      <c r="AI90" s="156">
        <v>3198</v>
      </c>
      <c r="AJ90" s="156"/>
      <c r="AK90" s="156">
        <v>3066</v>
      </c>
      <c r="AL90" s="156">
        <v>3066</v>
      </c>
      <c r="AM90" s="156"/>
      <c r="AN90" s="156">
        <v>3489</v>
      </c>
      <c r="AO90" s="156">
        <v>3489</v>
      </c>
      <c r="AP90" s="156"/>
      <c r="AQ90" s="156">
        <v>3329</v>
      </c>
      <c r="AR90" s="156">
        <v>3329</v>
      </c>
      <c r="AS90" s="156"/>
      <c r="AT90" s="156">
        <v>429</v>
      </c>
      <c r="AU90" s="156">
        <v>429</v>
      </c>
      <c r="AV90" s="156"/>
      <c r="AW90" s="156">
        <v>1996</v>
      </c>
      <c r="AX90" s="156">
        <v>1996</v>
      </c>
      <c r="AY90" s="156"/>
      <c r="AZ90" s="156">
        <v>1829</v>
      </c>
      <c r="BA90" s="156">
        <v>1829</v>
      </c>
      <c r="BB90" s="156"/>
      <c r="BC90" s="156">
        <v>2110</v>
      </c>
      <c r="BD90" s="156">
        <v>2110</v>
      </c>
      <c r="BE90" s="156"/>
      <c r="BF90" s="156">
        <f t="shared" si="215"/>
        <v>27320</v>
      </c>
      <c r="BG90" s="156">
        <v>3852</v>
      </c>
      <c r="BH90" s="156">
        <v>4022</v>
      </c>
      <c r="BI90" s="156">
        <v>3198</v>
      </c>
      <c r="BJ90" s="156">
        <v>3066</v>
      </c>
      <c r="BK90" s="156">
        <v>3489</v>
      </c>
      <c r="BL90" s="156">
        <v>3329</v>
      </c>
      <c r="BM90" s="156">
        <v>429</v>
      </c>
      <c r="BN90" s="156">
        <v>1996</v>
      </c>
      <c r="BO90" s="156">
        <v>1829</v>
      </c>
      <c r="BP90" s="156">
        <v>2110</v>
      </c>
      <c r="BQ90" s="156">
        <f t="shared" si="186"/>
        <v>27320</v>
      </c>
      <c r="BR90" s="156">
        <f t="shared" si="217"/>
        <v>27320</v>
      </c>
      <c r="BS90" s="50">
        <f t="shared" si="198"/>
        <v>100</v>
      </c>
      <c r="BT90" s="156"/>
      <c r="BU90" s="156"/>
      <c r="BV90" s="156">
        <f t="shared" si="187"/>
        <v>3852</v>
      </c>
      <c r="BW90" s="156">
        <f>D90</f>
        <v>3852</v>
      </c>
      <c r="BX90" s="50">
        <f t="shared" si="199"/>
        <v>100</v>
      </c>
      <c r="BY90" s="156"/>
      <c r="BZ90" s="156"/>
      <c r="CA90" s="156">
        <f t="shared" si="188"/>
        <v>4022</v>
      </c>
      <c r="CB90" s="156">
        <f>E90</f>
        <v>4022</v>
      </c>
      <c r="CC90" s="50">
        <f t="shared" si="200"/>
        <v>100</v>
      </c>
      <c r="CD90" s="156"/>
      <c r="CE90" s="156"/>
      <c r="CF90" s="156">
        <f t="shared" si="189"/>
        <v>3198</v>
      </c>
      <c r="CG90" s="156">
        <f>F90</f>
        <v>3198</v>
      </c>
      <c r="CH90" s="50">
        <f t="shared" si="201"/>
        <v>100</v>
      </c>
      <c r="CI90" s="156"/>
      <c r="CJ90" s="156"/>
      <c r="CK90" s="156">
        <f t="shared" si="190"/>
        <v>3066</v>
      </c>
      <c r="CL90" s="156">
        <f>G90</f>
        <v>3066</v>
      </c>
      <c r="CM90" s="50">
        <f t="shared" si="202"/>
        <v>100</v>
      </c>
      <c r="CN90" s="156"/>
      <c r="CO90" s="156"/>
      <c r="CP90" s="156">
        <f t="shared" si="191"/>
        <v>3489</v>
      </c>
      <c r="CQ90" s="156">
        <f>H90</f>
        <v>3489</v>
      </c>
      <c r="CR90" s="50">
        <f t="shared" si="203"/>
        <v>100</v>
      </c>
      <c r="CS90" s="156"/>
      <c r="CT90" s="156"/>
      <c r="CU90" s="156">
        <f t="shared" si="192"/>
        <v>3329</v>
      </c>
      <c r="CV90" s="156">
        <f>ROUND((I90),0)</f>
        <v>3329</v>
      </c>
      <c r="CW90" s="50">
        <f t="shared" si="204"/>
        <v>100</v>
      </c>
      <c r="CX90" s="156"/>
      <c r="CY90" s="156"/>
      <c r="CZ90" s="156">
        <f t="shared" si="193"/>
        <v>429</v>
      </c>
      <c r="DA90" s="156">
        <f>ROUND((J90),0)</f>
        <v>429</v>
      </c>
      <c r="DB90" s="50">
        <f t="shared" si="205"/>
        <v>100</v>
      </c>
      <c r="DC90" s="156"/>
      <c r="DD90" s="156"/>
      <c r="DE90" s="156">
        <f t="shared" si="194"/>
        <v>1996</v>
      </c>
      <c r="DF90" s="156">
        <f>ROUND((K90),0)</f>
        <v>1996</v>
      </c>
      <c r="DG90" s="50">
        <f t="shared" si="206"/>
        <v>100</v>
      </c>
      <c r="DH90" s="156"/>
      <c r="DI90" s="156"/>
      <c r="DJ90" s="156">
        <f t="shared" si="195"/>
        <v>1829</v>
      </c>
      <c r="DK90" s="156">
        <f>ROUND((L90),0)</f>
        <v>1829</v>
      </c>
      <c r="DL90" s="50">
        <f t="shared" si="207"/>
        <v>100</v>
      </c>
      <c r="DM90" s="156"/>
      <c r="DN90" s="156"/>
      <c r="DO90" s="156">
        <f t="shared" si="196"/>
        <v>2110</v>
      </c>
      <c r="DP90" s="156">
        <f>ROUND((M90),0)</f>
        <v>2110</v>
      </c>
      <c r="DQ90" s="50">
        <f t="shared" si="208"/>
        <v>100</v>
      </c>
      <c r="DR90" s="156"/>
      <c r="DS90" s="156"/>
    </row>
    <row r="91" spans="1:123" ht="30" customHeight="1" outlineLevel="1">
      <c r="A91" s="48" t="s">
        <v>166</v>
      </c>
      <c r="B91" s="16" t="s">
        <v>184</v>
      </c>
      <c r="C91" s="156">
        <f>D91+E91+F91+G91+H91+I91+J91+K91+L91+M91</f>
        <v>16470</v>
      </c>
      <c r="D91" s="156">
        <v>2400</v>
      </c>
      <c r="E91" s="156">
        <v>2057</v>
      </c>
      <c r="F91" s="156">
        <v>1610</v>
      </c>
      <c r="G91" s="156">
        <v>1103</v>
      </c>
      <c r="H91" s="156">
        <v>2362</v>
      </c>
      <c r="I91" s="156">
        <v>1601</v>
      </c>
      <c r="J91" s="156">
        <v>223</v>
      </c>
      <c r="K91" s="156">
        <v>1292</v>
      </c>
      <c r="L91" s="156">
        <v>1988</v>
      </c>
      <c r="M91" s="156">
        <v>1834</v>
      </c>
      <c r="N91" s="156">
        <f t="shared" si="45"/>
        <v>16470</v>
      </c>
      <c r="O91" s="156">
        <f t="shared" si="182"/>
        <v>2400</v>
      </c>
      <c r="P91" s="156">
        <f t="shared" si="182"/>
        <v>2057</v>
      </c>
      <c r="Q91" s="156">
        <f t="shared" si="182"/>
        <v>1610</v>
      </c>
      <c r="R91" s="156">
        <f t="shared" si="182"/>
        <v>1103</v>
      </c>
      <c r="S91" s="156">
        <f t="shared" si="182"/>
        <v>2362</v>
      </c>
      <c r="T91" s="156">
        <f t="shared" si="182"/>
        <v>1601</v>
      </c>
      <c r="U91" s="156">
        <f t="shared" si="182"/>
        <v>223</v>
      </c>
      <c r="V91" s="156">
        <f t="shared" si="182"/>
        <v>1292</v>
      </c>
      <c r="W91" s="156">
        <f t="shared" si="182"/>
        <v>1988</v>
      </c>
      <c r="X91" s="156">
        <f t="shared" si="182"/>
        <v>1834</v>
      </c>
      <c r="Y91" s="156">
        <f t="shared" si="213"/>
        <v>16470</v>
      </c>
      <c r="Z91" s="156">
        <f t="shared" si="213"/>
        <v>16470</v>
      </c>
      <c r="AA91" s="156">
        <f t="shared" si="213"/>
        <v>0</v>
      </c>
      <c r="AB91" s="156">
        <v>2400</v>
      </c>
      <c r="AC91" s="156">
        <v>2400</v>
      </c>
      <c r="AD91" s="156"/>
      <c r="AE91" s="156">
        <v>2057</v>
      </c>
      <c r="AF91" s="156">
        <v>2057</v>
      </c>
      <c r="AG91" s="156"/>
      <c r="AH91" s="156">
        <v>1610</v>
      </c>
      <c r="AI91" s="156">
        <v>1610</v>
      </c>
      <c r="AJ91" s="156"/>
      <c r="AK91" s="156">
        <v>1103</v>
      </c>
      <c r="AL91" s="156">
        <v>1103</v>
      </c>
      <c r="AM91" s="156"/>
      <c r="AN91" s="156">
        <v>2362</v>
      </c>
      <c r="AO91" s="156">
        <v>2362</v>
      </c>
      <c r="AP91" s="156"/>
      <c r="AQ91" s="156">
        <v>1601</v>
      </c>
      <c r="AR91" s="156">
        <v>1601</v>
      </c>
      <c r="AS91" s="156"/>
      <c r="AT91" s="156">
        <v>223</v>
      </c>
      <c r="AU91" s="156">
        <v>223</v>
      </c>
      <c r="AV91" s="156"/>
      <c r="AW91" s="156">
        <v>1292</v>
      </c>
      <c r="AX91" s="156">
        <v>1292</v>
      </c>
      <c r="AY91" s="156"/>
      <c r="AZ91" s="156">
        <v>1988</v>
      </c>
      <c r="BA91" s="156">
        <v>1988</v>
      </c>
      <c r="BB91" s="156"/>
      <c r="BC91" s="156">
        <v>1834</v>
      </c>
      <c r="BD91" s="156">
        <v>1834</v>
      </c>
      <c r="BE91" s="156"/>
      <c r="BF91" s="156">
        <f t="shared" si="215"/>
        <v>16470</v>
      </c>
      <c r="BG91" s="156">
        <f>AB91</f>
        <v>2400</v>
      </c>
      <c r="BH91" s="156">
        <f>AE91</f>
        <v>2057</v>
      </c>
      <c r="BI91" s="156">
        <f>AH91</f>
        <v>1610</v>
      </c>
      <c r="BJ91" s="156">
        <f>AK91</f>
        <v>1103</v>
      </c>
      <c r="BK91" s="156">
        <f>AN91</f>
        <v>2362</v>
      </c>
      <c r="BL91" s="156">
        <f>AQ91</f>
        <v>1601</v>
      </c>
      <c r="BM91" s="156">
        <f>AT91</f>
        <v>223</v>
      </c>
      <c r="BN91" s="156">
        <f>AW91</f>
        <v>1292</v>
      </c>
      <c r="BO91" s="156">
        <f>AZ91</f>
        <v>1988</v>
      </c>
      <c r="BP91" s="156">
        <f t="shared" ref="BP91:BP92" si="218">BC91</f>
        <v>1834</v>
      </c>
      <c r="BQ91" s="156">
        <f t="shared" si="186"/>
        <v>16470</v>
      </c>
      <c r="BR91" s="156">
        <f t="shared" si="217"/>
        <v>16470</v>
      </c>
      <c r="BS91" s="50">
        <f t="shared" si="198"/>
        <v>100</v>
      </c>
      <c r="BT91" s="156">
        <f>BY91+CD91+CI91+CN91+CS91+CX91+DC91+DH91+DM91+DR91</f>
        <v>0</v>
      </c>
      <c r="BU91" s="156"/>
      <c r="BV91" s="156">
        <f t="shared" si="187"/>
        <v>2400</v>
      </c>
      <c r="BW91" s="156">
        <f>ROUND((D91),0)</f>
        <v>2400</v>
      </c>
      <c r="BX91" s="50">
        <f t="shared" si="199"/>
        <v>100</v>
      </c>
      <c r="BY91" s="156"/>
      <c r="BZ91" s="156"/>
      <c r="CA91" s="156">
        <f t="shared" si="188"/>
        <v>2057</v>
      </c>
      <c r="CB91" s="156">
        <f>ROUND((P91),0)</f>
        <v>2057</v>
      </c>
      <c r="CC91" s="50">
        <f t="shared" si="200"/>
        <v>100</v>
      </c>
      <c r="CD91" s="156"/>
      <c r="CE91" s="156"/>
      <c r="CF91" s="156">
        <f t="shared" si="189"/>
        <v>1610</v>
      </c>
      <c r="CG91" s="156">
        <f>ROUND((Q91),0)</f>
        <v>1610</v>
      </c>
      <c r="CH91" s="50">
        <f t="shared" si="201"/>
        <v>100</v>
      </c>
      <c r="CI91" s="156"/>
      <c r="CJ91" s="156"/>
      <c r="CK91" s="156">
        <f t="shared" si="190"/>
        <v>1103</v>
      </c>
      <c r="CL91" s="156">
        <f>ROUND((G91),0)</f>
        <v>1103</v>
      </c>
      <c r="CM91" s="50">
        <f t="shared" si="202"/>
        <v>100</v>
      </c>
      <c r="CN91" s="156"/>
      <c r="CO91" s="156"/>
      <c r="CP91" s="156">
        <f t="shared" si="191"/>
        <v>2362</v>
      </c>
      <c r="CQ91" s="156">
        <f>ROUND((H91),0)</f>
        <v>2362</v>
      </c>
      <c r="CR91" s="50">
        <f t="shared" si="203"/>
        <v>100</v>
      </c>
      <c r="CS91" s="156"/>
      <c r="CT91" s="156"/>
      <c r="CU91" s="156">
        <f t="shared" si="192"/>
        <v>1601</v>
      </c>
      <c r="CV91" s="156">
        <f>ROUND((I91),0)</f>
        <v>1601</v>
      </c>
      <c r="CW91" s="50">
        <f t="shared" si="204"/>
        <v>100</v>
      </c>
      <c r="CX91" s="156"/>
      <c r="CY91" s="156"/>
      <c r="CZ91" s="156">
        <f t="shared" si="193"/>
        <v>223</v>
      </c>
      <c r="DA91" s="156">
        <f>ROUND((J91),0)</f>
        <v>223</v>
      </c>
      <c r="DB91" s="50">
        <f t="shared" si="205"/>
        <v>100</v>
      </c>
      <c r="DC91" s="156"/>
      <c r="DD91" s="156"/>
      <c r="DE91" s="156">
        <f t="shared" si="194"/>
        <v>1292</v>
      </c>
      <c r="DF91" s="156">
        <f>ROUND((K91),0)</f>
        <v>1292</v>
      </c>
      <c r="DG91" s="50">
        <f t="shared" si="206"/>
        <v>100</v>
      </c>
      <c r="DH91" s="156"/>
      <c r="DI91" s="156"/>
      <c r="DJ91" s="156">
        <f t="shared" si="195"/>
        <v>1988</v>
      </c>
      <c r="DK91" s="156">
        <f>ROUND((L91),0)</f>
        <v>1988</v>
      </c>
      <c r="DL91" s="50">
        <f t="shared" si="207"/>
        <v>100</v>
      </c>
      <c r="DM91" s="156"/>
      <c r="DN91" s="156"/>
      <c r="DO91" s="156">
        <f t="shared" si="196"/>
        <v>1834</v>
      </c>
      <c r="DP91" s="156">
        <f>ROUND((M91),0)</f>
        <v>1834</v>
      </c>
      <c r="DQ91" s="50">
        <f t="shared" si="208"/>
        <v>100</v>
      </c>
      <c r="DR91" s="156"/>
      <c r="DS91" s="156"/>
    </row>
    <row r="92" spans="1:123" s="56" customFormat="1" ht="30" customHeight="1" outlineLevel="1">
      <c r="A92" s="73" t="s">
        <v>187</v>
      </c>
      <c r="B92" s="15" t="s">
        <v>388</v>
      </c>
      <c r="C92" s="53">
        <f>D92+E92+F92+G92+H92+I92+J92+K92+L92+M92</f>
        <v>17267</v>
      </c>
      <c r="D92" s="53">
        <v>1509</v>
      </c>
      <c r="E92" s="53">
        <v>2681</v>
      </c>
      <c r="F92" s="53">
        <v>2897</v>
      </c>
      <c r="G92" s="53">
        <v>1785</v>
      </c>
      <c r="H92" s="53">
        <v>1584</v>
      </c>
      <c r="I92" s="53">
        <v>1241</v>
      </c>
      <c r="J92" s="53">
        <v>176</v>
      </c>
      <c r="K92" s="53">
        <v>3258</v>
      </c>
      <c r="L92" s="53">
        <v>1125</v>
      </c>
      <c r="M92" s="53">
        <v>1011</v>
      </c>
      <c r="N92" s="53">
        <f t="shared" si="45"/>
        <v>17267</v>
      </c>
      <c r="O92" s="53">
        <f t="shared" si="182"/>
        <v>1509</v>
      </c>
      <c r="P92" s="53">
        <f t="shared" si="182"/>
        <v>2681</v>
      </c>
      <c r="Q92" s="53">
        <f t="shared" si="182"/>
        <v>2897</v>
      </c>
      <c r="R92" s="53">
        <f t="shared" si="182"/>
        <v>1785</v>
      </c>
      <c r="S92" s="53">
        <f t="shared" si="182"/>
        <v>1584</v>
      </c>
      <c r="T92" s="53">
        <f t="shared" si="182"/>
        <v>1241</v>
      </c>
      <c r="U92" s="53">
        <f t="shared" si="182"/>
        <v>176</v>
      </c>
      <c r="V92" s="53">
        <f t="shared" si="182"/>
        <v>3258</v>
      </c>
      <c r="W92" s="53">
        <f t="shared" si="182"/>
        <v>1125</v>
      </c>
      <c r="X92" s="53">
        <f t="shared" si="182"/>
        <v>1011</v>
      </c>
      <c r="Y92" s="53">
        <f t="shared" si="213"/>
        <v>24735</v>
      </c>
      <c r="Z92" s="53">
        <f t="shared" si="213"/>
        <v>23528</v>
      </c>
      <c r="AA92" s="53">
        <f t="shared" si="213"/>
        <v>1207</v>
      </c>
      <c r="AB92" s="53">
        <f>AC92+AD92</f>
        <v>1541</v>
      </c>
      <c r="AC92" s="53">
        <v>1509</v>
      </c>
      <c r="AD92" s="53">
        <v>32</v>
      </c>
      <c r="AE92" s="53">
        <f>AF92+AG92</f>
        <v>4237</v>
      </c>
      <c r="AF92" s="53">
        <v>4030</v>
      </c>
      <c r="AG92" s="53">
        <v>207</v>
      </c>
      <c r="AH92" s="53">
        <f>AI92+AJ92</f>
        <v>4105</v>
      </c>
      <c r="AI92" s="53">
        <v>3885</v>
      </c>
      <c r="AJ92" s="53">
        <v>220</v>
      </c>
      <c r="AK92" s="53">
        <f>AL92+AM92</f>
        <v>2519</v>
      </c>
      <c r="AL92" s="53">
        <v>2450</v>
      </c>
      <c r="AM92" s="53">
        <v>69</v>
      </c>
      <c r="AN92" s="53">
        <f>AO92+AP92</f>
        <v>2806</v>
      </c>
      <c r="AO92" s="53">
        <v>2681</v>
      </c>
      <c r="AP92" s="53">
        <v>125</v>
      </c>
      <c r="AQ92" s="53">
        <f>AR92+AS92</f>
        <v>2639</v>
      </c>
      <c r="AR92" s="53">
        <v>2528</v>
      </c>
      <c r="AS92" s="53">
        <v>111</v>
      </c>
      <c r="AT92" s="53">
        <f>AU92+AV92</f>
        <v>176</v>
      </c>
      <c r="AU92" s="53">
        <v>176</v>
      </c>
      <c r="AV92" s="53"/>
      <c r="AW92" s="53">
        <f>AX92+AY92</f>
        <v>4323</v>
      </c>
      <c r="AX92" s="53">
        <v>4133</v>
      </c>
      <c r="AY92" s="53">
        <v>190</v>
      </c>
      <c r="AZ92" s="53">
        <f>BA92+BB92</f>
        <v>1162</v>
      </c>
      <c r="BA92" s="53">
        <v>1125</v>
      </c>
      <c r="BB92" s="53">
        <v>37</v>
      </c>
      <c r="BC92" s="53">
        <f>BD92+BE92</f>
        <v>1227</v>
      </c>
      <c r="BD92" s="53">
        <v>1011</v>
      </c>
      <c r="BE92" s="53">
        <v>216</v>
      </c>
      <c r="BF92" s="53">
        <f t="shared" si="215"/>
        <v>24735</v>
      </c>
      <c r="BG92" s="53">
        <f>AB92</f>
        <v>1541</v>
      </c>
      <c r="BH92" s="53">
        <f>AE92</f>
        <v>4237</v>
      </c>
      <c r="BI92" s="53">
        <f>AH92</f>
        <v>4105</v>
      </c>
      <c r="BJ92" s="53">
        <f>AK92</f>
        <v>2519</v>
      </c>
      <c r="BK92" s="53">
        <f>AN92</f>
        <v>2806</v>
      </c>
      <c r="BL92" s="53">
        <f>AQ92</f>
        <v>2639</v>
      </c>
      <c r="BM92" s="53">
        <f>AT92</f>
        <v>176</v>
      </c>
      <c r="BN92" s="53">
        <f>AW92</f>
        <v>4323</v>
      </c>
      <c r="BO92" s="53">
        <f>AZ92</f>
        <v>1162</v>
      </c>
      <c r="BP92" s="53">
        <f t="shared" si="218"/>
        <v>1227</v>
      </c>
      <c r="BQ92" s="53">
        <f>BR92+BT92+BU92</f>
        <v>26293</v>
      </c>
      <c r="BR92" s="53">
        <f t="shared" si="217"/>
        <v>23528</v>
      </c>
      <c r="BS92" s="55">
        <f t="shared" si="198"/>
        <v>100</v>
      </c>
      <c r="BT92" s="53">
        <f>BY92+CD92+CI92+CN92+CS92+CX92+DC92+DH92+DM92+DR92</f>
        <v>1207</v>
      </c>
      <c r="BU92" s="53">
        <f>BZ92+CE92+CJ92+CO92+CT92+CY92+DD92+DI92+DN92+DS92</f>
        <v>1558</v>
      </c>
      <c r="BV92" s="53">
        <f>BW92+BY92+BZ92</f>
        <v>1587</v>
      </c>
      <c r="BW92" s="53">
        <f>ROUND((D92*1),0)+BW93</f>
        <v>1509</v>
      </c>
      <c r="BX92" s="55">
        <f t="shared" si="199"/>
        <v>100</v>
      </c>
      <c r="BY92" s="53">
        <v>32</v>
      </c>
      <c r="BZ92" s="53">
        <v>46</v>
      </c>
      <c r="CA92" s="53">
        <f>CB92+CD92+CE92</f>
        <v>4463</v>
      </c>
      <c r="CB92" s="53">
        <f>ROUND((E92*1),0)+CB93</f>
        <v>4030</v>
      </c>
      <c r="CC92" s="55">
        <f t="shared" si="200"/>
        <v>100</v>
      </c>
      <c r="CD92" s="53">
        <v>207</v>
      </c>
      <c r="CE92" s="53">
        <v>226</v>
      </c>
      <c r="CF92" s="53">
        <f>CG92+CI92+CJ92</f>
        <v>4369</v>
      </c>
      <c r="CG92" s="53">
        <f>ROUND((F92*1),0)+CG93</f>
        <v>3885</v>
      </c>
      <c r="CH92" s="55">
        <f t="shared" si="201"/>
        <v>100</v>
      </c>
      <c r="CI92" s="53">
        <v>220</v>
      </c>
      <c r="CJ92" s="53">
        <v>264</v>
      </c>
      <c r="CK92" s="53">
        <f>CL92+CN92+CO92</f>
        <v>2631</v>
      </c>
      <c r="CL92" s="53">
        <f>ROUND((G92*1),0)+CL93</f>
        <v>2450</v>
      </c>
      <c r="CM92" s="55">
        <f t="shared" si="202"/>
        <v>100</v>
      </c>
      <c r="CN92" s="53">
        <v>69</v>
      </c>
      <c r="CO92" s="53">
        <v>112</v>
      </c>
      <c r="CP92" s="53">
        <f>CQ92+CS92+CT92</f>
        <v>2985</v>
      </c>
      <c r="CQ92" s="53">
        <f>ROUND((H92*1),0)+CQ93</f>
        <v>2681</v>
      </c>
      <c r="CR92" s="55">
        <f t="shared" si="203"/>
        <v>100</v>
      </c>
      <c r="CS92" s="53">
        <v>125</v>
      </c>
      <c r="CT92" s="53">
        <v>179</v>
      </c>
      <c r="CU92" s="53">
        <f>CV92+CX92+CY92</f>
        <v>2794</v>
      </c>
      <c r="CV92" s="53">
        <f>ROUND((I92*1),0)+CV93</f>
        <v>2528</v>
      </c>
      <c r="CW92" s="55">
        <f t="shared" si="204"/>
        <v>100</v>
      </c>
      <c r="CX92" s="53">
        <v>111</v>
      </c>
      <c r="CY92" s="53">
        <v>155</v>
      </c>
      <c r="CZ92" s="53">
        <f>DA92+DC92+DD92</f>
        <v>176</v>
      </c>
      <c r="DA92" s="53">
        <f>ROUND((J92*1),0)+DA93</f>
        <v>176</v>
      </c>
      <c r="DB92" s="55">
        <f t="shared" si="205"/>
        <v>100</v>
      </c>
      <c r="DC92" s="53">
        <v>0</v>
      </c>
      <c r="DD92" s="53"/>
      <c r="DE92" s="53">
        <f>DF92+DH92+DI92</f>
        <v>4577</v>
      </c>
      <c r="DF92" s="53">
        <f>ROUND((K92*1),0)+DF93</f>
        <v>4133</v>
      </c>
      <c r="DG92" s="55">
        <f t="shared" si="206"/>
        <v>100</v>
      </c>
      <c r="DH92" s="53">
        <v>190</v>
      </c>
      <c r="DI92" s="53">
        <v>254</v>
      </c>
      <c r="DJ92" s="53">
        <f>DK92+DM92+DN92</f>
        <v>1210</v>
      </c>
      <c r="DK92" s="53">
        <f>ROUND((L92*1),0)+DK93</f>
        <v>1125</v>
      </c>
      <c r="DL92" s="55">
        <f t="shared" si="207"/>
        <v>100</v>
      </c>
      <c r="DM92" s="53">
        <v>37</v>
      </c>
      <c r="DN92" s="53">
        <v>48</v>
      </c>
      <c r="DO92" s="53">
        <f>DP92+DR92+DS92</f>
        <v>1501</v>
      </c>
      <c r="DP92" s="53">
        <f>ROUND((M92*1),0)+DP93</f>
        <v>1011</v>
      </c>
      <c r="DQ92" s="55">
        <f t="shared" si="208"/>
        <v>100</v>
      </c>
      <c r="DR92" s="53">
        <v>216</v>
      </c>
      <c r="DS92" s="53">
        <v>274</v>
      </c>
    </row>
    <row r="93" spans="1:123" s="66" customFormat="1" ht="23.25" customHeight="1" outlineLevel="1">
      <c r="A93" s="24"/>
      <c r="B93" s="21" t="s">
        <v>185</v>
      </c>
      <c r="C93" s="62"/>
      <c r="D93" s="62"/>
      <c r="E93" s="62"/>
      <c r="F93" s="62"/>
      <c r="G93" s="62"/>
      <c r="H93" s="62"/>
      <c r="I93" s="62"/>
      <c r="J93" s="62"/>
      <c r="K93" s="62"/>
      <c r="L93" s="62"/>
      <c r="M93" s="62"/>
      <c r="N93" s="62"/>
      <c r="O93" s="62"/>
      <c r="P93" s="62"/>
      <c r="Q93" s="62"/>
      <c r="R93" s="62"/>
      <c r="S93" s="62"/>
      <c r="T93" s="62"/>
      <c r="U93" s="62"/>
      <c r="V93" s="62"/>
      <c r="W93" s="62"/>
      <c r="X93" s="62"/>
      <c r="Y93" s="62">
        <f t="shared" si="213"/>
        <v>6261</v>
      </c>
      <c r="Z93" s="62">
        <f t="shared" si="213"/>
        <v>6261</v>
      </c>
      <c r="AA93" s="62">
        <f t="shared" si="213"/>
        <v>0</v>
      </c>
      <c r="AB93" s="62">
        <v>0</v>
      </c>
      <c r="AC93" s="62"/>
      <c r="AD93" s="62"/>
      <c r="AE93" s="62">
        <v>1349</v>
      </c>
      <c r="AF93" s="62">
        <v>1349</v>
      </c>
      <c r="AG93" s="62"/>
      <c r="AH93" s="62">
        <v>988</v>
      </c>
      <c r="AI93" s="62">
        <v>988</v>
      </c>
      <c r="AJ93" s="62"/>
      <c r="AK93" s="62">
        <v>665</v>
      </c>
      <c r="AL93" s="62">
        <v>665</v>
      </c>
      <c r="AM93" s="62"/>
      <c r="AN93" s="62">
        <v>1097</v>
      </c>
      <c r="AO93" s="62">
        <v>1097</v>
      </c>
      <c r="AP93" s="62"/>
      <c r="AQ93" s="62">
        <v>1287</v>
      </c>
      <c r="AR93" s="62">
        <v>1287</v>
      </c>
      <c r="AS93" s="62"/>
      <c r="AT93" s="62">
        <v>0</v>
      </c>
      <c r="AU93" s="62"/>
      <c r="AV93" s="62"/>
      <c r="AW93" s="62">
        <v>875</v>
      </c>
      <c r="AX93" s="62">
        <v>875</v>
      </c>
      <c r="AY93" s="62"/>
      <c r="AZ93" s="62">
        <v>0</v>
      </c>
      <c r="BA93" s="62"/>
      <c r="BB93" s="62"/>
      <c r="BC93" s="62">
        <v>0</v>
      </c>
      <c r="BD93" s="62"/>
      <c r="BE93" s="62"/>
      <c r="BF93" s="62"/>
      <c r="BG93" s="62"/>
      <c r="BH93" s="62"/>
      <c r="BI93" s="62"/>
      <c r="BJ93" s="62"/>
      <c r="BK93" s="62"/>
      <c r="BL93" s="62"/>
      <c r="BM93" s="62"/>
      <c r="BN93" s="62"/>
      <c r="BO93" s="62"/>
      <c r="BP93" s="62"/>
      <c r="BQ93" s="62">
        <f>BQ26</f>
        <v>6261</v>
      </c>
      <c r="BR93" s="62">
        <f t="shared" si="217"/>
        <v>6261</v>
      </c>
      <c r="BS93" s="64">
        <f t="shared" si="198"/>
        <v>100</v>
      </c>
      <c r="BT93" s="62"/>
      <c r="BU93" s="62"/>
      <c r="BV93" s="62">
        <f>BV26</f>
        <v>0</v>
      </c>
      <c r="BW93" s="62">
        <f>BW26</f>
        <v>0</v>
      </c>
      <c r="BX93" s="64">
        <f t="shared" si="199"/>
        <v>0</v>
      </c>
      <c r="BY93" s="62">
        <f>BY26</f>
        <v>0</v>
      </c>
      <c r="BZ93" s="62"/>
      <c r="CA93" s="62">
        <f>CA26</f>
        <v>1349</v>
      </c>
      <c r="CB93" s="62">
        <f>CB26</f>
        <v>1349</v>
      </c>
      <c r="CC93" s="64">
        <f t="shared" si="200"/>
        <v>100</v>
      </c>
      <c r="CD93" s="62">
        <f>CD26</f>
        <v>0</v>
      </c>
      <c r="CE93" s="62"/>
      <c r="CF93" s="62">
        <f>CF26</f>
        <v>988</v>
      </c>
      <c r="CG93" s="62">
        <f>CG26</f>
        <v>988</v>
      </c>
      <c r="CH93" s="64">
        <f t="shared" si="201"/>
        <v>100</v>
      </c>
      <c r="CI93" s="62">
        <f>CI26</f>
        <v>0</v>
      </c>
      <c r="CJ93" s="62"/>
      <c r="CK93" s="62">
        <f>CK26</f>
        <v>665</v>
      </c>
      <c r="CL93" s="62">
        <f>CL26</f>
        <v>665</v>
      </c>
      <c r="CM93" s="64">
        <f t="shared" si="202"/>
        <v>100</v>
      </c>
      <c r="CN93" s="62">
        <f>CN26</f>
        <v>0</v>
      </c>
      <c r="CO93" s="62"/>
      <c r="CP93" s="62">
        <f>CP26</f>
        <v>1097</v>
      </c>
      <c r="CQ93" s="62">
        <f>CQ26</f>
        <v>1097</v>
      </c>
      <c r="CR93" s="64">
        <f t="shared" si="203"/>
        <v>100</v>
      </c>
      <c r="CS93" s="62">
        <f>CS26</f>
        <v>0</v>
      </c>
      <c r="CT93" s="62"/>
      <c r="CU93" s="62">
        <f>CU26</f>
        <v>1287</v>
      </c>
      <c r="CV93" s="62">
        <f>CV26</f>
        <v>1287</v>
      </c>
      <c r="CW93" s="64">
        <f t="shared" si="204"/>
        <v>100</v>
      </c>
      <c r="CX93" s="62">
        <f>CX26</f>
        <v>0</v>
      </c>
      <c r="CY93" s="62"/>
      <c r="CZ93" s="62">
        <f>CZ26</f>
        <v>0</v>
      </c>
      <c r="DA93" s="62">
        <f>DA26</f>
        <v>0</v>
      </c>
      <c r="DB93" s="64">
        <f t="shared" si="205"/>
        <v>0</v>
      </c>
      <c r="DC93" s="62">
        <f>DC26</f>
        <v>0</v>
      </c>
      <c r="DD93" s="62"/>
      <c r="DE93" s="62">
        <f>DE26</f>
        <v>875</v>
      </c>
      <c r="DF93" s="62">
        <f>DF26</f>
        <v>875</v>
      </c>
      <c r="DG93" s="64">
        <f t="shared" si="206"/>
        <v>100</v>
      </c>
      <c r="DH93" s="62">
        <f>DH26</f>
        <v>0</v>
      </c>
      <c r="DI93" s="62"/>
      <c r="DJ93" s="62">
        <f>DJ26</f>
        <v>0</v>
      </c>
      <c r="DK93" s="62">
        <f>DK26</f>
        <v>0</v>
      </c>
      <c r="DL93" s="64">
        <f t="shared" si="207"/>
        <v>0</v>
      </c>
      <c r="DM93" s="62">
        <f>DM26</f>
        <v>0</v>
      </c>
      <c r="DN93" s="62"/>
      <c r="DO93" s="62">
        <f>DO26</f>
        <v>0</v>
      </c>
      <c r="DP93" s="62">
        <f>DP26</f>
        <v>0</v>
      </c>
      <c r="DQ93" s="64">
        <f t="shared" si="208"/>
        <v>0</v>
      </c>
      <c r="DR93" s="62">
        <f>DR26</f>
        <v>0</v>
      </c>
      <c r="DS93" s="62"/>
    </row>
    <row r="94" spans="1:123" s="56" customFormat="1" ht="23.25" customHeight="1">
      <c r="A94" s="51" t="s">
        <v>29</v>
      </c>
      <c r="B94" s="77" t="s">
        <v>163</v>
      </c>
      <c r="C94" s="53">
        <f>D94+E94+F94+G94+H94+I94+J94+K94+L94+M94</f>
        <v>65127</v>
      </c>
      <c r="D94" s="53">
        <v>49358</v>
      </c>
      <c r="E94" s="53">
        <v>3555</v>
      </c>
      <c r="F94" s="53">
        <v>2291</v>
      </c>
      <c r="G94" s="53">
        <v>2769</v>
      </c>
      <c r="H94" s="53">
        <v>1812</v>
      </c>
      <c r="I94" s="53">
        <v>2007</v>
      </c>
      <c r="J94" s="53">
        <v>285</v>
      </c>
      <c r="K94" s="53">
        <v>1024</v>
      </c>
      <c r="L94" s="53">
        <v>1007</v>
      </c>
      <c r="M94" s="53">
        <v>1019</v>
      </c>
      <c r="N94" s="53">
        <f t="shared" si="45"/>
        <v>65127</v>
      </c>
      <c r="O94" s="53">
        <v>49358</v>
      </c>
      <c r="P94" s="53">
        <v>3555</v>
      </c>
      <c r="Q94" s="53">
        <v>2291</v>
      </c>
      <c r="R94" s="53">
        <v>2769</v>
      </c>
      <c r="S94" s="53">
        <v>1812</v>
      </c>
      <c r="T94" s="53">
        <v>2007</v>
      </c>
      <c r="U94" s="53">
        <v>285</v>
      </c>
      <c r="V94" s="53">
        <v>1024</v>
      </c>
      <c r="W94" s="53">
        <v>1007</v>
      </c>
      <c r="X94" s="53">
        <v>1019</v>
      </c>
      <c r="Y94" s="53">
        <f t="shared" si="213"/>
        <v>66030</v>
      </c>
      <c r="Z94" s="53">
        <f t="shared" si="213"/>
        <v>66030</v>
      </c>
      <c r="AA94" s="53"/>
      <c r="AB94" s="53">
        <v>50160</v>
      </c>
      <c r="AC94" s="53">
        <v>50160</v>
      </c>
      <c r="AD94" s="53"/>
      <c r="AE94" s="53">
        <v>3555</v>
      </c>
      <c r="AF94" s="53">
        <v>3555</v>
      </c>
      <c r="AG94" s="53"/>
      <c r="AH94" s="53">
        <v>2291</v>
      </c>
      <c r="AI94" s="53">
        <v>2291</v>
      </c>
      <c r="AJ94" s="53"/>
      <c r="AK94" s="53">
        <v>2769</v>
      </c>
      <c r="AL94" s="53">
        <v>2769</v>
      </c>
      <c r="AM94" s="53"/>
      <c r="AN94" s="53">
        <v>1812</v>
      </c>
      <c r="AO94" s="53">
        <v>1812</v>
      </c>
      <c r="AP94" s="53"/>
      <c r="AQ94" s="53">
        <v>2007</v>
      </c>
      <c r="AR94" s="53">
        <v>2007</v>
      </c>
      <c r="AS94" s="53"/>
      <c r="AT94" s="53">
        <v>285</v>
      </c>
      <c r="AU94" s="53">
        <v>285</v>
      </c>
      <c r="AV94" s="53"/>
      <c r="AW94" s="53">
        <v>1024</v>
      </c>
      <c r="AX94" s="53">
        <v>1024</v>
      </c>
      <c r="AY94" s="53"/>
      <c r="AZ94" s="53">
        <v>1108</v>
      </c>
      <c r="BA94" s="53">
        <v>1108</v>
      </c>
      <c r="BB94" s="53"/>
      <c r="BC94" s="53">
        <v>1019</v>
      </c>
      <c r="BD94" s="53">
        <v>1019</v>
      </c>
      <c r="BE94" s="53"/>
      <c r="BF94" s="53">
        <f t="shared" ref="BF94" si="219">BG94+BH94+BI94+BJ94+BK94+BL94+BM94+BN94+BO94+BP94</f>
        <v>66030</v>
      </c>
      <c r="BG94" s="53">
        <f>AB94</f>
        <v>50160</v>
      </c>
      <c r="BH94" s="53">
        <f>AE94</f>
        <v>3555</v>
      </c>
      <c r="BI94" s="53">
        <f>AH94</f>
        <v>2291</v>
      </c>
      <c r="BJ94" s="53">
        <f>AK94</f>
        <v>2769</v>
      </c>
      <c r="BK94" s="53">
        <f>AN94</f>
        <v>1812</v>
      </c>
      <c r="BL94" s="53">
        <f>AQ94</f>
        <v>2007</v>
      </c>
      <c r="BM94" s="53">
        <f>AT94</f>
        <v>285</v>
      </c>
      <c r="BN94" s="53">
        <f>AW94</f>
        <v>1024</v>
      </c>
      <c r="BO94" s="53">
        <f>AZ94</f>
        <v>1108</v>
      </c>
      <c r="BP94" s="53">
        <f t="shared" ref="BP94" si="220">BC94</f>
        <v>1019</v>
      </c>
      <c r="BQ94" s="53">
        <f>BR94+BT94+BU94</f>
        <v>66030</v>
      </c>
      <c r="BR94" s="53">
        <f t="shared" si="217"/>
        <v>66030</v>
      </c>
      <c r="BS94" s="55">
        <f t="shared" si="198"/>
        <v>100</v>
      </c>
      <c r="BT94" s="53">
        <f>BY94+CD94+CI94+CN94+CS94+CX94+DC94+DH94+DM94+DR94</f>
        <v>0</v>
      </c>
      <c r="BU94" s="53"/>
      <c r="BV94" s="53">
        <f>BW94+BY94+BZ94</f>
        <v>50160</v>
      </c>
      <c r="BW94" s="53">
        <f>ROUND((D94*1),0)+802</f>
        <v>50160</v>
      </c>
      <c r="BX94" s="55">
        <f t="shared" si="199"/>
        <v>100</v>
      </c>
      <c r="BY94" s="53"/>
      <c r="BZ94" s="53"/>
      <c r="CA94" s="53">
        <f>CB94+CD94+CE94</f>
        <v>3555</v>
      </c>
      <c r="CB94" s="53">
        <f>ROUND((E94*1),0)</f>
        <v>3555</v>
      </c>
      <c r="CC94" s="55">
        <f t="shared" si="200"/>
        <v>100</v>
      </c>
      <c r="CD94" s="53"/>
      <c r="CE94" s="53"/>
      <c r="CF94" s="53">
        <f>CG94+CI94+CJ94</f>
        <v>2291</v>
      </c>
      <c r="CG94" s="53">
        <f>ROUND((F94*1),0)</f>
        <v>2291</v>
      </c>
      <c r="CH94" s="55">
        <f t="shared" si="201"/>
        <v>100</v>
      </c>
      <c r="CI94" s="53"/>
      <c r="CJ94" s="53"/>
      <c r="CK94" s="53">
        <f>CL94+CN94+CO94</f>
        <v>2769</v>
      </c>
      <c r="CL94" s="53">
        <f>ROUND((G94*1),0)</f>
        <v>2769</v>
      </c>
      <c r="CM94" s="55">
        <f t="shared" si="202"/>
        <v>100</v>
      </c>
      <c r="CN94" s="53"/>
      <c r="CO94" s="53"/>
      <c r="CP94" s="53">
        <f>CQ94+CS94+CT94</f>
        <v>1812</v>
      </c>
      <c r="CQ94" s="53">
        <f>ROUND((H94*1),0)</f>
        <v>1812</v>
      </c>
      <c r="CR94" s="55">
        <f t="shared" si="203"/>
        <v>100</v>
      </c>
      <c r="CS94" s="53"/>
      <c r="CT94" s="53"/>
      <c r="CU94" s="53">
        <f>CV94+CX94+CY94</f>
        <v>2007</v>
      </c>
      <c r="CV94" s="53">
        <f>ROUND((I94*1),0)</f>
        <v>2007</v>
      </c>
      <c r="CW94" s="55">
        <f t="shared" si="204"/>
        <v>100</v>
      </c>
      <c r="CX94" s="53"/>
      <c r="CY94" s="53"/>
      <c r="CZ94" s="53">
        <f>DA94+DC94+DD94</f>
        <v>285</v>
      </c>
      <c r="DA94" s="53">
        <f>ROUND((J94*1),0)</f>
        <v>285</v>
      </c>
      <c r="DB94" s="55">
        <f t="shared" si="205"/>
        <v>100</v>
      </c>
      <c r="DC94" s="53"/>
      <c r="DD94" s="53"/>
      <c r="DE94" s="53">
        <f>DF94+DH94+DI94</f>
        <v>1024</v>
      </c>
      <c r="DF94" s="53">
        <f>ROUND((K94*1),0)</f>
        <v>1024</v>
      </c>
      <c r="DG94" s="55">
        <f t="shared" si="206"/>
        <v>100</v>
      </c>
      <c r="DH94" s="53"/>
      <c r="DI94" s="53"/>
      <c r="DJ94" s="53">
        <f>DK94+DM94+DN94</f>
        <v>1108</v>
      </c>
      <c r="DK94" s="53">
        <f>ROUND((L94*1.1),0)</f>
        <v>1108</v>
      </c>
      <c r="DL94" s="55">
        <f t="shared" si="207"/>
        <v>100</v>
      </c>
      <c r="DM94" s="53"/>
      <c r="DN94" s="53"/>
      <c r="DO94" s="53">
        <f>DP94+DR94+DS94</f>
        <v>1019</v>
      </c>
      <c r="DP94" s="53">
        <f>ROUND((M94*1),0)</f>
        <v>1019</v>
      </c>
      <c r="DQ94" s="55">
        <f t="shared" si="208"/>
        <v>100</v>
      </c>
      <c r="DR94" s="53"/>
      <c r="DS94" s="53"/>
    </row>
    <row r="95" spans="1:123" s="56" customFormat="1" ht="23.25" customHeight="1">
      <c r="A95" s="51" t="s">
        <v>30</v>
      </c>
      <c r="B95" s="77" t="s">
        <v>263</v>
      </c>
      <c r="C95" s="53"/>
      <c r="D95" s="53"/>
      <c r="E95" s="53"/>
      <c r="F95" s="53"/>
      <c r="G95" s="53"/>
      <c r="H95" s="53"/>
      <c r="I95" s="53"/>
      <c r="J95" s="53"/>
      <c r="K95" s="53"/>
      <c r="L95" s="53"/>
      <c r="M95" s="53"/>
      <c r="N95" s="53"/>
      <c r="O95" s="53"/>
      <c r="P95" s="53"/>
      <c r="Q95" s="53"/>
      <c r="R95" s="53"/>
      <c r="S95" s="53"/>
      <c r="T95" s="53"/>
      <c r="U95" s="53"/>
      <c r="V95" s="53"/>
      <c r="W95" s="53"/>
      <c r="X95" s="53"/>
      <c r="Y95" s="53">
        <f t="shared" si="213"/>
        <v>1500</v>
      </c>
      <c r="Z95" s="53">
        <f t="shared" si="213"/>
        <v>1500</v>
      </c>
      <c r="AA95" s="53"/>
      <c r="AB95" s="53">
        <v>150</v>
      </c>
      <c r="AC95" s="53">
        <v>150</v>
      </c>
      <c r="AD95" s="53"/>
      <c r="AE95" s="53">
        <v>150</v>
      </c>
      <c r="AF95" s="53">
        <v>150</v>
      </c>
      <c r="AG95" s="53"/>
      <c r="AH95" s="53">
        <v>150</v>
      </c>
      <c r="AI95" s="53">
        <v>150</v>
      </c>
      <c r="AJ95" s="53"/>
      <c r="AK95" s="53">
        <v>150</v>
      </c>
      <c r="AL95" s="53">
        <v>150</v>
      </c>
      <c r="AM95" s="53"/>
      <c r="AN95" s="53">
        <v>150</v>
      </c>
      <c r="AO95" s="53">
        <v>150</v>
      </c>
      <c r="AP95" s="53"/>
      <c r="AQ95" s="53">
        <v>150</v>
      </c>
      <c r="AR95" s="53">
        <v>150</v>
      </c>
      <c r="AS95" s="53"/>
      <c r="AT95" s="53">
        <v>150</v>
      </c>
      <c r="AU95" s="53">
        <v>150</v>
      </c>
      <c r="AV95" s="53"/>
      <c r="AW95" s="53">
        <v>150</v>
      </c>
      <c r="AX95" s="53">
        <v>150</v>
      </c>
      <c r="AY95" s="53"/>
      <c r="AZ95" s="53">
        <v>150</v>
      </c>
      <c r="BA95" s="53">
        <v>150</v>
      </c>
      <c r="BB95" s="53"/>
      <c r="BC95" s="53">
        <v>150</v>
      </c>
      <c r="BD95" s="53">
        <v>150</v>
      </c>
      <c r="BE95" s="53"/>
      <c r="BF95" s="53"/>
      <c r="BG95" s="53"/>
      <c r="BH95" s="53"/>
      <c r="BI95" s="53"/>
      <c r="BJ95" s="53"/>
      <c r="BK95" s="53"/>
      <c r="BL95" s="53"/>
      <c r="BM95" s="53"/>
      <c r="BN95" s="53"/>
      <c r="BO95" s="53"/>
      <c r="BP95" s="53"/>
      <c r="BQ95" s="53">
        <f>BR95+BT95+BU95</f>
        <v>1500</v>
      </c>
      <c r="BR95" s="53">
        <f>BR96</f>
        <v>1500</v>
      </c>
      <c r="BS95" s="55">
        <f t="shared" si="198"/>
        <v>100</v>
      </c>
      <c r="BT95" s="53">
        <f t="shared" ref="BT95:DP95" si="221">BT96</f>
        <v>0</v>
      </c>
      <c r="BU95" s="53"/>
      <c r="BV95" s="53">
        <f>BW95+BY95+BZ95</f>
        <v>150</v>
      </c>
      <c r="BW95" s="53">
        <f t="shared" si="221"/>
        <v>150</v>
      </c>
      <c r="BX95" s="55">
        <f t="shared" si="199"/>
        <v>100</v>
      </c>
      <c r="BY95" s="53">
        <f t="shared" si="221"/>
        <v>0</v>
      </c>
      <c r="BZ95" s="53"/>
      <c r="CA95" s="53">
        <f>CB95+CD95+CE95</f>
        <v>150</v>
      </c>
      <c r="CB95" s="53">
        <f t="shared" si="221"/>
        <v>150</v>
      </c>
      <c r="CC95" s="55">
        <f t="shared" si="200"/>
        <v>100</v>
      </c>
      <c r="CD95" s="53">
        <f t="shared" si="221"/>
        <v>0</v>
      </c>
      <c r="CE95" s="53"/>
      <c r="CF95" s="53">
        <f>CG95+CI95+CJ95</f>
        <v>150</v>
      </c>
      <c r="CG95" s="53">
        <f t="shared" si="221"/>
        <v>150</v>
      </c>
      <c r="CH95" s="55">
        <f t="shared" si="201"/>
        <v>100</v>
      </c>
      <c r="CI95" s="53">
        <f t="shared" si="221"/>
        <v>0</v>
      </c>
      <c r="CJ95" s="53"/>
      <c r="CK95" s="53">
        <f>CL95+CN95+CO95</f>
        <v>150</v>
      </c>
      <c r="CL95" s="53">
        <f t="shared" si="221"/>
        <v>150</v>
      </c>
      <c r="CM95" s="55">
        <f t="shared" si="202"/>
        <v>100</v>
      </c>
      <c r="CN95" s="53">
        <f t="shared" si="221"/>
        <v>0</v>
      </c>
      <c r="CO95" s="53"/>
      <c r="CP95" s="53">
        <f>CQ95+CS95+CT95</f>
        <v>150</v>
      </c>
      <c r="CQ95" s="53">
        <f t="shared" si="221"/>
        <v>150</v>
      </c>
      <c r="CR95" s="55">
        <f t="shared" si="203"/>
        <v>100</v>
      </c>
      <c r="CS95" s="53">
        <f t="shared" si="221"/>
        <v>0</v>
      </c>
      <c r="CT95" s="53"/>
      <c r="CU95" s="53">
        <f>CV95+CX95+CY95</f>
        <v>150</v>
      </c>
      <c r="CV95" s="53">
        <f t="shared" si="221"/>
        <v>150</v>
      </c>
      <c r="CW95" s="55">
        <f t="shared" si="204"/>
        <v>100</v>
      </c>
      <c r="CX95" s="53">
        <f t="shared" si="221"/>
        <v>0</v>
      </c>
      <c r="CY95" s="53"/>
      <c r="CZ95" s="53">
        <f>DA95+DC95+DD95</f>
        <v>150</v>
      </c>
      <c r="DA95" s="53">
        <f t="shared" si="221"/>
        <v>150</v>
      </c>
      <c r="DB95" s="55">
        <f t="shared" si="205"/>
        <v>100</v>
      </c>
      <c r="DC95" s="53">
        <f t="shared" si="221"/>
        <v>0</v>
      </c>
      <c r="DD95" s="53"/>
      <c r="DE95" s="53">
        <f>DF95+DH95+DI95</f>
        <v>150</v>
      </c>
      <c r="DF95" s="53">
        <f t="shared" si="221"/>
        <v>150</v>
      </c>
      <c r="DG95" s="55">
        <f t="shared" si="206"/>
        <v>100</v>
      </c>
      <c r="DH95" s="53">
        <f t="shared" si="221"/>
        <v>0</v>
      </c>
      <c r="DI95" s="53"/>
      <c r="DJ95" s="53">
        <f>DK95+DM95+DN95</f>
        <v>150</v>
      </c>
      <c r="DK95" s="53">
        <f t="shared" si="221"/>
        <v>150</v>
      </c>
      <c r="DL95" s="55">
        <f t="shared" si="207"/>
        <v>100</v>
      </c>
      <c r="DM95" s="53">
        <f t="shared" si="221"/>
        <v>0</v>
      </c>
      <c r="DN95" s="53"/>
      <c r="DO95" s="53">
        <f>DP95+DR95+DS95</f>
        <v>150</v>
      </c>
      <c r="DP95" s="53">
        <f t="shared" si="221"/>
        <v>150</v>
      </c>
      <c r="DQ95" s="55">
        <f t="shared" si="208"/>
        <v>100</v>
      </c>
      <c r="DR95" s="53">
        <f t="shared" ref="DR95" si="222">DR96</f>
        <v>0</v>
      </c>
      <c r="DS95" s="53"/>
    </row>
    <row r="96" spans="1:123" ht="23.25" hidden="1" customHeight="1" outlineLevel="1">
      <c r="A96" s="48"/>
      <c r="B96" s="78" t="s">
        <v>264</v>
      </c>
      <c r="C96" s="156"/>
      <c r="D96" s="156"/>
      <c r="E96" s="156"/>
      <c r="F96" s="156"/>
      <c r="G96" s="156"/>
      <c r="H96" s="156"/>
      <c r="I96" s="156"/>
      <c r="J96" s="156"/>
      <c r="K96" s="156"/>
      <c r="L96" s="156"/>
      <c r="M96" s="156"/>
      <c r="N96" s="156"/>
      <c r="O96" s="156"/>
      <c r="P96" s="156"/>
      <c r="Q96" s="156"/>
      <c r="R96" s="156"/>
      <c r="S96" s="156"/>
      <c r="T96" s="156"/>
      <c r="U96" s="156"/>
      <c r="V96" s="156"/>
      <c r="W96" s="156"/>
      <c r="X96" s="156"/>
      <c r="Y96" s="156">
        <f t="shared" si="213"/>
        <v>1500</v>
      </c>
      <c r="Z96" s="156">
        <f t="shared" si="213"/>
        <v>1500</v>
      </c>
      <c r="AA96" s="156"/>
      <c r="AB96" s="156">
        <v>150</v>
      </c>
      <c r="AC96" s="156">
        <v>150</v>
      </c>
      <c r="AD96" s="156"/>
      <c r="AE96" s="156">
        <v>150</v>
      </c>
      <c r="AF96" s="156">
        <v>150</v>
      </c>
      <c r="AG96" s="156"/>
      <c r="AH96" s="156">
        <v>150</v>
      </c>
      <c r="AI96" s="156">
        <v>150</v>
      </c>
      <c r="AJ96" s="156"/>
      <c r="AK96" s="156">
        <v>150</v>
      </c>
      <c r="AL96" s="156">
        <v>150</v>
      </c>
      <c r="AM96" s="156"/>
      <c r="AN96" s="156">
        <v>150</v>
      </c>
      <c r="AO96" s="156">
        <v>150</v>
      </c>
      <c r="AP96" s="156"/>
      <c r="AQ96" s="156">
        <v>150</v>
      </c>
      <c r="AR96" s="156">
        <v>150</v>
      </c>
      <c r="AS96" s="156"/>
      <c r="AT96" s="156">
        <v>150</v>
      </c>
      <c r="AU96" s="156">
        <v>150</v>
      </c>
      <c r="AV96" s="156"/>
      <c r="AW96" s="156">
        <v>150</v>
      </c>
      <c r="AX96" s="156">
        <v>150</v>
      </c>
      <c r="AY96" s="156"/>
      <c r="AZ96" s="156">
        <v>150</v>
      </c>
      <c r="BA96" s="156">
        <v>150</v>
      </c>
      <c r="BB96" s="156"/>
      <c r="BC96" s="156">
        <v>150</v>
      </c>
      <c r="BD96" s="156">
        <v>150</v>
      </c>
      <c r="BE96" s="156"/>
      <c r="BF96" s="156"/>
      <c r="BG96" s="156"/>
      <c r="BH96" s="156"/>
      <c r="BI96" s="156"/>
      <c r="BJ96" s="156"/>
      <c r="BK96" s="156"/>
      <c r="BL96" s="156"/>
      <c r="BM96" s="156"/>
      <c r="BN96" s="156"/>
      <c r="BO96" s="156"/>
      <c r="BP96" s="156"/>
      <c r="BQ96" s="156">
        <f>BR96+BT96+BU96</f>
        <v>1500</v>
      </c>
      <c r="BR96" s="156">
        <f>BW96+CB96+CG96+CL96+CQ96+CV96+DA96+DF96+DK96+DP96</f>
        <v>1500</v>
      </c>
      <c r="BS96" s="50">
        <f t="shared" si="198"/>
        <v>100</v>
      </c>
      <c r="BT96" s="156"/>
      <c r="BU96" s="156"/>
      <c r="BV96" s="156">
        <f>BW96+BY96+BZ96</f>
        <v>150</v>
      </c>
      <c r="BW96" s="156">
        <f>BW39</f>
        <v>150</v>
      </c>
      <c r="BX96" s="50">
        <f t="shared" si="199"/>
        <v>100</v>
      </c>
      <c r="BY96" s="156"/>
      <c r="BZ96" s="156"/>
      <c r="CA96" s="156">
        <f>CB96+CD96+CE96</f>
        <v>150</v>
      </c>
      <c r="CB96" s="156">
        <f>CB39</f>
        <v>150</v>
      </c>
      <c r="CC96" s="50">
        <f t="shared" si="200"/>
        <v>100</v>
      </c>
      <c r="CD96" s="156"/>
      <c r="CE96" s="156"/>
      <c r="CF96" s="156">
        <f>CG96+CI96+CJ96</f>
        <v>150</v>
      </c>
      <c r="CG96" s="156">
        <f>CG39</f>
        <v>150</v>
      </c>
      <c r="CH96" s="50">
        <f t="shared" si="201"/>
        <v>100</v>
      </c>
      <c r="CI96" s="156"/>
      <c r="CJ96" s="156"/>
      <c r="CK96" s="156">
        <f>CL96+CN96+CO96</f>
        <v>150</v>
      </c>
      <c r="CL96" s="156">
        <f>CL39</f>
        <v>150</v>
      </c>
      <c r="CM96" s="50">
        <f t="shared" si="202"/>
        <v>100</v>
      </c>
      <c r="CN96" s="156"/>
      <c r="CO96" s="156"/>
      <c r="CP96" s="156">
        <f>CQ96+CS96+CT96</f>
        <v>150</v>
      </c>
      <c r="CQ96" s="156">
        <f>CQ39</f>
        <v>150</v>
      </c>
      <c r="CR96" s="50">
        <f t="shared" si="203"/>
        <v>100</v>
      </c>
      <c r="CS96" s="156"/>
      <c r="CT96" s="156"/>
      <c r="CU96" s="156">
        <f>CV96+CX96+CY96</f>
        <v>150</v>
      </c>
      <c r="CV96" s="156">
        <f>CV39</f>
        <v>150</v>
      </c>
      <c r="CW96" s="50">
        <f t="shared" si="204"/>
        <v>100</v>
      </c>
      <c r="CX96" s="156"/>
      <c r="CY96" s="156"/>
      <c r="CZ96" s="156">
        <f>DA96+DC96+DD96</f>
        <v>150</v>
      </c>
      <c r="DA96" s="156">
        <f>DA39</f>
        <v>150</v>
      </c>
      <c r="DB96" s="50">
        <f t="shared" si="205"/>
        <v>100</v>
      </c>
      <c r="DC96" s="156"/>
      <c r="DD96" s="156"/>
      <c r="DE96" s="156">
        <f>DF96+DH96+DI96</f>
        <v>150</v>
      </c>
      <c r="DF96" s="156">
        <f>DF39</f>
        <v>150</v>
      </c>
      <c r="DG96" s="50">
        <f t="shared" si="206"/>
        <v>100</v>
      </c>
      <c r="DH96" s="156"/>
      <c r="DI96" s="156"/>
      <c r="DJ96" s="156">
        <f>DK96+DM96+DN96</f>
        <v>150</v>
      </c>
      <c r="DK96" s="156">
        <f>DK39</f>
        <v>150</v>
      </c>
      <c r="DL96" s="50">
        <f t="shared" si="207"/>
        <v>100</v>
      </c>
      <c r="DM96" s="156"/>
      <c r="DN96" s="156"/>
      <c r="DO96" s="156">
        <f>DP96+DR96+DS96</f>
        <v>150</v>
      </c>
      <c r="DP96" s="156">
        <f>DP39</f>
        <v>150</v>
      </c>
      <c r="DQ96" s="50">
        <f t="shared" si="208"/>
        <v>100</v>
      </c>
      <c r="DR96" s="156"/>
      <c r="DS96" s="156"/>
    </row>
    <row r="97" spans="1:123" s="56" customFormat="1" ht="33" customHeight="1" collapsed="1">
      <c r="A97" s="51" t="s">
        <v>31</v>
      </c>
      <c r="B97" s="52" t="s">
        <v>389</v>
      </c>
      <c r="C97" s="53">
        <f>C98+C99</f>
        <v>884117</v>
      </c>
      <c r="D97" s="53">
        <f>D98+D99</f>
        <v>157939</v>
      </c>
      <c r="E97" s="53">
        <f t="shared" ref="E97:DP97" si="223">E98+E99</f>
        <v>90937</v>
      </c>
      <c r="F97" s="53">
        <f t="shared" si="223"/>
        <v>73834</v>
      </c>
      <c r="G97" s="53">
        <f t="shared" si="223"/>
        <v>95472</v>
      </c>
      <c r="H97" s="53">
        <f t="shared" si="223"/>
        <v>100478</v>
      </c>
      <c r="I97" s="53">
        <f t="shared" si="223"/>
        <v>84253</v>
      </c>
      <c r="J97" s="53">
        <f t="shared" si="223"/>
        <v>37672</v>
      </c>
      <c r="K97" s="53">
        <f t="shared" si="223"/>
        <v>66154</v>
      </c>
      <c r="L97" s="53">
        <f t="shared" si="223"/>
        <v>91406</v>
      </c>
      <c r="M97" s="53">
        <f t="shared" si="223"/>
        <v>85972</v>
      </c>
      <c r="N97" s="53">
        <f t="shared" si="223"/>
        <v>887661</v>
      </c>
      <c r="O97" s="53">
        <f t="shared" si="223"/>
        <v>157939</v>
      </c>
      <c r="P97" s="53">
        <f t="shared" si="223"/>
        <v>90937</v>
      </c>
      <c r="Q97" s="53">
        <f t="shared" si="223"/>
        <v>73834</v>
      </c>
      <c r="R97" s="53">
        <f t="shared" si="223"/>
        <v>95472</v>
      </c>
      <c r="S97" s="53">
        <f t="shared" si="223"/>
        <v>100478</v>
      </c>
      <c r="T97" s="53">
        <f t="shared" si="223"/>
        <v>84253</v>
      </c>
      <c r="U97" s="53">
        <f t="shared" si="223"/>
        <v>37311</v>
      </c>
      <c r="V97" s="53">
        <f t="shared" si="223"/>
        <v>65907</v>
      </c>
      <c r="W97" s="53">
        <f t="shared" si="223"/>
        <v>94620</v>
      </c>
      <c r="X97" s="53">
        <f t="shared" si="223"/>
        <v>86910</v>
      </c>
      <c r="Y97" s="53">
        <f t="shared" si="213"/>
        <v>928762</v>
      </c>
      <c r="Z97" s="53">
        <f t="shared" si="213"/>
        <v>906422</v>
      </c>
      <c r="AA97" s="53">
        <f t="shared" si="213"/>
        <v>22340</v>
      </c>
      <c r="AB97" s="53">
        <f>AC97+AD97</f>
        <v>163501</v>
      </c>
      <c r="AC97" s="53">
        <f>AC98+AC99</f>
        <v>160383</v>
      </c>
      <c r="AD97" s="53">
        <v>3118</v>
      </c>
      <c r="AE97" s="53">
        <f>AF97+AG97</f>
        <v>95029</v>
      </c>
      <c r="AF97" s="53">
        <f>AF98+AF99</f>
        <v>92595</v>
      </c>
      <c r="AG97" s="53">
        <v>2434</v>
      </c>
      <c r="AH97" s="53">
        <f>AI97+AJ97</f>
        <v>76939</v>
      </c>
      <c r="AI97" s="53">
        <f>AI98+AI99</f>
        <v>74421</v>
      </c>
      <c r="AJ97" s="53">
        <v>2518</v>
      </c>
      <c r="AK97" s="53">
        <f>AL97+AM97</f>
        <v>98525</v>
      </c>
      <c r="AL97" s="53">
        <f>AL98+AL99</f>
        <v>96679</v>
      </c>
      <c r="AM97" s="53">
        <v>1846</v>
      </c>
      <c r="AN97" s="53">
        <f>AO97+AP97</f>
        <v>105041</v>
      </c>
      <c r="AO97" s="53">
        <f>AO98+AO99</f>
        <v>102331</v>
      </c>
      <c r="AP97" s="53">
        <v>2710</v>
      </c>
      <c r="AQ97" s="53">
        <f>AR97+AS97</f>
        <v>90680</v>
      </c>
      <c r="AR97" s="53">
        <f>AR98+AR99</f>
        <v>88541</v>
      </c>
      <c r="AS97" s="53">
        <v>2139</v>
      </c>
      <c r="AT97" s="53">
        <f>AU97+AV97</f>
        <v>40653</v>
      </c>
      <c r="AU97" s="53">
        <f>AU98+AU99</f>
        <v>39664</v>
      </c>
      <c r="AV97" s="53">
        <v>989</v>
      </c>
      <c r="AW97" s="53">
        <f>AX97+AY97</f>
        <v>68906</v>
      </c>
      <c r="AX97" s="53">
        <f>AX98+AX99</f>
        <v>67161</v>
      </c>
      <c r="AY97" s="53">
        <v>1745</v>
      </c>
      <c r="AZ97" s="53">
        <f>BA97+BB97</f>
        <v>100832</v>
      </c>
      <c r="BA97" s="53">
        <f>BA98+BA99</f>
        <v>98346</v>
      </c>
      <c r="BB97" s="53">
        <v>2486</v>
      </c>
      <c r="BC97" s="53">
        <f>BD97+BE97</f>
        <v>88656</v>
      </c>
      <c r="BD97" s="53">
        <f>BD98+BD99</f>
        <v>86301</v>
      </c>
      <c r="BE97" s="53">
        <v>2355</v>
      </c>
      <c r="BF97" s="53">
        <f t="shared" ref="BF97:BP97" si="224">BF98+BF99</f>
        <v>888728</v>
      </c>
      <c r="BG97" s="53">
        <f t="shared" si="224"/>
        <v>148212</v>
      </c>
      <c r="BH97" s="53">
        <f t="shared" si="224"/>
        <v>89393</v>
      </c>
      <c r="BI97" s="53">
        <f t="shared" si="224"/>
        <v>72129</v>
      </c>
      <c r="BJ97" s="53">
        <f t="shared" si="224"/>
        <v>94973</v>
      </c>
      <c r="BK97" s="53">
        <f t="shared" si="224"/>
        <v>100650</v>
      </c>
      <c r="BL97" s="53">
        <f t="shared" si="224"/>
        <v>88541</v>
      </c>
      <c r="BM97" s="53">
        <f t="shared" si="224"/>
        <v>39303</v>
      </c>
      <c r="BN97" s="53">
        <f t="shared" si="224"/>
        <v>66728</v>
      </c>
      <c r="BO97" s="53">
        <f t="shared" si="224"/>
        <v>101560</v>
      </c>
      <c r="BP97" s="53">
        <f t="shared" si="224"/>
        <v>87239</v>
      </c>
      <c r="BQ97" s="53">
        <f t="shared" ref="BQ97:BQ99" si="225">BR97+BT97+BU97</f>
        <v>987834</v>
      </c>
      <c r="BR97" s="53">
        <f t="shared" si="223"/>
        <v>917130</v>
      </c>
      <c r="BS97" s="55">
        <f t="shared" si="198"/>
        <v>101.18134820205158</v>
      </c>
      <c r="BT97" s="53">
        <f>BY97+CD97+CI97+CN97+CS97+CX97+DC97+DH97+DM97+DR97</f>
        <v>22340</v>
      </c>
      <c r="BU97" s="53">
        <f>BZ97+CE97+CJ97+CO97+CT97+CY97+DD97+DI97+DN97+DS97</f>
        <v>48364</v>
      </c>
      <c r="BV97" s="53">
        <f t="shared" ref="BV97:BV99" si="226">BW97+BY97+BZ97</f>
        <v>172448</v>
      </c>
      <c r="BW97" s="53">
        <f>BW98+BW99</f>
        <v>160383</v>
      </c>
      <c r="BX97" s="55">
        <f t="shared" si="199"/>
        <v>100</v>
      </c>
      <c r="BY97" s="53">
        <v>3118</v>
      </c>
      <c r="BZ97" s="53">
        <v>8947</v>
      </c>
      <c r="CA97" s="53">
        <f t="shared" ref="CA97:CA99" si="227">CB97+CD97+CE97</f>
        <v>102744</v>
      </c>
      <c r="CB97" s="53">
        <f t="shared" si="223"/>
        <v>94442</v>
      </c>
      <c r="CC97" s="55">
        <f t="shared" si="200"/>
        <v>101.99470813758842</v>
      </c>
      <c r="CD97" s="53">
        <v>2434</v>
      </c>
      <c r="CE97" s="53">
        <v>5868</v>
      </c>
      <c r="CF97" s="53">
        <f t="shared" ref="CF97:CF99" si="228">CG97+CI97+CJ97</f>
        <v>81782</v>
      </c>
      <c r="CG97" s="53">
        <f t="shared" si="223"/>
        <v>74506</v>
      </c>
      <c r="CH97" s="55">
        <f t="shared" si="201"/>
        <v>100.11421507370231</v>
      </c>
      <c r="CI97" s="53">
        <v>2518</v>
      </c>
      <c r="CJ97" s="53">
        <v>4758</v>
      </c>
      <c r="CK97" s="53">
        <f t="shared" ref="CK97:CK99" si="229">CL97+CN97+CO97</f>
        <v>102701</v>
      </c>
      <c r="CL97" s="53">
        <f t="shared" si="223"/>
        <v>96854</v>
      </c>
      <c r="CM97" s="55">
        <f t="shared" si="202"/>
        <v>100.18101138820219</v>
      </c>
      <c r="CN97" s="53">
        <v>1846</v>
      </c>
      <c r="CO97" s="53">
        <v>4001</v>
      </c>
      <c r="CP97" s="53">
        <f t="shared" ref="CP97:CP99" si="230">CQ97+CS97+CT97</f>
        <v>109614</v>
      </c>
      <c r="CQ97" s="53">
        <f t="shared" si="223"/>
        <v>102331</v>
      </c>
      <c r="CR97" s="55">
        <f t="shared" si="203"/>
        <v>100</v>
      </c>
      <c r="CS97" s="53">
        <v>2710</v>
      </c>
      <c r="CT97" s="53">
        <v>4573</v>
      </c>
      <c r="CU97" s="53">
        <f t="shared" ref="CU97:CU99" si="231">CV97+CX97+CY97</f>
        <v>100748</v>
      </c>
      <c r="CV97" s="53">
        <f t="shared" si="223"/>
        <v>94059</v>
      </c>
      <c r="CW97" s="55">
        <f t="shared" si="204"/>
        <v>106.23214104200314</v>
      </c>
      <c r="CX97" s="53">
        <v>2139</v>
      </c>
      <c r="CY97" s="53">
        <v>4550</v>
      </c>
      <c r="CZ97" s="53">
        <f t="shared" ref="CZ97:CZ99" si="232">DA97+DC97+DD97</f>
        <v>45158</v>
      </c>
      <c r="DA97" s="53">
        <f t="shared" si="223"/>
        <v>40358</v>
      </c>
      <c r="DB97" s="55">
        <f t="shared" si="205"/>
        <v>101.74969745865268</v>
      </c>
      <c r="DC97" s="53">
        <v>989</v>
      </c>
      <c r="DD97" s="53">
        <v>3811</v>
      </c>
      <c r="DE97" s="53">
        <f t="shared" ref="DE97:DE99" si="233">DF97+DH97+DI97</f>
        <v>74891</v>
      </c>
      <c r="DF97" s="53">
        <f t="shared" si="223"/>
        <v>69834</v>
      </c>
      <c r="DG97" s="55">
        <f t="shared" si="206"/>
        <v>103.97998838611696</v>
      </c>
      <c r="DH97" s="53">
        <v>1745</v>
      </c>
      <c r="DI97" s="53">
        <v>3312</v>
      </c>
      <c r="DJ97" s="53">
        <f t="shared" ref="DJ97:DJ99" si="234">DK97+DM97+DN97</f>
        <v>104534</v>
      </c>
      <c r="DK97" s="53">
        <f t="shared" si="223"/>
        <v>98064</v>
      </c>
      <c r="DL97" s="55">
        <f t="shared" si="207"/>
        <v>99.713257275334016</v>
      </c>
      <c r="DM97" s="53">
        <v>2486</v>
      </c>
      <c r="DN97" s="53">
        <v>3984</v>
      </c>
      <c r="DO97" s="53">
        <f t="shared" ref="DO97:DO99" si="235">DP97+DR97+DS97</f>
        <v>93214</v>
      </c>
      <c r="DP97" s="53">
        <f t="shared" si="223"/>
        <v>86299</v>
      </c>
      <c r="DQ97" s="55">
        <f t="shared" si="208"/>
        <v>99.99768252975052</v>
      </c>
      <c r="DR97" s="53">
        <v>2355</v>
      </c>
      <c r="DS97" s="53">
        <v>4560</v>
      </c>
    </row>
    <row r="98" spans="1:123" s="39" customFormat="1" ht="23.25" customHeight="1">
      <c r="A98" s="48" t="s">
        <v>67</v>
      </c>
      <c r="B98" s="59" t="s">
        <v>164</v>
      </c>
      <c r="C98" s="156">
        <f>D98+E98+F98+G98+H98+I98+J98+K98+L98+M98</f>
        <v>884117</v>
      </c>
      <c r="D98" s="156">
        <v>157939</v>
      </c>
      <c r="E98" s="156">
        <v>90937</v>
      </c>
      <c r="F98" s="156">
        <v>73834</v>
      </c>
      <c r="G98" s="156">
        <v>95472</v>
      </c>
      <c r="H98" s="156">
        <v>100478</v>
      </c>
      <c r="I98" s="156">
        <v>84253</v>
      </c>
      <c r="J98" s="156">
        <v>37672</v>
      </c>
      <c r="K98" s="156">
        <v>66154</v>
      </c>
      <c r="L98" s="156">
        <v>91406</v>
      </c>
      <c r="M98" s="156">
        <v>85972</v>
      </c>
      <c r="N98" s="156">
        <f t="shared" si="45"/>
        <v>887661</v>
      </c>
      <c r="O98" s="156">
        <f>D98</f>
        <v>157939</v>
      </c>
      <c r="P98" s="156">
        <f t="shared" si="170"/>
        <v>90937</v>
      </c>
      <c r="Q98" s="156">
        <f t="shared" si="170"/>
        <v>73834</v>
      </c>
      <c r="R98" s="156">
        <f t="shared" si="170"/>
        <v>95472</v>
      </c>
      <c r="S98" s="156">
        <f t="shared" si="170"/>
        <v>100478</v>
      </c>
      <c r="T98" s="156">
        <f t="shared" si="170"/>
        <v>84253</v>
      </c>
      <c r="U98" s="156">
        <f>J98-361</f>
        <v>37311</v>
      </c>
      <c r="V98" s="156">
        <f>K98-247</f>
        <v>65907</v>
      </c>
      <c r="W98" s="156">
        <f>L98+3214</f>
        <v>94620</v>
      </c>
      <c r="X98" s="156">
        <f>M98+937+1</f>
        <v>86910</v>
      </c>
      <c r="Y98" s="156">
        <f t="shared" si="213"/>
        <v>885184</v>
      </c>
      <c r="Z98" s="156">
        <f t="shared" si="213"/>
        <v>885184</v>
      </c>
      <c r="AA98" s="156">
        <f t="shared" si="213"/>
        <v>0</v>
      </c>
      <c r="AB98" s="156">
        <v>148212</v>
      </c>
      <c r="AC98" s="156">
        <v>148212</v>
      </c>
      <c r="AD98" s="156"/>
      <c r="AE98" s="156">
        <v>89393</v>
      </c>
      <c r="AF98" s="156">
        <v>89393</v>
      </c>
      <c r="AG98" s="156"/>
      <c r="AH98" s="156">
        <v>72129</v>
      </c>
      <c r="AI98" s="156">
        <v>72129</v>
      </c>
      <c r="AJ98" s="156"/>
      <c r="AK98" s="156">
        <v>94973</v>
      </c>
      <c r="AL98" s="156">
        <v>94973</v>
      </c>
      <c r="AM98" s="156"/>
      <c r="AN98" s="156">
        <v>100650</v>
      </c>
      <c r="AO98" s="156">
        <v>100650</v>
      </c>
      <c r="AP98" s="156"/>
      <c r="AQ98" s="156">
        <v>88541</v>
      </c>
      <c r="AR98" s="156">
        <v>88541</v>
      </c>
      <c r="AS98" s="156"/>
      <c r="AT98" s="156">
        <v>39664</v>
      </c>
      <c r="AU98" s="156">
        <v>39664</v>
      </c>
      <c r="AV98" s="156"/>
      <c r="AW98" s="156">
        <v>66975</v>
      </c>
      <c r="AX98" s="156">
        <v>66975</v>
      </c>
      <c r="AY98" s="156"/>
      <c r="AZ98" s="156">
        <v>98346</v>
      </c>
      <c r="BA98" s="156">
        <v>98346</v>
      </c>
      <c r="BB98" s="156"/>
      <c r="BC98" s="156">
        <v>86301</v>
      </c>
      <c r="BD98" s="156">
        <v>86301</v>
      </c>
      <c r="BE98" s="156"/>
      <c r="BF98" s="156">
        <f t="shared" ref="BF98" si="236">BG98+BH98+BI98+BJ98+BK98+BL98+BM98+BN98+BO98+BP98</f>
        <v>888728</v>
      </c>
      <c r="BG98" s="156">
        <f>AB98</f>
        <v>148212</v>
      </c>
      <c r="BH98" s="156">
        <f>AE98</f>
        <v>89393</v>
      </c>
      <c r="BI98" s="156">
        <f>AH98</f>
        <v>72129</v>
      </c>
      <c r="BJ98" s="156">
        <f>AK98</f>
        <v>94973</v>
      </c>
      <c r="BK98" s="156">
        <f>AN98</f>
        <v>100650</v>
      </c>
      <c r="BL98" s="156">
        <f>AQ98</f>
        <v>88541</v>
      </c>
      <c r="BM98" s="156">
        <f>AT98-361</f>
        <v>39303</v>
      </c>
      <c r="BN98" s="156">
        <f>AW98-247</f>
        <v>66728</v>
      </c>
      <c r="BO98" s="156">
        <f>AZ98+3214</f>
        <v>101560</v>
      </c>
      <c r="BP98" s="156">
        <f>BC98+937+1</f>
        <v>87239</v>
      </c>
      <c r="BQ98" s="156">
        <f t="shared" si="225"/>
        <v>910400</v>
      </c>
      <c r="BR98" s="156">
        <f t="shared" ref="BR98:BR100" si="237">BW98+CB98+CG98+CL98+CQ98+CV98+DA98+DF98+DK98+DP98</f>
        <v>910400</v>
      </c>
      <c r="BS98" s="50">
        <f t="shared" si="198"/>
        <v>102.84867327019016</v>
      </c>
      <c r="BT98" s="156">
        <f>BY98+CD98+CI98+CN98+CS98+CX98+DC98+DH98+DM98+DR98</f>
        <v>0</v>
      </c>
      <c r="BU98" s="156"/>
      <c r="BV98" s="156">
        <f t="shared" si="226"/>
        <v>155269</v>
      </c>
      <c r="BW98" s="156">
        <f>ROUND((AC98*1),0)-152+50+6574+935-400+50</f>
        <v>155269</v>
      </c>
      <c r="BX98" s="50">
        <f t="shared" si="199"/>
        <v>104.76142282676166</v>
      </c>
      <c r="BY98" s="156"/>
      <c r="BZ98" s="156"/>
      <c r="CA98" s="156">
        <f t="shared" si="227"/>
        <v>94442</v>
      </c>
      <c r="CB98" s="156">
        <f>ROUND((AF98*1),0)+5079-30</f>
        <v>94442</v>
      </c>
      <c r="CC98" s="50">
        <f t="shared" si="200"/>
        <v>105.6480932511494</v>
      </c>
      <c r="CD98" s="156"/>
      <c r="CE98" s="156"/>
      <c r="CF98" s="156">
        <f t="shared" si="228"/>
        <v>74506</v>
      </c>
      <c r="CG98" s="156">
        <f>ROUND((AI98*1),0)+2270+127-20</f>
        <v>74506</v>
      </c>
      <c r="CH98" s="50">
        <f t="shared" si="201"/>
        <v>103.29548447919699</v>
      </c>
      <c r="CI98" s="156"/>
      <c r="CJ98" s="156"/>
      <c r="CK98" s="156">
        <f t="shared" si="229"/>
        <v>96854</v>
      </c>
      <c r="CL98" s="156">
        <f>ROUND((AL98*1),0)+2294-258+130-277-28-517+427-170+260+50-30</f>
        <v>96854</v>
      </c>
      <c r="CM98" s="50">
        <f t="shared" si="202"/>
        <v>101.98056289682332</v>
      </c>
      <c r="CN98" s="156"/>
      <c r="CO98" s="156"/>
      <c r="CP98" s="156">
        <f t="shared" si="230"/>
        <v>100715</v>
      </c>
      <c r="CQ98" s="156">
        <f>ROUND((AO98*1),0)+937+20-30-44-213+5-410-170-30</f>
        <v>100715</v>
      </c>
      <c r="CR98" s="50">
        <f t="shared" si="203"/>
        <v>100.06458022851466</v>
      </c>
      <c r="CS98" s="156"/>
      <c r="CT98" s="156"/>
      <c r="CU98" s="156">
        <f t="shared" si="231"/>
        <v>94059</v>
      </c>
      <c r="CV98" s="156">
        <f>ROUND((AR98*1),0)+8065+150-201-151-2195+40-190</f>
        <v>94059</v>
      </c>
      <c r="CW98" s="50">
        <f t="shared" si="204"/>
        <v>106.23214104200314</v>
      </c>
      <c r="CX98" s="156"/>
      <c r="CY98" s="156"/>
      <c r="CZ98" s="156">
        <f t="shared" si="232"/>
        <v>40358</v>
      </c>
      <c r="DA98" s="156">
        <f>ROUND((AU98*1),0)-40+90-40+854-10-50-110</f>
        <v>40358</v>
      </c>
      <c r="DB98" s="50">
        <f t="shared" si="205"/>
        <v>101.74969745865268</v>
      </c>
      <c r="DC98" s="156"/>
      <c r="DD98" s="156"/>
      <c r="DE98" s="156">
        <f t="shared" si="233"/>
        <v>69834</v>
      </c>
      <c r="DF98" s="156">
        <f>ROUND((AX98*1),0)+2869-10</f>
        <v>69834</v>
      </c>
      <c r="DG98" s="50">
        <f t="shared" si="206"/>
        <v>104.26875699888018</v>
      </c>
      <c r="DH98" s="156"/>
      <c r="DI98" s="156"/>
      <c r="DJ98" s="156">
        <f t="shared" si="234"/>
        <v>98064</v>
      </c>
      <c r="DK98" s="156">
        <f>ROUND((BA98*1),0)-42+180-867-954-455+1046-20-180+960+50</f>
        <v>98064</v>
      </c>
      <c r="DL98" s="50">
        <f t="shared" si="207"/>
        <v>99.713257275334016</v>
      </c>
      <c r="DM98" s="156"/>
      <c r="DN98" s="156"/>
      <c r="DO98" s="156">
        <f t="shared" si="235"/>
        <v>86299</v>
      </c>
      <c r="DP98" s="156">
        <f>ROUND((BD98*1),0)+508-320-200+50-40</f>
        <v>86299</v>
      </c>
      <c r="DQ98" s="50">
        <f t="shared" si="208"/>
        <v>99.99768252975052</v>
      </c>
      <c r="DR98" s="156"/>
      <c r="DS98" s="156"/>
    </row>
    <row r="99" spans="1:123" ht="23.25" customHeight="1">
      <c r="A99" s="79" t="s">
        <v>68</v>
      </c>
      <c r="B99" s="69" t="s">
        <v>189</v>
      </c>
      <c r="C99" s="157"/>
      <c r="D99" s="157"/>
      <c r="E99" s="157"/>
      <c r="F99" s="157"/>
      <c r="G99" s="157"/>
      <c r="H99" s="157"/>
      <c r="I99" s="157"/>
      <c r="J99" s="157"/>
      <c r="K99" s="157"/>
      <c r="L99" s="157"/>
      <c r="M99" s="157"/>
      <c r="N99" s="157"/>
      <c r="O99" s="157"/>
      <c r="P99" s="157"/>
      <c r="Q99" s="157"/>
      <c r="R99" s="157"/>
      <c r="S99" s="157"/>
      <c r="T99" s="157"/>
      <c r="U99" s="157"/>
      <c r="V99" s="157"/>
      <c r="W99" s="157"/>
      <c r="X99" s="157"/>
      <c r="Y99" s="156">
        <f t="shared" si="213"/>
        <v>21238</v>
      </c>
      <c r="Z99" s="156">
        <f t="shared" si="213"/>
        <v>21238</v>
      </c>
      <c r="AA99" s="156">
        <f t="shared" si="213"/>
        <v>0</v>
      </c>
      <c r="AB99" s="156">
        <v>12171</v>
      </c>
      <c r="AC99" s="156">
        <v>12171</v>
      </c>
      <c r="AD99" s="156"/>
      <c r="AE99" s="156">
        <v>3202</v>
      </c>
      <c r="AF99" s="156">
        <v>3202</v>
      </c>
      <c r="AG99" s="156"/>
      <c r="AH99" s="156">
        <v>2292</v>
      </c>
      <c r="AI99" s="156">
        <v>2292</v>
      </c>
      <c r="AJ99" s="156"/>
      <c r="AK99" s="156">
        <v>1706</v>
      </c>
      <c r="AL99" s="156">
        <v>1706</v>
      </c>
      <c r="AM99" s="156"/>
      <c r="AN99" s="156">
        <v>1681</v>
      </c>
      <c r="AO99" s="156">
        <v>1681</v>
      </c>
      <c r="AP99" s="156"/>
      <c r="AQ99" s="156">
        <v>0</v>
      </c>
      <c r="AR99" s="156">
        <v>0</v>
      </c>
      <c r="AS99" s="156"/>
      <c r="AT99" s="156">
        <v>0</v>
      </c>
      <c r="AU99" s="156">
        <v>0</v>
      </c>
      <c r="AV99" s="156"/>
      <c r="AW99" s="156">
        <v>186</v>
      </c>
      <c r="AX99" s="156">
        <v>186</v>
      </c>
      <c r="AY99" s="156"/>
      <c r="AZ99" s="156">
        <v>0</v>
      </c>
      <c r="BA99" s="156">
        <v>0</v>
      </c>
      <c r="BB99" s="156"/>
      <c r="BC99" s="156">
        <v>0</v>
      </c>
      <c r="BD99" s="156">
        <v>0</v>
      </c>
      <c r="BE99" s="156"/>
      <c r="BF99" s="157"/>
      <c r="BG99" s="157"/>
      <c r="BH99" s="157"/>
      <c r="BI99" s="157"/>
      <c r="BJ99" s="157"/>
      <c r="BK99" s="157"/>
      <c r="BL99" s="157"/>
      <c r="BM99" s="157"/>
      <c r="BN99" s="157"/>
      <c r="BO99" s="157"/>
      <c r="BP99" s="157"/>
      <c r="BQ99" s="156">
        <f t="shared" si="225"/>
        <v>6730</v>
      </c>
      <c r="BR99" s="156">
        <f t="shared" si="237"/>
        <v>6730</v>
      </c>
      <c r="BS99" s="50">
        <f t="shared" si="198"/>
        <v>31.688482907995102</v>
      </c>
      <c r="BT99" s="157"/>
      <c r="BU99" s="157"/>
      <c r="BV99" s="156">
        <f t="shared" si="226"/>
        <v>5114</v>
      </c>
      <c r="BW99" s="156">
        <f>BW55</f>
        <v>5114</v>
      </c>
      <c r="BX99" s="50">
        <f t="shared" si="199"/>
        <v>42.017911428806173</v>
      </c>
      <c r="BY99" s="157"/>
      <c r="BZ99" s="157"/>
      <c r="CA99" s="156">
        <f t="shared" si="227"/>
        <v>0</v>
      </c>
      <c r="CB99" s="156">
        <f>CB55</f>
        <v>0</v>
      </c>
      <c r="CC99" s="50">
        <f t="shared" si="200"/>
        <v>0</v>
      </c>
      <c r="CD99" s="157"/>
      <c r="CE99" s="157"/>
      <c r="CF99" s="156">
        <f t="shared" si="228"/>
        <v>0</v>
      </c>
      <c r="CG99" s="156">
        <f>CG55</f>
        <v>0</v>
      </c>
      <c r="CH99" s="50">
        <f t="shared" si="201"/>
        <v>0</v>
      </c>
      <c r="CI99" s="157"/>
      <c r="CJ99" s="157"/>
      <c r="CK99" s="156">
        <f t="shared" si="229"/>
        <v>0</v>
      </c>
      <c r="CL99" s="156">
        <f>CL55</f>
        <v>0</v>
      </c>
      <c r="CM99" s="50">
        <f t="shared" si="202"/>
        <v>0</v>
      </c>
      <c r="CN99" s="157"/>
      <c r="CO99" s="157"/>
      <c r="CP99" s="156">
        <f t="shared" si="230"/>
        <v>1616</v>
      </c>
      <c r="CQ99" s="156">
        <f>CQ55</f>
        <v>1616</v>
      </c>
      <c r="CR99" s="50">
        <f t="shared" si="203"/>
        <v>96.133254015466989</v>
      </c>
      <c r="CS99" s="157"/>
      <c r="CT99" s="157"/>
      <c r="CU99" s="156">
        <f t="shared" si="231"/>
        <v>0</v>
      </c>
      <c r="CV99" s="156">
        <f>CV55</f>
        <v>0</v>
      </c>
      <c r="CW99" s="50">
        <f t="shared" si="204"/>
        <v>0</v>
      </c>
      <c r="CX99" s="157"/>
      <c r="CY99" s="157"/>
      <c r="CZ99" s="156">
        <f t="shared" si="232"/>
        <v>0</v>
      </c>
      <c r="DA99" s="156">
        <f>DA55</f>
        <v>0</v>
      </c>
      <c r="DB99" s="50">
        <f t="shared" si="205"/>
        <v>0</v>
      </c>
      <c r="DC99" s="157"/>
      <c r="DD99" s="157"/>
      <c r="DE99" s="156">
        <f t="shared" si="233"/>
        <v>0</v>
      </c>
      <c r="DF99" s="156">
        <f>DF55</f>
        <v>0</v>
      </c>
      <c r="DG99" s="50">
        <f t="shared" si="206"/>
        <v>0</v>
      </c>
      <c r="DH99" s="157"/>
      <c r="DI99" s="157"/>
      <c r="DJ99" s="156">
        <f t="shared" si="234"/>
        <v>0</v>
      </c>
      <c r="DK99" s="156">
        <f>DK55</f>
        <v>0</v>
      </c>
      <c r="DL99" s="50">
        <f t="shared" si="207"/>
        <v>0</v>
      </c>
      <c r="DM99" s="157"/>
      <c r="DN99" s="157"/>
      <c r="DO99" s="156">
        <f t="shared" si="235"/>
        <v>0</v>
      </c>
      <c r="DP99" s="156">
        <f>DP55</f>
        <v>0</v>
      </c>
      <c r="DQ99" s="50">
        <f t="shared" si="208"/>
        <v>0</v>
      </c>
      <c r="DR99" s="157"/>
      <c r="DS99" s="157"/>
    </row>
    <row r="100" spans="1:123" s="43" customFormat="1" ht="36" customHeight="1">
      <c r="A100" s="205" t="s">
        <v>134</v>
      </c>
      <c r="B100" s="206" t="s">
        <v>190</v>
      </c>
      <c r="C100" s="207"/>
      <c r="D100" s="207"/>
      <c r="E100" s="207"/>
      <c r="F100" s="207"/>
      <c r="G100" s="207"/>
      <c r="H100" s="207"/>
      <c r="I100" s="207"/>
      <c r="J100" s="207"/>
      <c r="K100" s="207"/>
      <c r="L100" s="207"/>
      <c r="M100" s="207"/>
      <c r="N100" s="207"/>
      <c r="O100" s="207"/>
      <c r="P100" s="207"/>
      <c r="Q100" s="207"/>
      <c r="R100" s="207"/>
      <c r="S100" s="207"/>
      <c r="T100" s="207"/>
      <c r="U100" s="207"/>
      <c r="V100" s="207"/>
      <c r="W100" s="207"/>
      <c r="X100" s="207"/>
      <c r="Y100" s="207">
        <f t="shared" si="213"/>
        <v>-29198</v>
      </c>
      <c r="Z100" s="207">
        <f t="shared" si="213"/>
        <v>0</v>
      </c>
      <c r="AA100" s="207">
        <f t="shared" si="213"/>
        <v>-29198</v>
      </c>
      <c r="AB100" s="207">
        <f>AB101+AB102</f>
        <v>-1480</v>
      </c>
      <c r="AC100" s="207">
        <f t="shared" ref="AC100:BP100" si="238">AC101+AC102</f>
        <v>0</v>
      </c>
      <c r="AD100" s="207">
        <f t="shared" si="238"/>
        <v>-1480</v>
      </c>
      <c r="AE100" s="207">
        <f t="shared" si="238"/>
        <v>-450</v>
      </c>
      <c r="AF100" s="207">
        <f t="shared" si="238"/>
        <v>0</v>
      </c>
      <c r="AG100" s="207">
        <f t="shared" si="238"/>
        <v>-450</v>
      </c>
      <c r="AH100" s="207">
        <f t="shared" si="238"/>
        <v>-1343</v>
      </c>
      <c r="AI100" s="207">
        <f t="shared" si="238"/>
        <v>0</v>
      </c>
      <c r="AJ100" s="207">
        <f t="shared" si="238"/>
        <v>-1343</v>
      </c>
      <c r="AK100" s="207">
        <f t="shared" si="238"/>
        <v>-13782</v>
      </c>
      <c r="AL100" s="207">
        <f t="shared" si="238"/>
        <v>0</v>
      </c>
      <c r="AM100" s="207">
        <f t="shared" si="238"/>
        <v>-13782</v>
      </c>
      <c r="AN100" s="207">
        <f t="shared" si="238"/>
        <v>-7500</v>
      </c>
      <c r="AO100" s="207">
        <f t="shared" si="238"/>
        <v>0</v>
      </c>
      <c r="AP100" s="207">
        <f t="shared" si="238"/>
        <v>-7500</v>
      </c>
      <c r="AQ100" s="207">
        <f t="shared" si="238"/>
        <v>404</v>
      </c>
      <c r="AR100" s="207">
        <f t="shared" si="238"/>
        <v>0</v>
      </c>
      <c r="AS100" s="207">
        <f t="shared" si="238"/>
        <v>404</v>
      </c>
      <c r="AT100" s="207">
        <f t="shared" si="238"/>
        <v>-4586</v>
      </c>
      <c r="AU100" s="207">
        <f t="shared" si="238"/>
        <v>0</v>
      </c>
      <c r="AV100" s="207">
        <f t="shared" si="238"/>
        <v>-4586</v>
      </c>
      <c r="AW100" s="207">
        <f t="shared" si="238"/>
        <v>-461</v>
      </c>
      <c r="AX100" s="207">
        <f t="shared" si="238"/>
        <v>0</v>
      </c>
      <c r="AY100" s="207">
        <f t="shared" si="238"/>
        <v>-461</v>
      </c>
      <c r="AZ100" s="207">
        <f t="shared" si="238"/>
        <v>0</v>
      </c>
      <c r="BA100" s="207">
        <f t="shared" si="238"/>
        <v>0</v>
      </c>
      <c r="BB100" s="207">
        <f t="shared" si="238"/>
        <v>0</v>
      </c>
      <c r="BC100" s="207">
        <f t="shared" si="238"/>
        <v>0</v>
      </c>
      <c r="BD100" s="207">
        <f t="shared" si="238"/>
        <v>0</v>
      </c>
      <c r="BE100" s="207">
        <f t="shared" si="238"/>
        <v>0</v>
      </c>
      <c r="BF100" s="207">
        <f t="shared" si="238"/>
        <v>0</v>
      </c>
      <c r="BG100" s="207">
        <f t="shared" si="238"/>
        <v>0</v>
      </c>
      <c r="BH100" s="207">
        <f t="shared" si="238"/>
        <v>0</v>
      </c>
      <c r="BI100" s="207">
        <f t="shared" si="238"/>
        <v>0</v>
      </c>
      <c r="BJ100" s="207">
        <f t="shared" si="238"/>
        <v>0</v>
      </c>
      <c r="BK100" s="207">
        <f t="shared" si="238"/>
        <v>0</v>
      </c>
      <c r="BL100" s="207">
        <f t="shared" si="238"/>
        <v>0</v>
      </c>
      <c r="BM100" s="207">
        <f t="shared" si="238"/>
        <v>0</v>
      </c>
      <c r="BN100" s="207">
        <f t="shared" si="238"/>
        <v>0</v>
      </c>
      <c r="BO100" s="207">
        <f t="shared" si="238"/>
        <v>0</v>
      </c>
      <c r="BP100" s="207">
        <f t="shared" si="238"/>
        <v>0</v>
      </c>
      <c r="BQ100" s="207">
        <f>BR100+BT100+BU100</f>
        <v>-29198</v>
      </c>
      <c r="BR100" s="207">
        <f t="shared" si="237"/>
        <v>0</v>
      </c>
      <c r="BS100" s="208">
        <f t="shared" si="198"/>
        <v>0</v>
      </c>
      <c r="BT100" s="207">
        <f>BY100+CD100+CI100+CN100+CS100+CX100+DC100+DH100+DM100+DR100</f>
        <v>-29198</v>
      </c>
      <c r="BU100" s="207"/>
      <c r="BV100" s="207">
        <f>BW100+BY100+BZ100</f>
        <v>-1480</v>
      </c>
      <c r="BW100" s="207"/>
      <c r="BX100" s="208">
        <f t="shared" si="199"/>
        <v>0</v>
      </c>
      <c r="BY100" s="207">
        <v>-1480</v>
      </c>
      <c r="BZ100" s="207"/>
      <c r="CA100" s="207">
        <f>CB100+CD100+CE100</f>
        <v>-450</v>
      </c>
      <c r="CB100" s="207"/>
      <c r="CC100" s="208">
        <f t="shared" si="200"/>
        <v>0</v>
      </c>
      <c r="CD100" s="207">
        <v>-450</v>
      </c>
      <c r="CE100" s="207"/>
      <c r="CF100" s="207">
        <f>CG100+CI100+CJ100</f>
        <v>-1343</v>
      </c>
      <c r="CG100" s="207"/>
      <c r="CH100" s="208">
        <f t="shared" si="201"/>
        <v>0</v>
      </c>
      <c r="CI100" s="207">
        <v>-1343</v>
      </c>
      <c r="CJ100" s="207"/>
      <c r="CK100" s="207">
        <f>CL100+CN100+CO100</f>
        <v>-13782</v>
      </c>
      <c r="CL100" s="207"/>
      <c r="CM100" s="208">
        <f t="shared" si="202"/>
        <v>0</v>
      </c>
      <c r="CN100" s="207">
        <v>-13782</v>
      </c>
      <c r="CO100" s="207"/>
      <c r="CP100" s="207">
        <f>CQ100+CS100+CT100</f>
        <v>-7500</v>
      </c>
      <c r="CQ100" s="207"/>
      <c r="CR100" s="208">
        <f t="shared" si="203"/>
        <v>0</v>
      </c>
      <c r="CS100" s="207">
        <v>-7500</v>
      </c>
      <c r="CT100" s="207"/>
      <c r="CU100" s="207">
        <f>CV100+CX100+CY100</f>
        <v>404</v>
      </c>
      <c r="CV100" s="207"/>
      <c r="CW100" s="208">
        <f t="shared" si="204"/>
        <v>0</v>
      </c>
      <c r="CX100" s="207">
        <v>404</v>
      </c>
      <c r="CY100" s="207"/>
      <c r="CZ100" s="207">
        <f>DA100+DC100+DD100</f>
        <v>-4586</v>
      </c>
      <c r="DA100" s="207"/>
      <c r="DB100" s="208">
        <f t="shared" si="205"/>
        <v>0</v>
      </c>
      <c r="DC100" s="207">
        <v>-4586</v>
      </c>
      <c r="DD100" s="207"/>
      <c r="DE100" s="207">
        <f>DF100+DH100+DI100</f>
        <v>-461</v>
      </c>
      <c r="DF100" s="207"/>
      <c r="DG100" s="208">
        <f t="shared" si="206"/>
        <v>0</v>
      </c>
      <c r="DH100" s="207">
        <v>-461</v>
      </c>
      <c r="DI100" s="207"/>
      <c r="DJ100" s="207">
        <f>DK100+DM100+DN100</f>
        <v>0</v>
      </c>
      <c r="DK100" s="207"/>
      <c r="DL100" s="208">
        <f t="shared" si="207"/>
        <v>0</v>
      </c>
      <c r="DM100" s="207"/>
      <c r="DN100" s="207"/>
      <c r="DO100" s="207">
        <f>DP100+DR100+DS100</f>
        <v>0</v>
      </c>
      <c r="DP100" s="207"/>
      <c r="DQ100" s="208">
        <f t="shared" si="208"/>
        <v>0</v>
      </c>
      <c r="DR100" s="207">
        <v>0</v>
      </c>
      <c r="DS100" s="207"/>
    </row>
    <row r="101" spans="1:123" s="40" customFormat="1" ht="17.25" customHeight="1">
      <c r="A101" s="209"/>
      <c r="B101" s="141" t="s">
        <v>191</v>
      </c>
      <c r="C101" s="139"/>
      <c r="D101" s="139"/>
      <c r="E101" s="139"/>
      <c r="F101" s="139"/>
      <c r="G101" s="139"/>
      <c r="H101" s="139"/>
      <c r="I101" s="139"/>
      <c r="J101" s="139"/>
      <c r="K101" s="139"/>
      <c r="L101" s="139"/>
      <c r="M101" s="139"/>
      <c r="N101" s="139"/>
      <c r="O101" s="139"/>
      <c r="P101" s="139"/>
      <c r="Q101" s="139"/>
      <c r="R101" s="139"/>
      <c r="S101" s="139"/>
      <c r="T101" s="139"/>
      <c r="U101" s="139"/>
      <c r="V101" s="139"/>
      <c r="W101" s="139"/>
      <c r="X101" s="139"/>
      <c r="Y101" s="156">
        <f t="shared" si="213"/>
        <v>-22427</v>
      </c>
      <c r="Z101" s="156">
        <f t="shared" si="213"/>
        <v>0</v>
      </c>
      <c r="AA101" s="156">
        <f t="shared" si="213"/>
        <v>-22427</v>
      </c>
      <c r="AB101" s="139">
        <v>-1480</v>
      </c>
      <c r="AC101" s="139"/>
      <c r="AD101" s="139">
        <v>-1480</v>
      </c>
      <c r="AE101" s="139">
        <v>-450</v>
      </c>
      <c r="AF101" s="139"/>
      <c r="AG101" s="139">
        <v>-450</v>
      </c>
      <c r="AH101" s="139">
        <v>-1053</v>
      </c>
      <c r="AI101" s="139"/>
      <c r="AJ101" s="139">
        <v>-1053</v>
      </c>
      <c r="AK101" s="139">
        <v>-11432</v>
      </c>
      <c r="AL101" s="139"/>
      <c r="AM101" s="139">
        <v>-11432</v>
      </c>
      <c r="AN101" s="139">
        <v>-6380</v>
      </c>
      <c r="AO101" s="139"/>
      <c r="AP101" s="139">
        <v>-6380</v>
      </c>
      <c r="AQ101" s="139">
        <v>404</v>
      </c>
      <c r="AR101" s="139"/>
      <c r="AS101" s="139">
        <v>404</v>
      </c>
      <c r="AT101" s="139">
        <v>-1575</v>
      </c>
      <c r="AU101" s="139"/>
      <c r="AV101" s="139">
        <v>-1575</v>
      </c>
      <c r="AW101" s="139">
        <v>-461</v>
      </c>
      <c r="AX101" s="139"/>
      <c r="AY101" s="139">
        <v>-461</v>
      </c>
      <c r="AZ101" s="139"/>
      <c r="BA101" s="139"/>
      <c r="BB101" s="139"/>
      <c r="BC101" s="139">
        <v>0</v>
      </c>
      <c r="BD101" s="139"/>
      <c r="BE101" s="139"/>
      <c r="BF101" s="139"/>
      <c r="BG101" s="139"/>
      <c r="BH101" s="139"/>
      <c r="BI101" s="139"/>
      <c r="BJ101" s="139"/>
      <c r="BK101" s="139"/>
      <c r="BL101" s="139"/>
      <c r="BM101" s="139"/>
      <c r="BN101" s="139"/>
      <c r="BO101" s="139"/>
      <c r="BP101" s="139"/>
      <c r="BQ101" s="139">
        <f t="shared" ref="BQ101:BQ103" si="239">BR101+BT101+BU101</f>
        <v>-22427</v>
      </c>
      <c r="BR101" s="139"/>
      <c r="BS101" s="140">
        <f t="shared" si="198"/>
        <v>0</v>
      </c>
      <c r="BT101" s="139">
        <f t="shared" ref="BT101:BT102" si="240">BY101+CD101+CI101+CN101+CS101+CX101+DC101+DH101+DM101+DR101</f>
        <v>-22427</v>
      </c>
      <c r="BU101" s="139"/>
      <c r="BV101" s="139">
        <f t="shared" ref="BV101:BV103" si="241">BW101+BY101+BZ101</f>
        <v>-1480</v>
      </c>
      <c r="BW101" s="139"/>
      <c r="BX101" s="140">
        <f t="shared" si="199"/>
        <v>0</v>
      </c>
      <c r="BY101" s="139">
        <v>-1480</v>
      </c>
      <c r="BZ101" s="139"/>
      <c r="CA101" s="139">
        <f t="shared" ref="CA101:CA103" si="242">CB101+CD101+CE101</f>
        <v>-450</v>
      </c>
      <c r="CB101" s="139"/>
      <c r="CC101" s="140">
        <f t="shared" si="200"/>
        <v>0</v>
      </c>
      <c r="CD101" s="139">
        <v>-450</v>
      </c>
      <c r="CE101" s="139"/>
      <c r="CF101" s="139">
        <f t="shared" ref="CF101:CF103" si="243">CG101+CI101+CJ101</f>
        <v>-1053</v>
      </c>
      <c r="CG101" s="139"/>
      <c r="CH101" s="140">
        <f t="shared" si="201"/>
        <v>0</v>
      </c>
      <c r="CI101" s="139">
        <v>-1053</v>
      </c>
      <c r="CJ101" s="139"/>
      <c r="CK101" s="139">
        <f t="shared" ref="CK101:CK103" si="244">CL101+CN101+CO101</f>
        <v>-11432</v>
      </c>
      <c r="CL101" s="139"/>
      <c r="CM101" s="140">
        <f t="shared" si="202"/>
        <v>0</v>
      </c>
      <c r="CN101" s="139">
        <v>-11432</v>
      </c>
      <c r="CO101" s="139"/>
      <c r="CP101" s="139">
        <f t="shared" ref="CP101:CP103" si="245">CQ101+CS101+CT101</f>
        <v>-6380</v>
      </c>
      <c r="CQ101" s="139"/>
      <c r="CR101" s="140">
        <f t="shared" si="203"/>
        <v>0</v>
      </c>
      <c r="CS101" s="139">
        <v>-6380</v>
      </c>
      <c r="CT101" s="139"/>
      <c r="CU101" s="139">
        <f t="shared" ref="CU101:CU103" si="246">CV101+CX101+CY101</f>
        <v>404</v>
      </c>
      <c r="CV101" s="139"/>
      <c r="CW101" s="140">
        <f t="shared" si="204"/>
        <v>0</v>
      </c>
      <c r="CX101" s="139">
        <v>404</v>
      </c>
      <c r="CY101" s="139"/>
      <c r="CZ101" s="139">
        <f t="shared" ref="CZ101:CZ103" si="247">DA101+DC101+DD101</f>
        <v>-1575</v>
      </c>
      <c r="DA101" s="139"/>
      <c r="DB101" s="140">
        <f t="shared" si="205"/>
        <v>0</v>
      </c>
      <c r="DC101" s="139">
        <v>-1575</v>
      </c>
      <c r="DD101" s="139"/>
      <c r="DE101" s="139">
        <f t="shared" ref="DE101:DE103" si="248">DF101+DH101+DI101</f>
        <v>-461</v>
      </c>
      <c r="DF101" s="139"/>
      <c r="DG101" s="140">
        <f t="shared" si="206"/>
        <v>0</v>
      </c>
      <c r="DH101" s="139">
        <v>-461</v>
      </c>
      <c r="DI101" s="139"/>
      <c r="DJ101" s="139">
        <f t="shared" ref="DJ101:DJ103" si="249">DK101+DM101+DN101</f>
        <v>0</v>
      </c>
      <c r="DK101" s="139"/>
      <c r="DL101" s="140">
        <f t="shared" si="207"/>
        <v>0</v>
      </c>
      <c r="DM101" s="139"/>
      <c r="DN101" s="139"/>
      <c r="DO101" s="139">
        <f t="shared" ref="DO101:DO103" si="250">DP101+DR101+DS101</f>
        <v>0</v>
      </c>
      <c r="DP101" s="139"/>
      <c r="DQ101" s="140">
        <f t="shared" si="208"/>
        <v>0</v>
      </c>
      <c r="DR101" s="139"/>
      <c r="DS101" s="139"/>
    </row>
    <row r="102" spans="1:123" s="40" customFormat="1" ht="18" customHeight="1">
      <c r="A102" s="209"/>
      <c r="B102" s="141" t="s">
        <v>192</v>
      </c>
      <c r="C102" s="139"/>
      <c r="D102" s="139"/>
      <c r="E102" s="139"/>
      <c r="F102" s="139"/>
      <c r="G102" s="139"/>
      <c r="H102" s="139"/>
      <c r="I102" s="139"/>
      <c r="J102" s="139"/>
      <c r="K102" s="139"/>
      <c r="L102" s="139"/>
      <c r="M102" s="139"/>
      <c r="N102" s="139"/>
      <c r="O102" s="139"/>
      <c r="P102" s="139"/>
      <c r="Q102" s="139"/>
      <c r="R102" s="139"/>
      <c r="S102" s="139"/>
      <c r="T102" s="139"/>
      <c r="U102" s="139"/>
      <c r="V102" s="139"/>
      <c r="W102" s="139"/>
      <c r="X102" s="139"/>
      <c r="Y102" s="156">
        <f t="shared" si="213"/>
        <v>-6771</v>
      </c>
      <c r="Z102" s="156">
        <f t="shared" si="213"/>
        <v>0</v>
      </c>
      <c r="AA102" s="156">
        <f t="shared" si="213"/>
        <v>-6771</v>
      </c>
      <c r="AB102" s="139">
        <v>0</v>
      </c>
      <c r="AC102" s="139"/>
      <c r="AD102" s="139">
        <v>0</v>
      </c>
      <c r="AE102" s="139">
        <v>0</v>
      </c>
      <c r="AF102" s="139"/>
      <c r="AG102" s="139">
        <v>0</v>
      </c>
      <c r="AH102" s="139">
        <v>-290</v>
      </c>
      <c r="AI102" s="139"/>
      <c r="AJ102" s="139">
        <v>-290</v>
      </c>
      <c r="AK102" s="139">
        <v>-2350</v>
      </c>
      <c r="AL102" s="139"/>
      <c r="AM102" s="139">
        <v>-2350</v>
      </c>
      <c r="AN102" s="139">
        <v>-1120</v>
      </c>
      <c r="AO102" s="139"/>
      <c r="AP102" s="139">
        <v>-1120</v>
      </c>
      <c r="AQ102" s="139">
        <v>0</v>
      </c>
      <c r="AR102" s="139"/>
      <c r="AS102" s="139">
        <v>0</v>
      </c>
      <c r="AT102" s="139">
        <v>-3011</v>
      </c>
      <c r="AU102" s="139"/>
      <c r="AV102" s="139">
        <v>-3011</v>
      </c>
      <c r="AW102" s="139">
        <v>0</v>
      </c>
      <c r="AX102" s="139"/>
      <c r="AY102" s="139">
        <v>0</v>
      </c>
      <c r="AZ102" s="139"/>
      <c r="BA102" s="139"/>
      <c r="BB102" s="139"/>
      <c r="BC102" s="139">
        <v>0</v>
      </c>
      <c r="BD102" s="139"/>
      <c r="BE102" s="139"/>
      <c r="BF102" s="139"/>
      <c r="BG102" s="139"/>
      <c r="BH102" s="139"/>
      <c r="BI102" s="139"/>
      <c r="BJ102" s="139"/>
      <c r="BK102" s="139"/>
      <c r="BL102" s="139"/>
      <c r="BM102" s="139"/>
      <c r="BN102" s="139"/>
      <c r="BO102" s="139"/>
      <c r="BP102" s="139"/>
      <c r="BQ102" s="207">
        <f t="shared" si="239"/>
        <v>-6771</v>
      </c>
      <c r="BR102" s="139"/>
      <c r="BS102" s="140">
        <f t="shared" si="198"/>
        <v>0</v>
      </c>
      <c r="BT102" s="139">
        <f t="shared" si="240"/>
        <v>-6771</v>
      </c>
      <c r="BU102" s="139"/>
      <c r="BV102" s="207">
        <f t="shared" si="241"/>
        <v>0</v>
      </c>
      <c r="BW102" s="139"/>
      <c r="BX102" s="140">
        <f t="shared" si="199"/>
        <v>0</v>
      </c>
      <c r="BY102" s="139"/>
      <c r="BZ102" s="139"/>
      <c r="CA102" s="207">
        <f t="shared" si="242"/>
        <v>0</v>
      </c>
      <c r="CB102" s="139"/>
      <c r="CC102" s="140">
        <f t="shared" si="200"/>
        <v>0</v>
      </c>
      <c r="CD102" s="139"/>
      <c r="CE102" s="139"/>
      <c r="CF102" s="207">
        <f t="shared" si="243"/>
        <v>-290</v>
      </c>
      <c r="CG102" s="139"/>
      <c r="CH102" s="140">
        <f t="shared" si="201"/>
        <v>0</v>
      </c>
      <c r="CI102" s="139">
        <v>-290</v>
      </c>
      <c r="CJ102" s="139"/>
      <c r="CK102" s="207">
        <f t="shared" si="244"/>
        <v>-2350</v>
      </c>
      <c r="CL102" s="139"/>
      <c r="CM102" s="140">
        <f t="shared" si="202"/>
        <v>0</v>
      </c>
      <c r="CN102" s="139">
        <v>-2350</v>
      </c>
      <c r="CO102" s="139"/>
      <c r="CP102" s="207">
        <f t="shared" si="245"/>
        <v>-1120</v>
      </c>
      <c r="CQ102" s="139"/>
      <c r="CR102" s="140">
        <f t="shared" si="203"/>
        <v>0</v>
      </c>
      <c r="CS102" s="139">
        <v>-1120</v>
      </c>
      <c r="CT102" s="139"/>
      <c r="CU102" s="207">
        <f t="shared" si="246"/>
        <v>0</v>
      </c>
      <c r="CV102" s="139"/>
      <c r="CW102" s="140">
        <f t="shared" si="204"/>
        <v>0</v>
      </c>
      <c r="CX102" s="139"/>
      <c r="CY102" s="139"/>
      <c r="CZ102" s="207">
        <f t="shared" si="247"/>
        <v>-3011</v>
      </c>
      <c r="DA102" s="139"/>
      <c r="DB102" s="140">
        <f t="shared" si="205"/>
        <v>0</v>
      </c>
      <c r="DC102" s="139">
        <v>-3011</v>
      </c>
      <c r="DD102" s="139"/>
      <c r="DE102" s="207">
        <f t="shared" si="248"/>
        <v>0</v>
      </c>
      <c r="DF102" s="139"/>
      <c r="DG102" s="140">
        <f t="shared" si="206"/>
        <v>0</v>
      </c>
      <c r="DH102" s="139"/>
      <c r="DI102" s="139"/>
      <c r="DJ102" s="207">
        <f t="shared" si="249"/>
        <v>0</v>
      </c>
      <c r="DK102" s="139"/>
      <c r="DL102" s="140">
        <f t="shared" si="207"/>
        <v>0</v>
      </c>
      <c r="DM102" s="139"/>
      <c r="DN102" s="139"/>
      <c r="DO102" s="207">
        <f t="shared" si="250"/>
        <v>0</v>
      </c>
      <c r="DP102" s="139"/>
      <c r="DQ102" s="140">
        <f t="shared" si="208"/>
        <v>0</v>
      </c>
      <c r="DR102" s="139"/>
      <c r="DS102" s="139"/>
    </row>
    <row r="103" spans="1:123" s="56" customFormat="1" ht="26.25" customHeight="1">
      <c r="A103" s="51" t="s">
        <v>32</v>
      </c>
      <c r="B103" s="28" t="s">
        <v>115</v>
      </c>
      <c r="C103" s="53">
        <f>D103+E103+F103+G103+H103+I103+J103+K103+L103+M103</f>
        <v>49940</v>
      </c>
      <c r="D103" s="132">
        <v>10600</v>
      </c>
      <c r="E103" s="132">
        <v>5710</v>
      </c>
      <c r="F103" s="132">
        <v>4470</v>
      </c>
      <c r="G103" s="132">
        <v>5030</v>
      </c>
      <c r="H103" s="132">
        <v>5270</v>
      </c>
      <c r="I103" s="132">
        <v>4760</v>
      </c>
      <c r="J103" s="132">
        <v>1410</v>
      </c>
      <c r="K103" s="132">
        <v>3440</v>
      </c>
      <c r="L103" s="132">
        <v>4530</v>
      </c>
      <c r="M103" s="132">
        <v>4720</v>
      </c>
      <c r="N103" s="53">
        <f>O103+P103+Q103+R103+S103+T103+U103+V103+W103+X103</f>
        <v>39260.71</v>
      </c>
      <c r="O103" s="53">
        <f>IF(O105&lt;0,D103*50%,D103)+931-349.6</f>
        <v>5881.4</v>
      </c>
      <c r="P103" s="53">
        <f>IF(P105&lt;0,E103*50%,E103)+16-0.13</f>
        <v>2870.87</v>
      </c>
      <c r="Q103" s="53">
        <f>IF(Q105&lt;0,F103*50%,F103)+71-0.16</f>
        <v>4540.84</v>
      </c>
      <c r="R103" s="53">
        <f>IF(R105&lt;0,G103*50%,G103)+2130+0.69</f>
        <v>4645.6899999999996</v>
      </c>
      <c r="S103" s="53">
        <f>IF(S105&lt;0,H103*50%,H103)+622+0.2</f>
        <v>5892.2</v>
      </c>
      <c r="T103" s="53">
        <f>IF(T105&lt;0,I103*50%,I103)+1376-0.8</f>
        <v>3755.2</v>
      </c>
      <c r="U103" s="53">
        <f>IF(U105&lt;0,J103*50%,J103)+0.47</f>
        <v>705.47</v>
      </c>
      <c r="V103" s="53">
        <f>IF(V105&lt;0,K103*50%,K103)+0.07</f>
        <v>1720.07</v>
      </c>
      <c r="W103" s="53">
        <f>IF(W105&lt;0,L103*50%,L103)+0.05</f>
        <v>4530.05</v>
      </c>
      <c r="X103" s="53">
        <f>IF(X105&lt;0,M103*50%,M103)-1.08</f>
        <v>4718.92</v>
      </c>
      <c r="Y103" s="53">
        <f t="shared" si="213"/>
        <v>51560</v>
      </c>
      <c r="Z103" s="53">
        <f t="shared" si="213"/>
        <v>51560</v>
      </c>
      <c r="AA103" s="53">
        <f t="shared" si="213"/>
        <v>0</v>
      </c>
      <c r="AB103" s="132">
        <v>10980</v>
      </c>
      <c r="AC103" s="132">
        <v>10980</v>
      </c>
      <c r="AD103" s="132"/>
      <c r="AE103" s="132">
        <v>6000</v>
      </c>
      <c r="AF103" s="132">
        <v>6000</v>
      </c>
      <c r="AG103" s="132"/>
      <c r="AH103" s="132">
        <v>4650</v>
      </c>
      <c r="AI103" s="132">
        <v>4650</v>
      </c>
      <c r="AJ103" s="132"/>
      <c r="AK103" s="132">
        <v>4900</v>
      </c>
      <c r="AL103" s="132">
        <v>4900</v>
      </c>
      <c r="AM103" s="132"/>
      <c r="AN103" s="132">
        <v>5340</v>
      </c>
      <c r="AO103" s="132">
        <v>5340</v>
      </c>
      <c r="AP103" s="132"/>
      <c r="AQ103" s="132">
        <v>5020</v>
      </c>
      <c r="AR103" s="132">
        <v>5020</v>
      </c>
      <c r="AS103" s="132"/>
      <c r="AT103" s="132">
        <v>1480</v>
      </c>
      <c r="AU103" s="132">
        <v>1480</v>
      </c>
      <c r="AV103" s="132"/>
      <c r="AW103" s="132">
        <v>3560</v>
      </c>
      <c r="AX103" s="132">
        <v>3560</v>
      </c>
      <c r="AY103" s="132"/>
      <c r="AZ103" s="132">
        <v>4780</v>
      </c>
      <c r="BA103" s="132">
        <v>4780</v>
      </c>
      <c r="BB103" s="132"/>
      <c r="BC103" s="132">
        <v>4850</v>
      </c>
      <c r="BD103" s="132">
        <v>4850</v>
      </c>
      <c r="BE103" s="132"/>
      <c r="BF103" s="53">
        <f>BG103+BH103+BI103+BJ103+BK103+BL103+BM103+BN103+BO103+BP103</f>
        <v>56355.71</v>
      </c>
      <c r="BG103" s="53">
        <f>IF(BG105&lt;0,AB103*50%,AB103)+931-349.6</f>
        <v>11561.4</v>
      </c>
      <c r="BH103" s="53">
        <f>IF(BH105&lt;0,AE103*50%,AE103)+16-0.13</f>
        <v>6015.87</v>
      </c>
      <c r="BI103" s="53">
        <f>IF(BI105&lt;0,AH103*50%,AH103)+71-0.16</f>
        <v>4720.84</v>
      </c>
      <c r="BJ103" s="53">
        <f>IF(BJ105&lt;0,AK103*50%,AK103)+2130+0.69</f>
        <v>7030.69</v>
      </c>
      <c r="BK103" s="53">
        <f>IF(BK105&lt;0,AN103*50%,AN103)+622+0.2</f>
        <v>5962.2</v>
      </c>
      <c r="BL103" s="53">
        <f>IF(BL105&lt;0,AQ103*50%,AQ103)+1376-0.8</f>
        <v>6395.2</v>
      </c>
      <c r="BM103" s="53">
        <f>IF(BM105&lt;0,AT103*50%,AT103)+0.47</f>
        <v>1480.47</v>
      </c>
      <c r="BN103" s="53">
        <f>IF(BN105&lt;0,AW103*50%,AW103)+0.07</f>
        <v>3560.07</v>
      </c>
      <c r="BO103" s="53">
        <f>IF(BO105&lt;0,AZ103*50%,AZ103)+0.05</f>
        <v>4780.05</v>
      </c>
      <c r="BP103" s="53">
        <f>IF(BP105&lt;0,BC103*50%,BC103)-1.08</f>
        <v>4848.92</v>
      </c>
      <c r="BQ103" s="207">
        <f t="shared" si="239"/>
        <v>54405</v>
      </c>
      <c r="BR103" s="53">
        <f>BW103+CB103+CG103+CL103+CQ103+CV103+DA103+DF103+DK103+DP103</f>
        <v>54405</v>
      </c>
      <c r="BS103" s="55">
        <f t="shared" si="198"/>
        <v>105.51784328937161</v>
      </c>
      <c r="BT103" s="53">
        <f>BY103+CD103+CI103+CN103+CS103+CX103+DC103+DH103+DM103+DR103</f>
        <v>0</v>
      </c>
      <c r="BU103" s="53"/>
      <c r="BV103" s="207">
        <f t="shared" si="241"/>
        <v>11280</v>
      </c>
      <c r="BW103" s="132">
        <f>10980+350-50</f>
        <v>11280</v>
      </c>
      <c r="BX103" s="55">
        <f t="shared" si="199"/>
        <v>102.73224043715847</v>
      </c>
      <c r="BY103" s="132"/>
      <c r="BZ103" s="132"/>
      <c r="CA103" s="207">
        <f t="shared" si="242"/>
        <v>6350</v>
      </c>
      <c r="CB103" s="132">
        <f>6000+320+30</f>
        <v>6350</v>
      </c>
      <c r="CC103" s="55">
        <f t="shared" si="200"/>
        <v>105.83333333333333</v>
      </c>
      <c r="CD103" s="132"/>
      <c r="CE103" s="132"/>
      <c r="CF103" s="207">
        <f t="shared" si="243"/>
        <v>4915</v>
      </c>
      <c r="CG103" s="132">
        <f>4650+275-10</f>
        <v>4915</v>
      </c>
      <c r="CH103" s="55">
        <f t="shared" si="201"/>
        <v>105.69892473118279</v>
      </c>
      <c r="CI103" s="132"/>
      <c r="CJ103" s="132"/>
      <c r="CK103" s="207">
        <f t="shared" si="244"/>
        <v>5220</v>
      </c>
      <c r="CL103" s="132">
        <f>4900+90+20+60+170-20</f>
        <v>5220</v>
      </c>
      <c r="CM103" s="55">
        <f t="shared" si="202"/>
        <v>106.53061224489795</v>
      </c>
      <c r="CN103" s="132"/>
      <c r="CO103" s="132"/>
      <c r="CP103" s="207">
        <f t="shared" si="245"/>
        <v>5550</v>
      </c>
      <c r="CQ103" s="132">
        <f>5340+30-20+200</f>
        <v>5550</v>
      </c>
      <c r="CR103" s="55">
        <f t="shared" si="203"/>
        <v>103.93258426966293</v>
      </c>
      <c r="CS103" s="132"/>
      <c r="CT103" s="132"/>
      <c r="CU103" s="207">
        <f t="shared" si="246"/>
        <v>5460</v>
      </c>
      <c r="CV103" s="132">
        <f>5000+20+120+320</f>
        <v>5460</v>
      </c>
      <c r="CW103" s="55">
        <f t="shared" si="204"/>
        <v>108.76494023904382</v>
      </c>
      <c r="CX103" s="132"/>
      <c r="CY103" s="132"/>
      <c r="CZ103" s="207">
        <f t="shared" si="247"/>
        <v>1630</v>
      </c>
      <c r="DA103" s="132">
        <f>1480+10+20-90-20+40+20+10+160</f>
        <v>1630</v>
      </c>
      <c r="DB103" s="55">
        <f t="shared" si="205"/>
        <v>110.13513513513513</v>
      </c>
      <c r="DC103" s="132"/>
      <c r="DD103" s="132"/>
      <c r="DE103" s="207">
        <f t="shared" si="248"/>
        <v>3810</v>
      </c>
      <c r="DF103" s="132">
        <f>3550+10+30+120-30+150-20</f>
        <v>3810</v>
      </c>
      <c r="DG103" s="55">
        <f t="shared" si="206"/>
        <v>107.02247191011236</v>
      </c>
      <c r="DH103" s="132"/>
      <c r="DI103" s="132"/>
      <c r="DJ103" s="207">
        <f t="shared" si="249"/>
        <v>5130</v>
      </c>
      <c r="DK103" s="132">
        <f>4780+210-180-30+150+20+180</f>
        <v>5130</v>
      </c>
      <c r="DL103" s="55">
        <f t="shared" si="207"/>
        <v>107.32217573221759</v>
      </c>
      <c r="DM103" s="132"/>
      <c r="DN103" s="132"/>
      <c r="DO103" s="207">
        <f t="shared" si="250"/>
        <v>5060</v>
      </c>
      <c r="DP103" s="132">
        <f>4850+60-20-20+200-10</f>
        <v>5060</v>
      </c>
      <c r="DQ103" s="55">
        <f t="shared" si="208"/>
        <v>104.32989690721651</v>
      </c>
      <c r="DR103" s="132"/>
      <c r="DS103" s="132"/>
    </row>
    <row r="104" spans="1:123" s="211" customFormat="1" ht="24" customHeight="1">
      <c r="A104" s="86"/>
      <c r="B104" s="87" t="s">
        <v>265</v>
      </c>
      <c r="C104" s="86">
        <f t="shared" ref="C104:Y104" si="251">C103/(C70)*100</f>
        <v>1.998043644054228</v>
      </c>
      <c r="D104" s="86">
        <f t="shared" si="251"/>
        <v>1.9995426454857128</v>
      </c>
      <c r="E104" s="86">
        <f t="shared" si="251"/>
        <v>1.9962199335694935</v>
      </c>
      <c r="F104" s="86">
        <f t="shared" si="251"/>
        <v>1.9984088113760532</v>
      </c>
      <c r="G104" s="86">
        <f t="shared" si="251"/>
        <v>1.9984941095328765</v>
      </c>
      <c r="H104" s="86">
        <f t="shared" si="251"/>
        <v>1.998374759262272</v>
      </c>
      <c r="I104" s="86">
        <f t="shared" si="251"/>
        <v>1.9953946594503063</v>
      </c>
      <c r="J104" s="86">
        <f t="shared" si="251"/>
        <v>2.0055036852730352</v>
      </c>
      <c r="K104" s="86">
        <f t="shared" si="251"/>
        <v>2.0006673561658879</v>
      </c>
      <c r="L104" s="86">
        <f t="shared" si="251"/>
        <v>1.997217165403764</v>
      </c>
      <c r="M104" s="86">
        <f t="shared" si="251"/>
        <v>1.9950357886463286</v>
      </c>
      <c r="N104" s="86">
        <f t="shared" si="251"/>
        <v>1.5641529185733292</v>
      </c>
      <c r="O104" s="86">
        <f t="shared" si="251"/>
        <v>1.1211124139585196</v>
      </c>
      <c r="P104" s="86">
        <f t="shared" si="251"/>
        <v>1.0124311570718116</v>
      </c>
      <c r="Q104" s="86">
        <f t="shared" si="251"/>
        <v>2.0118063485824953</v>
      </c>
      <c r="R104" s="86">
        <f t="shared" si="251"/>
        <v>1.8264899718919962</v>
      </c>
      <c r="S104" s="86">
        <f t="shared" si="251"/>
        <v>2.2285258297722366</v>
      </c>
      <c r="T104" s="86">
        <f t="shared" si="251"/>
        <v>1.5665269148776613</v>
      </c>
      <c r="U104" s="86">
        <f t="shared" si="251"/>
        <v>0.9719226070098026</v>
      </c>
      <c r="V104" s="86">
        <f t="shared" si="251"/>
        <v>1.0235465847549818</v>
      </c>
      <c r="W104" s="86">
        <f t="shared" si="251"/>
        <v>1.8980103509576653</v>
      </c>
      <c r="X104" s="86">
        <f t="shared" si="251"/>
        <v>1.9795679831974697</v>
      </c>
      <c r="Y104" s="86">
        <f t="shared" si="251"/>
        <v>2.0004873180898994</v>
      </c>
      <c r="Z104" s="86"/>
      <c r="AA104" s="86"/>
      <c r="AB104" s="86">
        <f>AB103/(AB70)*100</f>
        <v>2.0039019511580838</v>
      </c>
      <c r="AC104" s="86"/>
      <c r="AD104" s="86"/>
      <c r="AE104" s="86">
        <f>AE103/(AE70)*100</f>
        <v>2.002189060038976</v>
      </c>
      <c r="AF104" s="86"/>
      <c r="AG104" s="86"/>
      <c r="AH104" s="86">
        <f>AH103/(AH70)*100</f>
        <v>1.9976028765481422</v>
      </c>
      <c r="AI104" s="86"/>
      <c r="AJ104" s="86"/>
      <c r="AK104" s="86">
        <f>AK103/(AK70)*100</f>
        <v>2.0011189930695941</v>
      </c>
      <c r="AL104" s="86"/>
      <c r="AM104" s="86"/>
      <c r="AN104" s="86">
        <f>AN103/(AN70)*100</f>
        <v>2.0031735671119417</v>
      </c>
      <c r="AO104" s="86"/>
      <c r="AP104" s="86"/>
      <c r="AQ104" s="86">
        <f>AQ103/(AQ70)*100</f>
        <v>1.9987418278533831</v>
      </c>
      <c r="AR104" s="86"/>
      <c r="AS104" s="86"/>
      <c r="AT104" s="86">
        <f>AT103/(AT70)*100</f>
        <v>2.0014334590990845</v>
      </c>
      <c r="AU104" s="86"/>
      <c r="AV104" s="86"/>
      <c r="AW104" s="86">
        <f>AW103/(AW70)*100</f>
        <v>1.9961422868164893</v>
      </c>
      <c r="AX104" s="86"/>
      <c r="AY104" s="86"/>
      <c r="AZ104" s="86">
        <f>AZ103/(AZ70)*100</f>
        <v>1.9991802524487865</v>
      </c>
      <c r="BA104" s="86"/>
      <c r="BB104" s="86"/>
      <c r="BC104" s="86">
        <f>BC103/(BC70)*100</f>
        <v>1.9958601334139907</v>
      </c>
      <c r="BD104" s="86"/>
      <c r="BE104" s="86"/>
      <c r="BF104" s="86">
        <f t="shared" ref="BF104:BP104" si="252">BF103/(BF70)*100</f>
        <v>2.1147311163455185</v>
      </c>
      <c r="BG104" s="86">
        <f t="shared" si="252"/>
        <v>2.0447712468519672</v>
      </c>
      <c r="BH104" s="86">
        <f t="shared" si="252"/>
        <v>2.0203831375367591</v>
      </c>
      <c r="BI104" s="86">
        <f t="shared" si="252"/>
        <v>2.0413949475047168</v>
      </c>
      <c r="BJ104" s="86">
        <f t="shared" si="252"/>
        <v>2.7429860867785476</v>
      </c>
      <c r="BK104" s="86">
        <f t="shared" si="252"/>
        <v>2.2249098702900905</v>
      </c>
      <c r="BL104" s="86">
        <f t="shared" si="252"/>
        <v>2.3690653844180352</v>
      </c>
      <c r="BM104" s="86">
        <f t="shared" si="252"/>
        <v>1.5897925624979394</v>
      </c>
      <c r="BN104" s="86">
        <f t="shared" si="252"/>
        <v>2.0233094303347912</v>
      </c>
      <c r="BO104" s="86">
        <f t="shared" si="252"/>
        <v>1.7920536224822849</v>
      </c>
      <c r="BP104" s="86">
        <f t="shared" si="252"/>
        <v>2.0167225476208053</v>
      </c>
      <c r="BQ104" s="86">
        <f>BQ103/(BQ14)*100</f>
        <v>1.9999007493424643</v>
      </c>
      <c r="BR104" s="86"/>
      <c r="BS104" s="210">
        <f t="shared" si="198"/>
        <v>0</v>
      </c>
      <c r="BT104" s="86"/>
      <c r="BU104" s="86"/>
      <c r="BV104" s="86">
        <f>BV103/(BV14)*100</f>
        <v>1.9961669347688746</v>
      </c>
      <c r="BW104" s="86"/>
      <c r="BX104" s="210">
        <f t="shared" si="199"/>
        <v>0</v>
      </c>
      <c r="BY104" s="86"/>
      <c r="BZ104" s="86"/>
      <c r="CA104" s="86">
        <f>CA103/(CA14)*100</f>
        <v>2.0018915510718789</v>
      </c>
      <c r="CB104" s="86"/>
      <c r="CC104" s="210">
        <f t="shared" si="200"/>
        <v>0</v>
      </c>
      <c r="CD104" s="86"/>
      <c r="CE104" s="86"/>
      <c r="CF104" s="86">
        <f>CF103/(CF14)*100</f>
        <v>2.0011563141265754</v>
      </c>
      <c r="CG104" s="86"/>
      <c r="CH104" s="210">
        <f t="shared" si="201"/>
        <v>0</v>
      </c>
      <c r="CI104" s="86"/>
      <c r="CJ104" s="86"/>
      <c r="CK104" s="86">
        <f>CK103/(CK14)*100</f>
        <v>2.0007742459725795</v>
      </c>
      <c r="CL104" s="86"/>
      <c r="CM104" s="210">
        <f t="shared" si="202"/>
        <v>0</v>
      </c>
      <c r="CN104" s="86"/>
      <c r="CO104" s="86"/>
      <c r="CP104" s="86">
        <f>CP103/(CP14)*100</f>
        <v>2.0035160804727576</v>
      </c>
      <c r="CQ104" s="86"/>
      <c r="CR104" s="210">
        <f t="shared" si="203"/>
        <v>0</v>
      </c>
      <c r="CS104" s="86"/>
      <c r="CT104" s="86"/>
      <c r="CU104" s="86">
        <f>CU103/(CU14)*100</f>
        <v>2.0015176342501455</v>
      </c>
      <c r="CV104" s="86"/>
      <c r="CW104" s="210">
        <f t="shared" si="204"/>
        <v>0</v>
      </c>
      <c r="CX104" s="86"/>
      <c r="CY104" s="86"/>
      <c r="CZ104" s="86">
        <f>CZ103/(CZ14)*100</f>
        <v>1.9993376427441214</v>
      </c>
      <c r="DA104" s="86"/>
      <c r="DB104" s="210">
        <f t="shared" si="205"/>
        <v>0</v>
      </c>
      <c r="DC104" s="86"/>
      <c r="DD104" s="86"/>
      <c r="DE104" s="86">
        <f>DE103/(DE14)*100</f>
        <v>2.0001469924298898</v>
      </c>
      <c r="DF104" s="86"/>
      <c r="DG104" s="210">
        <f t="shared" si="206"/>
        <v>0</v>
      </c>
      <c r="DH104" s="86"/>
      <c r="DI104" s="86"/>
      <c r="DJ104" s="86">
        <f>DJ103/(DJ14)*100</f>
        <v>1.996287605505551</v>
      </c>
      <c r="DK104" s="86"/>
      <c r="DL104" s="210">
        <f t="shared" si="207"/>
        <v>0</v>
      </c>
      <c r="DM104" s="86"/>
      <c r="DN104" s="86"/>
      <c r="DO104" s="86">
        <f>DO103/(DO14)*100</f>
        <v>2.0015901961637503</v>
      </c>
      <c r="DP104" s="86"/>
      <c r="DQ104" s="210">
        <f t="shared" si="208"/>
        <v>0</v>
      </c>
      <c r="DR104" s="86"/>
      <c r="DS104" s="86"/>
    </row>
    <row r="105" spans="1:123" s="43" customFormat="1" ht="20.25" customHeight="1">
      <c r="A105" s="212" t="s">
        <v>41</v>
      </c>
      <c r="B105" s="133" t="s">
        <v>266</v>
      </c>
      <c r="C105" s="53"/>
      <c r="D105" s="53"/>
      <c r="E105" s="53"/>
      <c r="F105" s="53"/>
      <c r="G105" s="53"/>
      <c r="H105" s="53"/>
      <c r="I105" s="53"/>
      <c r="J105" s="53"/>
      <c r="K105" s="53"/>
      <c r="L105" s="53"/>
      <c r="M105" s="53"/>
      <c r="N105" s="53">
        <f t="shared" si="45"/>
        <v>3033.7819070000442</v>
      </c>
      <c r="O105" s="53">
        <v>-3998.6773429999594</v>
      </c>
      <c r="P105" s="53">
        <v>-2839.5</v>
      </c>
      <c r="Q105" s="53">
        <v>520.80000000000291</v>
      </c>
      <c r="R105" s="53">
        <v>-954.5</v>
      </c>
      <c r="S105" s="53">
        <v>62.5</v>
      </c>
      <c r="T105" s="53">
        <v>-629.5</v>
      </c>
      <c r="U105" s="53">
        <v>-416</v>
      </c>
      <c r="V105" s="53">
        <v>-1947.2999999999993</v>
      </c>
      <c r="W105" s="53">
        <v>12378.808348999999</v>
      </c>
      <c r="X105" s="53">
        <v>857.15090100000089</v>
      </c>
      <c r="Y105" s="53">
        <f>AB105+AE105+AH105+AK105+AN105+AQ105+AT105+AW105+AZ105+BC105</f>
        <v>0</v>
      </c>
      <c r="Z105" s="53">
        <f t="shared" ref="Z105:AA106" si="253">AC105+AF105+AI105+AL105+AO105+AR105+AU105+AX105+BA105+BD105</f>
        <v>-6163</v>
      </c>
      <c r="AA105" s="53">
        <f t="shared" si="253"/>
        <v>6163</v>
      </c>
      <c r="AB105" s="53">
        <v>0</v>
      </c>
      <c r="AC105" s="53">
        <v>-10479</v>
      </c>
      <c r="AD105" s="53">
        <v>10479</v>
      </c>
      <c r="AE105" s="53">
        <v>0</v>
      </c>
      <c r="AF105" s="53">
        <v>-3073</v>
      </c>
      <c r="AG105" s="53">
        <v>3073</v>
      </c>
      <c r="AH105" s="53">
        <v>0</v>
      </c>
      <c r="AI105" s="53">
        <v>-1882</v>
      </c>
      <c r="AJ105" s="53">
        <v>1882</v>
      </c>
      <c r="AK105" s="53">
        <v>0</v>
      </c>
      <c r="AL105" s="53">
        <v>-2179</v>
      </c>
      <c r="AM105" s="53">
        <v>2179</v>
      </c>
      <c r="AN105" s="53">
        <v>0</v>
      </c>
      <c r="AO105" s="53">
        <v>-1841</v>
      </c>
      <c r="AP105" s="53">
        <v>1841</v>
      </c>
      <c r="AQ105" s="53">
        <v>0</v>
      </c>
      <c r="AR105" s="53">
        <v>2237</v>
      </c>
      <c r="AS105" s="53">
        <v>-2237</v>
      </c>
      <c r="AT105" s="53">
        <v>0</v>
      </c>
      <c r="AU105" s="53">
        <v>972</v>
      </c>
      <c r="AV105" s="53">
        <v>-972</v>
      </c>
      <c r="AW105" s="53">
        <v>0</v>
      </c>
      <c r="AX105" s="53">
        <v>-96</v>
      </c>
      <c r="AY105" s="53">
        <v>96</v>
      </c>
      <c r="AZ105" s="53">
        <v>0</v>
      </c>
      <c r="BA105" s="53">
        <v>9407</v>
      </c>
      <c r="BB105" s="53">
        <v>-9407</v>
      </c>
      <c r="BC105" s="53">
        <v>0</v>
      </c>
      <c r="BD105" s="53">
        <v>771</v>
      </c>
      <c r="BE105" s="53">
        <v>-771</v>
      </c>
      <c r="BF105" s="53">
        <f t="shared" ref="BF105" si="254">BG105+BH105+BI105+BJ105+BK105+BL105+BM105+BN105+BO105+BP105</f>
        <v>57359.731682500045</v>
      </c>
      <c r="BG105" s="53">
        <v>19223.480184000044</v>
      </c>
      <c r="BH105" s="53">
        <v>6600</v>
      </c>
      <c r="BI105" s="53">
        <v>383.75342500000261</v>
      </c>
      <c r="BJ105" s="53">
        <v>2351.5</v>
      </c>
      <c r="BK105" s="53">
        <v>174.69999999999891</v>
      </c>
      <c r="BL105" s="53">
        <v>17675.916390999999</v>
      </c>
      <c r="BM105" s="53">
        <v>2092</v>
      </c>
      <c r="BN105" s="53">
        <v>2170.75</v>
      </c>
      <c r="BO105" s="53">
        <v>4059.9000000000015</v>
      </c>
      <c r="BP105" s="53">
        <v>2627.7316825000016</v>
      </c>
      <c r="BQ105" s="53">
        <f t="shared" ref="BQ105:DS105" si="255">BQ106+BQ107</f>
        <v>0</v>
      </c>
      <c r="BR105" s="53">
        <f t="shared" si="255"/>
        <v>36557</v>
      </c>
      <c r="BS105" s="55">
        <f t="shared" si="255"/>
        <v>0</v>
      </c>
      <c r="BT105" s="53">
        <f t="shared" si="255"/>
        <v>6163</v>
      </c>
      <c r="BU105" s="53">
        <f t="shared" si="255"/>
        <v>-42720</v>
      </c>
      <c r="BV105" s="53">
        <f t="shared" si="255"/>
        <v>0</v>
      </c>
      <c r="BW105" s="53">
        <f t="shared" si="255"/>
        <v>-3122</v>
      </c>
      <c r="BX105" s="53">
        <f t="shared" si="255"/>
        <v>0</v>
      </c>
      <c r="BY105" s="53">
        <f t="shared" si="255"/>
        <v>10479</v>
      </c>
      <c r="BZ105" s="53">
        <f t="shared" si="255"/>
        <v>-7357</v>
      </c>
      <c r="CA105" s="53">
        <f t="shared" si="255"/>
        <v>0</v>
      </c>
      <c r="CB105" s="53">
        <f t="shared" si="255"/>
        <v>5323</v>
      </c>
      <c r="CC105" s="55">
        <f t="shared" si="255"/>
        <v>0</v>
      </c>
      <c r="CD105" s="53">
        <f t="shared" si="255"/>
        <v>3073</v>
      </c>
      <c r="CE105" s="53">
        <f t="shared" si="255"/>
        <v>-8396</v>
      </c>
      <c r="CF105" s="53">
        <f t="shared" si="255"/>
        <v>0</v>
      </c>
      <c r="CG105" s="53">
        <f t="shared" si="255"/>
        <v>2873</v>
      </c>
      <c r="CH105" s="55">
        <f t="shared" si="255"/>
        <v>0</v>
      </c>
      <c r="CI105" s="53">
        <f t="shared" si="255"/>
        <v>1882</v>
      </c>
      <c r="CJ105" s="53">
        <f t="shared" si="255"/>
        <v>-4755</v>
      </c>
      <c r="CK105" s="53">
        <f t="shared" si="255"/>
        <v>0</v>
      </c>
      <c r="CL105" s="53">
        <f t="shared" si="255"/>
        <v>1678</v>
      </c>
      <c r="CM105" s="55">
        <f t="shared" si="255"/>
        <v>0</v>
      </c>
      <c r="CN105" s="53">
        <f t="shared" si="255"/>
        <v>2179</v>
      </c>
      <c r="CO105" s="53">
        <f t="shared" si="255"/>
        <v>-3857</v>
      </c>
      <c r="CP105" s="53">
        <f t="shared" si="255"/>
        <v>0</v>
      </c>
      <c r="CQ105" s="53">
        <f t="shared" si="255"/>
        <v>-1565</v>
      </c>
      <c r="CR105" s="55">
        <f t="shared" si="255"/>
        <v>0</v>
      </c>
      <c r="CS105" s="53">
        <f t="shared" si="255"/>
        <v>1841</v>
      </c>
      <c r="CT105" s="53">
        <f t="shared" si="255"/>
        <v>-276</v>
      </c>
      <c r="CU105" s="53">
        <f t="shared" si="255"/>
        <v>0</v>
      </c>
      <c r="CV105" s="53">
        <f t="shared" si="255"/>
        <v>12654</v>
      </c>
      <c r="CW105" s="55">
        <f t="shared" si="255"/>
        <v>0</v>
      </c>
      <c r="CX105" s="53">
        <f t="shared" si="255"/>
        <v>-2237</v>
      </c>
      <c r="CY105" s="53">
        <f t="shared" si="255"/>
        <v>-10417</v>
      </c>
      <c r="CZ105" s="53">
        <f t="shared" si="255"/>
        <v>0</v>
      </c>
      <c r="DA105" s="53">
        <f t="shared" si="255"/>
        <v>1817</v>
      </c>
      <c r="DB105" s="53">
        <f t="shared" si="255"/>
        <v>0</v>
      </c>
      <c r="DC105" s="53">
        <f t="shared" si="255"/>
        <v>-972</v>
      </c>
      <c r="DD105" s="53">
        <f t="shared" si="255"/>
        <v>-845</v>
      </c>
      <c r="DE105" s="53">
        <f t="shared" si="255"/>
        <v>0</v>
      </c>
      <c r="DF105" s="53">
        <f t="shared" si="255"/>
        <v>5143</v>
      </c>
      <c r="DG105" s="55">
        <f t="shared" si="255"/>
        <v>0</v>
      </c>
      <c r="DH105" s="53">
        <f t="shared" si="255"/>
        <v>96</v>
      </c>
      <c r="DI105" s="53">
        <f t="shared" si="255"/>
        <v>-5239</v>
      </c>
      <c r="DJ105" s="53">
        <f t="shared" si="255"/>
        <v>0</v>
      </c>
      <c r="DK105" s="53">
        <f t="shared" si="255"/>
        <v>9475</v>
      </c>
      <c r="DL105" s="55">
        <f t="shared" si="255"/>
        <v>0</v>
      </c>
      <c r="DM105" s="53">
        <f t="shared" si="255"/>
        <v>-9407</v>
      </c>
      <c r="DN105" s="53">
        <f t="shared" si="255"/>
        <v>-68</v>
      </c>
      <c r="DO105" s="53">
        <f t="shared" si="255"/>
        <v>0</v>
      </c>
      <c r="DP105" s="53">
        <f t="shared" si="255"/>
        <v>2281</v>
      </c>
      <c r="DQ105" s="55">
        <f t="shared" si="255"/>
        <v>0</v>
      </c>
      <c r="DR105" s="53">
        <f t="shared" si="255"/>
        <v>-771</v>
      </c>
      <c r="DS105" s="53">
        <f t="shared" si="255"/>
        <v>-1510</v>
      </c>
    </row>
    <row r="106" spans="1:123" s="40" customFormat="1" ht="20.25" customHeight="1">
      <c r="A106" s="213"/>
      <c r="B106" s="130" t="s">
        <v>390</v>
      </c>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f>AB106+AE106+AH106+AK106+AN106+AQ106+AT106+AW106+AZ106+BC106</f>
        <v>0</v>
      </c>
      <c r="Z106" s="156">
        <f t="shared" si="253"/>
        <v>-6163</v>
      </c>
      <c r="AA106" s="156">
        <f t="shared" si="253"/>
        <v>6163</v>
      </c>
      <c r="AB106" s="156">
        <v>0</v>
      </c>
      <c r="AC106" s="156">
        <v>-10479</v>
      </c>
      <c r="AD106" s="156">
        <v>10479</v>
      </c>
      <c r="AE106" s="156">
        <v>0</v>
      </c>
      <c r="AF106" s="156">
        <v>-3073</v>
      </c>
      <c r="AG106" s="156">
        <v>3073</v>
      </c>
      <c r="AH106" s="156">
        <v>0</v>
      </c>
      <c r="AI106" s="156">
        <v>-1882</v>
      </c>
      <c r="AJ106" s="156">
        <v>1882</v>
      </c>
      <c r="AK106" s="156">
        <v>0</v>
      </c>
      <c r="AL106" s="156">
        <v>-2179</v>
      </c>
      <c r="AM106" s="156">
        <v>2179</v>
      </c>
      <c r="AN106" s="156">
        <v>0</v>
      </c>
      <c r="AO106" s="156">
        <v>-1841</v>
      </c>
      <c r="AP106" s="156">
        <v>1841</v>
      </c>
      <c r="AQ106" s="156">
        <v>0</v>
      </c>
      <c r="AR106" s="156">
        <v>2237</v>
      </c>
      <c r="AS106" s="156">
        <v>-2237</v>
      </c>
      <c r="AT106" s="156">
        <v>0</v>
      </c>
      <c r="AU106" s="156">
        <v>972</v>
      </c>
      <c r="AV106" s="156">
        <v>-972</v>
      </c>
      <c r="AW106" s="156">
        <v>0</v>
      </c>
      <c r="AX106" s="156">
        <v>-96</v>
      </c>
      <c r="AY106" s="156">
        <v>96</v>
      </c>
      <c r="AZ106" s="156">
        <v>0</v>
      </c>
      <c r="BA106" s="156">
        <v>9407</v>
      </c>
      <c r="BB106" s="156">
        <v>-9407</v>
      </c>
      <c r="BC106" s="156">
        <v>0</v>
      </c>
      <c r="BD106" s="156">
        <v>771</v>
      </c>
      <c r="BE106" s="156">
        <v>-771</v>
      </c>
      <c r="BF106" s="156"/>
      <c r="BG106" s="156"/>
      <c r="BH106" s="156"/>
      <c r="BI106" s="156"/>
      <c r="BJ106" s="156"/>
      <c r="BK106" s="156"/>
      <c r="BL106" s="156"/>
      <c r="BM106" s="156"/>
      <c r="BN106" s="156"/>
      <c r="BO106" s="156"/>
      <c r="BP106" s="156"/>
      <c r="BQ106" s="156">
        <f>BR106+BT106+BU106</f>
        <v>0</v>
      </c>
      <c r="BR106" s="156">
        <f>BW106+CB106+CG106+CL106+CQ106+CV106+DA106+DF106+DK106+DP106</f>
        <v>-6163</v>
      </c>
      <c r="BS106" s="50"/>
      <c r="BT106" s="156">
        <f>BY106+CD106+CI106+CN106+CS106+CX106+DC106+DH106+DM106+DR106</f>
        <v>6163</v>
      </c>
      <c r="BU106" s="156">
        <f>BZ106+CE106+CJ106+CO106+CT106+CY106+DD106+DI106+DN106+DS106</f>
        <v>0</v>
      </c>
      <c r="BV106" s="156">
        <f>BW106+BY106+BZ106</f>
        <v>0</v>
      </c>
      <c r="BW106" s="156">
        <v>-10479</v>
      </c>
      <c r="BX106" s="50"/>
      <c r="BY106" s="156">
        <f>-BW106</f>
        <v>10479</v>
      </c>
      <c r="BZ106" s="156"/>
      <c r="CA106" s="156">
        <f>CB106+CD106+CE106</f>
        <v>0</v>
      </c>
      <c r="CB106" s="156">
        <v>-3073</v>
      </c>
      <c r="CC106" s="50"/>
      <c r="CD106" s="156">
        <f>-CB106</f>
        <v>3073</v>
      </c>
      <c r="CE106" s="156"/>
      <c r="CF106" s="156">
        <f>CG106+CI106+CJ106</f>
        <v>0</v>
      </c>
      <c r="CG106" s="156">
        <f>AI106</f>
        <v>-1882</v>
      </c>
      <c r="CH106" s="50"/>
      <c r="CI106" s="156">
        <f>AJ106</f>
        <v>1882</v>
      </c>
      <c r="CJ106" s="156"/>
      <c r="CK106" s="156">
        <f>CL106+CN106+CO106</f>
        <v>0</v>
      </c>
      <c r="CL106" s="156">
        <f>AL106</f>
        <v>-2179</v>
      </c>
      <c r="CM106" s="50"/>
      <c r="CN106" s="156">
        <f>AM106</f>
        <v>2179</v>
      </c>
      <c r="CO106" s="156"/>
      <c r="CP106" s="156">
        <f>CQ106+CS106+CT106</f>
        <v>0</v>
      </c>
      <c r="CQ106" s="156">
        <v>-1841</v>
      </c>
      <c r="CR106" s="156"/>
      <c r="CS106" s="156">
        <v>1841</v>
      </c>
      <c r="CT106" s="156"/>
      <c r="CU106" s="156">
        <f>CV106+CX106+CY106</f>
        <v>0</v>
      </c>
      <c r="CV106" s="156">
        <v>2237</v>
      </c>
      <c r="CW106" s="156"/>
      <c r="CX106" s="156">
        <v>-2237</v>
      </c>
      <c r="CY106" s="156"/>
      <c r="CZ106" s="156">
        <f>DA106+DC106+DD106</f>
        <v>0</v>
      </c>
      <c r="DA106" s="156">
        <v>972</v>
      </c>
      <c r="DC106" s="156">
        <v>-972</v>
      </c>
      <c r="DD106" s="156"/>
      <c r="DE106" s="156">
        <f>DF106+DH106+DI106</f>
        <v>0</v>
      </c>
      <c r="DF106" s="156">
        <v>-96</v>
      </c>
      <c r="DG106" s="50"/>
      <c r="DH106" s="156">
        <v>96</v>
      </c>
      <c r="DI106" s="156"/>
      <c r="DJ106" s="156">
        <f>DK106+DM106+DN106</f>
        <v>0</v>
      </c>
      <c r="DK106" s="156">
        <v>9407</v>
      </c>
      <c r="DL106" s="50"/>
      <c r="DM106" s="156">
        <v>-9407</v>
      </c>
      <c r="DN106" s="156"/>
      <c r="DO106" s="156">
        <f>DP106+DR106+DS106</f>
        <v>0</v>
      </c>
      <c r="DP106" s="156">
        <v>771</v>
      </c>
      <c r="DQ106" s="50"/>
      <c r="DR106" s="50">
        <v>-771</v>
      </c>
      <c r="DS106" s="50"/>
    </row>
    <row r="107" spans="1:123" s="40" customFormat="1" ht="20.25" customHeight="1">
      <c r="A107" s="213"/>
      <c r="B107" s="130" t="s">
        <v>391</v>
      </c>
      <c r="C107" s="156"/>
      <c r="D107" s="156"/>
      <c r="E107" s="156"/>
      <c r="F107" s="156"/>
      <c r="G107" s="156"/>
      <c r="H107" s="156"/>
      <c r="I107" s="156"/>
      <c r="J107" s="156"/>
      <c r="K107" s="156"/>
      <c r="L107" s="156"/>
      <c r="M107" s="156"/>
      <c r="N107" s="156"/>
      <c r="O107" s="156"/>
      <c r="P107" s="156"/>
      <c r="Q107" s="156"/>
      <c r="R107" s="156"/>
      <c r="S107" s="156"/>
      <c r="T107" s="156"/>
      <c r="U107" s="156"/>
      <c r="V107" s="156"/>
      <c r="W107" s="156"/>
      <c r="X107" s="156"/>
      <c r="Y107" s="156"/>
      <c r="Z107" s="156"/>
      <c r="AA107" s="156"/>
      <c r="AB107" s="156"/>
      <c r="AC107" s="156"/>
      <c r="AD107" s="156"/>
      <c r="AE107" s="156"/>
      <c r="AF107" s="156"/>
      <c r="AG107" s="156"/>
      <c r="AH107" s="156"/>
      <c r="AI107" s="156"/>
      <c r="AJ107" s="156"/>
      <c r="AK107" s="156"/>
      <c r="AL107" s="156"/>
      <c r="AM107" s="156"/>
      <c r="AN107" s="156"/>
      <c r="AO107" s="156"/>
      <c r="AP107" s="156"/>
      <c r="AQ107" s="156"/>
      <c r="AR107" s="156"/>
      <c r="AS107" s="156"/>
      <c r="AT107" s="156"/>
      <c r="AU107" s="156"/>
      <c r="AV107" s="156"/>
      <c r="AW107" s="156"/>
      <c r="AX107" s="156"/>
      <c r="AY107" s="156"/>
      <c r="AZ107" s="156"/>
      <c r="BA107" s="156"/>
      <c r="BB107" s="156"/>
      <c r="BC107" s="156"/>
      <c r="BD107" s="156"/>
      <c r="BE107" s="156"/>
      <c r="BF107" s="156"/>
      <c r="BG107" s="156"/>
      <c r="BH107" s="156"/>
      <c r="BI107" s="156"/>
      <c r="BJ107" s="156"/>
      <c r="BK107" s="156"/>
      <c r="BL107" s="156"/>
      <c r="BM107" s="156"/>
      <c r="BN107" s="156"/>
      <c r="BO107" s="156"/>
      <c r="BP107" s="156"/>
      <c r="BQ107" s="156">
        <f>BR107+BT107+BU107</f>
        <v>0</v>
      </c>
      <c r="BR107" s="156">
        <f>BW107+CB107+CG107+CL107+CQ107+CV107+DA107+DF107+DK107+DP107</f>
        <v>42720</v>
      </c>
      <c r="BS107" s="50"/>
      <c r="BT107" s="156">
        <f>BY107+CD107+CI107+CN107+CS107+CX107+DC107+DH107+DM107+DR107</f>
        <v>0</v>
      </c>
      <c r="BU107" s="156">
        <f>BZ107+CE107+CJ107+CO107+CT107+CY107+DD107+DI107+DN107+DS107</f>
        <v>-42720</v>
      </c>
      <c r="BV107" s="156">
        <f>BW107+BY107+BZ107</f>
        <v>0</v>
      </c>
      <c r="BW107" s="156">
        <v>7357</v>
      </c>
      <c r="BX107" s="50"/>
      <c r="BY107" s="156"/>
      <c r="BZ107" s="156">
        <f>-BW107</f>
        <v>-7357</v>
      </c>
      <c r="CA107" s="156">
        <f>CB107+CD107+CE107</f>
        <v>0</v>
      </c>
      <c r="CB107" s="156">
        <v>8396</v>
      </c>
      <c r="CC107" s="50"/>
      <c r="CD107" s="156"/>
      <c r="CE107" s="156">
        <f>-CB107</f>
        <v>-8396</v>
      </c>
      <c r="CF107" s="156">
        <f>CG107+CI107+CJ107</f>
        <v>0</v>
      </c>
      <c r="CG107" s="156">
        <v>4755</v>
      </c>
      <c r="CH107" s="50"/>
      <c r="CI107" s="156"/>
      <c r="CJ107" s="156">
        <f>-CG107</f>
        <v>-4755</v>
      </c>
      <c r="CK107" s="156">
        <f>CL107+CN107+CO107</f>
        <v>0</v>
      </c>
      <c r="CL107" s="156">
        <v>3857</v>
      </c>
      <c r="CM107" s="50"/>
      <c r="CN107" s="156"/>
      <c r="CO107" s="156">
        <f>-CL107</f>
        <v>-3857</v>
      </c>
      <c r="CP107" s="156">
        <f>CQ107+CS107+CT107</f>
        <v>0</v>
      </c>
      <c r="CQ107" s="156">
        <v>276</v>
      </c>
      <c r="CR107" s="50"/>
      <c r="CS107" s="156"/>
      <c r="CT107" s="156">
        <f>-CQ107</f>
        <v>-276</v>
      </c>
      <c r="CU107" s="156">
        <f>CV107+CX107+CY107</f>
        <v>0</v>
      </c>
      <c r="CV107" s="156">
        <v>10417</v>
      </c>
      <c r="CW107" s="50"/>
      <c r="CX107" s="156"/>
      <c r="CY107" s="156">
        <f>-CV107</f>
        <v>-10417</v>
      </c>
      <c r="CZ107" s="156">
        <f>DA107+DC107+DD107</f>
        <v>0</v>
      </c>
      <c r="DA107" s="156">
        <v>845</v>
      </c>
      <c r="DB107" s="50"/>
      <c r="DC107" s="156"/>
      <c r="DD107" s="156">
        <f>-DA107</f>
        <v>-845</v>
      </c>
      <c r="DE107" s="156">
        <f>DF107+DH107+DI107</f>
        <v>0</v>
      </c>
      <c r="DF107" s="156">
        <v>5239</v>
      </c>
      <c r="DG107" s="50"/>
      <c r="DH107" s="156"/>
      <c r="DI107" s="156">
        <f>-DF107</f>
        <v>-5239</v>
      </c>
      <c r="DJ107" s="156">
        <f>DK107+DM107+DN107</f>
        <v>0</v>
      </c>
      <c r="DK107" s="156">
        <v>68</v>
      </c>
      <c r="DL107" s="50"/>
      <c r="DM107" s="156"/>
      <c r="DN107" s="156">
        <f>-DK107</f>
        <v>-68</v>
      </c>
      <c r="DO107" s="156">
        <f>DP107+DR107+DS107</f>
        <v>0</v>
      </c>
      <c r="DP107" s="156">
        <v>1510</v>
      </c>
      <c r="DQ107" s="50"/>
      <c r="DR107" s="156"/>
      <c r="DS107" s="156">
        <f>-DP107</f>
        <v>-1510</v>
      </c>
    </row>
    <row r="108" spans="1:123" s="43" customFormat="1" ht="24" customHeight="1">
      <c r="A108" s="212" t="s">
        <v>93</v>
      </c>
      <c r="B108" s="133" t="s">
        <v>267</v>
      </c>
      <c r="C108" s="53">
        <f>C109+C112</f>
        <v>217720</v>
      </c>
      <c r="D108" s="53">
        <f t="shared" ref="D108:DP108" si="256">D109+D112</f>
        <v>35728</v>
      </c>
      <c r="E108" s="53">
        <f t="shared" si="256"/>
        <v>17707</v>
      </c>
      <c r="F108" s="53">
        <f t="shared" si="256"/>
        <v>16108</v>
      </c>
      <c r="G108" s="53">
        <f t="shared" si="256"/>
        <v>26462</v>
      </c>
      <c r="H108" s="53">
        <f t="shared" si="256"/>
        <v>25132</v>
      </c>
      <c r="I108" s="53">
        <f t="shared" si="256"/>
        <v>20440</v>
      </c>
      <c r="J108" s="53">
        <f t="shared" si="256"/>
        <v>18152</v>
      </c>
      <c r="K108" s="53">
        <f t="shared" si="256"/>
        <v>17125</v>
      </c>
      <c r="L108" s="53">
        <f t="shared" si="256"/>
        <v>21558</v>
      </c>
      <c r="M108" s="53">
        <f t="shared" si="256"/>
        <v>19308</v>
      </c>
      <c r="N108" s="53">
        <f t="shared" si="256"/>
        <v>217720</v>
      </c>
      <c r="O108" s="53">
        <f t="shared" si="256"/>
        <v>35728</v>
      </c>
      <c r="P108" s="53">
        <f t="shared" si="256"/>
        <v>17707</v>
      </c>
      <c r="Q108" s="53">
        <f t="shared" si="256"/>
        <v>16108</v>
      </c>
      <c r="R108" s="53">
        <f t="shared" si="256"/>
        <v>26462</v>
      </c>
      <c r="S108" s="53">
        <f t="shared" si="256"/>
        <v>25132</v>
      </c>
      <c r="T108" s="53">
        <f t="shared" si="256"/>
        <v>20440</v>
      </c>
      <c r="U108" s="53">
        <f t="shared" si="256"/>
        <v>18152</v>
      </c>
      <c r="V108" s="53">
        <f t="shared" si="256"/>
        <v>17125</v>
      </c>
      <c r="W108" s="53">
        <f t="shared" si="256"/>
        <v>21558</v>
      </c>
      <c r="X108" s="53">
        <f t="shared" si="256"/>
        <v>19308</v>
      </c>
      <c r="Y108" s="53">
        <f>Y109+Y112</f>
        <v>403717</v>
      </c>
      <c r="Z108" s="53">
        <f>Z109+Z112</f>
        <v>403717</v>
      </c>
      <c r="AA108" s="53"/>
      <c r="AB108" s="53">
        <f t="shared" ref="AB108:BQ108" si="257">AB109+AB112</f>
        <v>46168</v>
      </c>
      <c r="AC108" s="53"/>
      <c r="AD108" s="53"/>
      <c r="AE108" s="53">
        <f t="shared" si="257"/>
        <v>27442</v>
      </c>
      <c r="AF108" s="53"/>
      <c r="AG108" s="53"/>
      <c r="AH108" s="53">
        <f t="shared" si="257"/>
        <v>22614</v>
      </c>
      <c r="AI108" s="53"/>
      <c r="AJ108" s="53"/>
      <c r="AK108" s="53">
        <f t="shared" si="257"/>
        <v>34276</v>
      </c>
      <c r="AL108" s="53"/>
      <c r="AM108" s="53"/>
      <c r="AN108" s="53">
        <f t="shared" si="257"/>
        <v>75517</v>
      </c>
      <c r="AO108" s="53"/>
      <c r="AP108" s="53"/>
      <c r="AQ108" s="53">
        <f t="shared" si="257"/>
        <v>42052</v>
      </c>
      <c r="AR108" s="53"/>
      <c r="AS108" s="53"/>
      <c r="AT108" s="53">
        <f t="shared" si="257"/>
        <v>26745</v>
      </c>
      <c r="AU108" s="53"/>
      <c r="AV108" s="53"/>
      <c r="AW108" s="53">
        <f t="shared" si="257"/>
        <v>25649</v>
      </c>
      <c r="AX108" s="53"/>
      <c r="AY108" s="53"/>
      <c r="AZ108" s="53">
        <f t="shared" si="257"/>
        <v>47010</v>
      </c>
      <c r="BA108" s="53"/>
      <c r="BB108" s="53"/>
      <c r="BC108" s="53">
        <f t="shared" si="257"/>
        <v>56244</v>
      </c>
      <c r="BD108" s="53"/>
      <c r="BE108" s="53"/>
      <c r="BF108" s="53">
        <f t="shared" si="257"/>
        <v>181220</v>
      </c>
      <c r="BG108" s="53">
        <f t="shared" si="257"/>
        <v>38747</v>
      </c>
      <c r="BH108" s="53">
        <f t="shared" si="257"/>
        <v>10578</v>
      </c>
      <c r="BI108" s="53">
        <f t="shared" si="257"/>
        <v>10376</v>
      </c>
      <c r="BJ108" s="53">
        <f t="shared" si="257"/>
        <v>20642</v>
      </c>
      <c r="BK108" s="53">
        <f t="shared" si="257"/>
        <v>23361</v>
      </c>
      <c r="BL108" s="53">
        <f t="shared" si="257"/>
        <v>13937</v>
      </c>
      <c r="BM108" s="53">
        <f t="shared" si="257"/>
        <v>18777</v>
      </c>
      <c r="BN108" s="53">
        <f t="shared" si="257"/>
        <v>11866</v>
      </c>
      <c r="BO108" s="53">
        <f t="shared" si="257"/>
        <v>16645</v>
      </c>
      <c r="BP108" s="53">
        <f t="shared" si="257"/>
        <v>16291</v>
      </c>
      <c r="BQ108" s="53">
        <f t="shared" si="257"/>
        <v>271084</v>
      </c>
      <c r="BR108" s="53">
        <f t="shared" si="256"/>
        <v>271084</v>
      </c>
      <c r="BS108" s="55">
        <f t="shared" si="198"/>
        <v>67.147036166423518</v>
      </c>
      <c r="BT108" s="53">
        <f t="shared" si="256"/>
        <v>0</v>
      </c>
      <c r="BU108" s="53"/>
      <c r="BV108" s="53">
        <f t="shared" si="256"/>
        <v>54905.440000000002</v>
      </c>
      <c r="BW108" s="53">
        <f t="shared" si="256"/>
        <v>54905.440000000002</v>
      </c>
      <c r="BX108" s="55">
        <f t="shared" si="199"/>
        <v>0</v>
      </c>
      <c r="BY108" s="53">
        <f t="shared" si="256"/>
        <v>0</v>
      </c>
      <c r="BZ108" s="53"/>
      <c r="CA108" s="53">
        <f t="shared" ref="CA108" si="258">CA109+CA112</f>
        <v>16991.739999999998</v>
      </c>
      <c r="CB108" s="53">
        <f t="shared" si="256"/>
        <v>16991.739999999998</v>
      </c>
      <c r="CC108" s="55">
        <f t="shared" si="200"/>
        <v>0</v>
      </c>
      <c r="CD108" s="53">
        <f t="shared" si="256"/>
        <v>0</v>
      </c>
      <c r="CE108" s="53"/>
      <c r="CF108" s="53">
        <f t="shared" ref="CF108" si="259">CF109+CF112</f>
        <v>22894.059999999998</v>
      </c>
      <c r="CG108" s="53">
        <f t="shared" si="256"/>
        <v>22894.059999999998</v>
      </c>
      <c r="CH108" s="55">
        <f t="shared" si="201"/>
        <v>0</v>
      </c>
      <c r="CI108" s="53">
        <f t="shared" si="256"/>
        <v>0</v>
      </c>
      <c r="CJ108" s="53"/>
      <c r="CK108" s="53">
        <f t="shared" ref="CK108" si="260">CK109+CK112</f>
        <v>14909.720000000001</v>
      </c>
      <c r="CL108" s="53">
        <f t="shared" si="256"/>
        <v>14909.720000000001</v>
      </c>
      <c r="CM108" s="55">
        <f t="shared" si="202"/>
        <v>0</v>
      </c>
      <c r="CN108" s="53">
        <f t="shared" si="256"/>
        <v>0</v>
      </c>
      <c r="CO108" s="53"/>
      <c r="CP108" s="53">
        <f t="shared" ref="CP108" si="261">CP109+CP112</f>
        <v>37097.68</v>
      </c>
      <c r="CQ108" s="53">
        <f t="shared" si="256"/>
        <v>37097.68</v>
      </c>
      <c r="CR108" s="55">
        <f t="shared" si="203"/>
        <v>0</v>
      </c>
      <c r="CS108" s="53">
        <f t="shared" si="256"/>
        <v>0</v>
      </c>
      <c r="CT108" s="53"/>
      <c r="CU108" s="53">
        <f t="shared" ref="CU108" si="262">CU109+CU112</f>
        <v>30252.739999999998</v>
      </c>
      <c r="CV108" s="53">
        <f t="shared" si="256"/>
        <v>30252.739999999998</v>
      </c>
      <c r="CW108" s="55">
        <f t="shared" si="204"/>
        <v>0</v>
      </c>
      <c r="CX108" s="53">
        <f t="shared" si="256"/>
        <v>0</v>
      </c>
      <c r="CY108" s="53"/>
      <c r="CZ108" s="53">
        <f t="shared" ref="CZ108" si="263">CZ109+CZ112</f>
        <v>25006.02</v>
      </c>
      <c r="DA108" s="53">
        <f t="shared" si="256"/>
        <v>25006.02</v>
      </c>
      <c r="DB108" s="55">
        <f t="shared" si="205"/>
        <v>0</v>
      </c>
      <c r="DC108" s="53">
        <f t="shared" si="256"/>
        <v>0</v>
      </c>
      <c r="DD108" s="53"/>
      <c r="DE108" s="53">
        <f t="shared" ref="DE108" si="264">DE109+DE112</f>
        <v>20401.38</v>
      </c>
      <c r="DF108" s="53">
        <f t="shared" si="256"/>
        <v>20401.38</v>
      </c>
      <c r="DG108" s="55">
        <f t="shared" si="206"/>
        <v>0</v>
      </c>
      <c r="DH108" s="53">
        <f t="shared" si="256"/>
        <v>0</v>
      </c>
      <c r="DI108" s="53"/>
      <c r="DJ108" s="53">
        <f t="shared" ref="DJ108" si="265">DJ109+DJ112</f>
        <v>28492.06</v>
      </c>
      <c r="DK108" s="53">
        <f t="shared" si="256"/>
        <v>28492.06</v>
      </c>
      <c r="DL108" s="55">
        <f t="shared" si="207"/>
        <v>0</v>
      </c>
      <c r="DM108" s="53">
        <f t="shared" si="256"/>
        <v>0</v>
      </c>
      <c r="DN108" s="53"/>
      <c r="DO108" s="53">
        <f t="shared" ref="DO108" si="266">DO109+DO112</f>
        <v>20132.739999999998</v>
      </c>
      <c r="DP108" s="53">
        <f t="shared" si="256"/>
        <v>20132.739999999998</v>
      </c>
      <c r="DQ108" s="55">
        <f t="shared" si="208"/>
        <v>0</v>
      </c>
      <c r="DR108" s="53">
        <f t="shared" ref="DR108" si="267">DR109+DR112</f>
        <v>0</v>
      </c>
      <c r="DS108" s="53"/>
    </row>
    <row r="109" spans="1:123" s="56" customFormat="1" ht="33.75" customHeight="1">
      <c r="A109" s="212" t="s">
        <v>7</v>
      </c>
      <c r="B109" s="133" t="s">
        <v>268</v>
      </c>
      <c r="C109" s="53">
        <f t="shared" ref="C109:M109" si="268">C110+C111</f>
        <v>217720</v>
      </c>
      <c r="D109" s="53">
        <f t="shared" si="268"/>
        <v>35728</v>
      </c>
      <c r="E109" s="53">
        <f t="shared" si="268"/>
        <v>17707</v>
      </c>
      <c r="F109" s="53">
        <f t="shared" si="268"/>
        <v>16108</v>
      </c>
      <c r="G109" s="53">
        <f t="shared" si="268"/>
        <v>26462</v>
      </c>
      <c r="H109" s="53">
        <f t="shared" si="268"/>
        <v>25132</v>
      </c>
      <c r="I109" s="53">
        <f t="shared" si="268"/>
        <v>20440</v>
      </c>
      <c r="J109" s="53">
        <f t="shared" si="268"/>
        <v>18152</v>
      </c>
      <c r="K109" s="53">
        <f t="shared" si="268"/>
        <v>17125</v>
      </c>
      <c r="L109" s="53">
        <f t="shared" si="268"/>
        <v>21558</v>
      </c>
      <c r="M109" s="53">
        <f t="shared" si="268"/>
        <v>19308</v>
      </c>
      <c r="N109" s="53">
        <f t="shared" si="45"/>
        <v>217720</v>
      </c>
      <c r="O109" s="53">
        <f>D109</f>
        <v>35728</v>
      </c>
      <c r="P109" s="53">
        <f t="shared" ref="P109:X111" si="269">E109</f>
        <v>17707</v>
      </c>
      <c r="Q109" s="53">
        <f t="shared" si="269"/>
        <v>16108</v>
      </c>
      <c r="R109" s="53">
        <f t="shared" si="269"/>
        <v>26462</v>
      </c>
      <c r="S109" s="53">
        <f t="shared" si="269"/>
        <v>25132</v>
      </c>
      <c r="T109" s="53">
        <f t="shared" si="269"/>
        <v>20440</v>
      </c>
      <c r="U109" s="53">
        <f t="shared" si="269"/>
        <v>18152</v>
      </c>
      <c r="V109" s="53">
        <f t="shared" si="269"/>
        <v>17125</v>
      </c>
      <c r="W109" s="53">
        <f t="shared" si="269"/>
        <v>21558</v>
      </c>
      <c r="X109" s="53">
        <f t="shared" si="269"/>
        <v>19308</v>
      </c>
      <c r="Y109" s="53">
        <f t="shared" ref="Y109:BC109" si="270">Y110+Y111</f>
        <v>181220</v>
      </c>
      <c r="Z109" s="53">
        <v>181220</v>
      </c>
      <c r="AA109" s="53"/>
      <c r="AB109" s="53">
        <f t="shared" si="270"/>
        <v>38747</v>
      </c>
      <c r="AC109" s="53"/>
      <c r="AD109" s="53"/>
      <c r="AE109" s="53">
        <f t="shared" si="270"/>
        <v>10578</v>
      </c>
      <c r="AF109" s="53"/>
      <c r="AG109" s="53"/>
      <c r="AH109" s="53">
        <f t="shared" si="270"/>
        <v>10376</v>
      </c>
      <c r="AI109" s="53"/>
      <c r="AJ109" s="53"/>
      <c r="AK109" s="53">
        <f t="shared" si="270"/>
        <v>20642</v>
      </c>
      <c r="AL109" s="53"/>
      <c r="AM109" s="53"/>
      <c r="AN109" s="53">
        <f t="shared" si="270"/>
        <v>23361</v>
      </c>
      <c r="AO109" s="53"/>
      <c r="AP109" s="53"/>
      <c r="AQ109" s="53">
        <f t="shared" si="270"/>
        <v>13937</v>
      </c>
      <c r="AR109" s="53"/>
      <c r="AS109" s="53"/>
      <c r="AT109" s="53">
        <f t="shared" si="270"/>
        <v>18777</v>
      </c>
      <c r="AU109" s="53"/>
      <c r="AV109" s="53"/>
      <c r="AW109" s="53">
        <f t="shared" si="270"/>
        <v>11866</v>
      </c>
      <c r="AX109" s="53"/>
      <c r="AY109" s="53"/>
      <c r="AZ109" s="53">
        <f t="shared" si="270"/>
        <v>16645</v>
      </c>
      <c r="BA109" s="53"/>
      <c r="BB109" s="53"/>
      <c r="BC109" s="53">
        <f t="shared" si="270"/>
        <v>16291</v>
      </c>
      <c r="BD109" s="53"/>
      <c r="BE109" s="53"/>
      <c r="BF109" s="53">
        <f t="shared" ref="BF109" si="271">BG109+BH109+BI109+BJ109+BK109+BL109+BM109+BN109+BO109+BP109</f>
        <v>181220</v>
      </c>
      <c r="BG109" s="53">
        <f>AB109</f>
        <v>38747</v>
      </c>
      <c r="BH109" s="53">
        <f>AE109</f>
        <v>10578</v>
      </c>
      <c r="BI109" s="53">
        <f>AH109</f>
        <v>10376</v>
      </c>
      <c r="BJ109" s="53">
        <f>AK109</f>
        <v>20642</v>
      </c>
      <c r="BK109" s="53">
        <f>AN109</f>
        <v>23361</v>
      </c>
      <c r="BL109" s="53">
        <f>AQ109</f>
        <v>13937</v>
      </c>
      <c r="BM109" s="53">
        <f>AT109</f>
        <v>18777</v>
      </c>
      <c r="BN109" s="53">
        <f>AW109</f>
        <v>11866</v>
      </c>
      <c r="BO109" s="53">
        <f>AZ109</f>
        <v>16645</v>
      </c>
      <c r="BP109" s="53">
        <f t="shared" ref="BP109:BP111" si="272">BC109</f>
        <v>16291</v>
      </c>
      <c r="BQ109" s="53">
        <f t="shared" si="32"/>
        <v>271084</v>
      </c>
      <c r="BR109" s="53">
        <f>BR110+BR111</f>
        <v>271084</v>
      </c>
      <c r="BS109" s="55">
        <f t="shared" si="198"/>
        <v>149.58834565721222</v>
      </c>
      <c r="BT109" s="53">
        <f>BT110+BT111</f>
        <v>0</v>
      </c>
      <c r="BU109" s="53"/>
      <c r="BV109" s="53">
        <f t="shared" si="35"/>
        <v>54905.440000000002</v>
      </c>
      <c r="BW109" s="53">
        <f>BW110+BW111</f>
        <v>54905.440000000002</v>
      </c>
      <c r="BX109" s="55">
        <f t="shared" si="199"/>
        <v>0</v>
      </c>
      <c r="BY109" s="53">
        <f>BY110+BY111</f>
        <v>0</v>
      </c>
      <c r="BZ109" s="53"/>
      <c r="CA109" s="53">
        <f t="shared" si="36"/>
        <v>16991.739999999998</v>
      </c>
      <c r="CB109" s="53">
        <f>CB110+CB111</f>
        <v>16991.739999999998</v>
      </c>
      <c r="CC109" s="55">
        <f t="shared" si="200"/>
        <v>0</v>
      </c>
      <c r="CD109" s="53">
        <f>CD110+CD111</f>
        <v>0</v>
      </c>
      <c r="CE109" s="53"/>
      <c r="CF109" s="53">
        <f t="shared" si="37"/>
        <v>22894.059999999998</v>
      </c>
      <c r="CG109" s="53">
        <f>CG110+CG111</f>
        <v>22894.059999999998</v>
      </c>
      <c r="CH109" s="55">
        <f t="shared" si="201"/>
        <v>0</v>
      </c>
      <c r="CI109" s="53">
        <f>CI110+CI111</f>
        <v>0</v>
      </c>
      <c r="CJ109" s="53"/>
      <c r="CK109" s="53">
        <f t="shared" si="38"/>
        <v>14909.720000000001</v>
      </c>
      <c r="CL109" s="53">
        <f>CL110+CL111</f>
        <v>14909.720000000001</v>
      </c>
      <c r="CM109" s="55">
        <f t="shared" si="202"/>
        <v>0</v>
      </c>
      <c r="CN109" s="53">
        <f>CN110+CN111</f>
        <v>0</v>
      </c>
      <c r="CO109" s="53"/>
      <c r="CP109" s="53">
        <f t="shared" si="39"/>
        <v>37097.68</v>
      </c>
      <c r="CQ109" s="53">
        <f>CQ110+CQ111</f>
        <v>37097.68</v>
      </c>
      <c r="CR109" s="55">
        <f t="shared" si="203"/>
        <v>0</v>
      </c>
      <c r="CS109" s="53">
        <f>CS110+CS111</f>
        <v>0</v>
      </c>
      <c r="CT109" s="53"/>
      <c r="CU109" s="53">
        <f t="shared" si="40"/>
        <v>30252.739999999998</v>
      </c>
      <c r="CV109" s="53">
        <f>CV110+CV111</f>
        <v>30252.739999999998</v>
      </c>
      <c r="CW109" s="55">
        <f t="shared" si="204"/>
        <v>0</v>
      </c>
      <c r="CX109" s="53">
        <f>CX110+CX111</f>
        <v>0</v>
      </c>
      <c r="CY109" s="53"/>
      <c r="CZ109" s="53">
        <f t="shared" si="41"/>
        <v>25006.02</v>
      </c>
      <c r="DA109" s="53">
        <f>DA110+DA111</f>
        <v>25006.02</v>
      </c>
      <c r="DB109" s="55">
        <f t="shared" si="205"/>
        <v>0</v>
      </c>
      <c r="DC109" s="53">
        <f>DC110+DC111</f>
        <v>0</v>
      </c>
      <c r="DD109" s="53"/>
      <c r="DE109" s="53">
        <f t="shared" si="42"/>
        <v>20401.38</v>
      </c>
      <c r="DF109" s="53">
        <f>DF110+DF111</f>
        <v>20401.38</v>
      </c>
      <c r="DG109" s="55">
        <f t="shared" si="206"/>
        <v>0</v>
      </c>
      <c r="DH109" s="53">
        <f>DH110+DH111</f>
        <v>0</v>
      </c>
      <c r="DI109" s="53"/>
      <c r="DJ109" s="53">
        <f t="shared" si="43"/>
        <v>28492.06</v>
      </c>
      <c r="DK109" s="53">
        <f>DK110+DK111</f>
        <v>28492.06</v>
      </c>
      <c r="DL109" s="55">
        <f t="shared" si="207"/>
        <v>0</v>
      </c>
      <c r="DM109" s="53">
        <f>DM110+DM111</f>
        <v>0</v>
      </c>
      <c r="DN109" s="53"/>
      <c r="DO109" s="53">
        <f t="shared" si="44"/>
        <v>20132.739999999998</v>
      </c>
      <c r="DP109" s="53">
        <f>DP110+DP111</f>
        <v>20132.739999999998</v>
      </c>
      <c r="DQ109" s="55">
        <f t="shared" si="208"/>
        <v>0</v>
      </c>
      <c r="DR109" s="53">
        <f>DR110+DR111</f>
        <v>0</v>
      </c>
      <c r="DS109" s="53"/>
    </row>
    <row r="110" spans="1:123" ht="20.25" customHeight="1">
      <c r="A110" s="48" t="s">
        <v>10</v>
      </c>
      <c r="B110" s="69" t="s">
        <v>171</v>
      </c>
      <c r="C110" s="156">
        <f t="shared" ref="C110:C112" si="273">D110+E110+F110+G110+H110+I110+J110+K110+L110+M110</f>
        <v>178867</v>
      </c>
      <c r="D110" s="156">
        <v>33889</v>
      </c>
      <c r="E110" s="156">
        <v>13699</v>
      </c>
      <c r="F110" s="156">
        <v>12999</v>
      </c>
      <c r="G110" s="156">
        <v>22939</v>
      </c>
      <c r="H110" s="156">
        <v>18059</v>
      </c>
      <c r="I110" s="156">
        <v>16639</v>
      </c>
      <c r="J110" s="156">
        <v>15599</v>
      </c>
      <c r="K110" s="156">
        <v>13277</v>
      </c>
      <c r="L110" s="156">
        <v>18438</v>
      </c>
      <c r="M110" s="156">
        <v>13329</v>
      </c>
      <c r="N110" s="156">
        <f>O110+P110+Q110+R110+S110+T110+U110+V110+W110+X110</f>
        <v>178867</v>
      </c>
      <c r="O110" s="156">
        <f>D110</f>
        <v>33889</v>
      </c>
      <c r="P110" s="156">
        <f t="shared" si="269"/>
        <v>13699</v>
      </c>
      <c r="Q110" s="156">
        <f t="shared" si="269"/>
        <v>12999</v>
      </c>
      <c r="R110" s="156">
        <f t="shared" si="269"/>
        <v>22939</v>
      </c>
      <c r="S110" s="156">
        <f t="shared" si="269"/>
        <v>18059</v>
      </c>
      <c r="T110" s="156">
        <f t="shared" si="269"/>
        <v>16639</v>
      </c>
      <c r="U110" s="156">
        <f t="shared" si="269"/>
        <v>15599</v>
      </c>
      <c r="V110" s="156">
        <f t="shared" si="269"/>
        <v>13277</v>
      </c>
      <c r="W110" s="156">
        <f t="shared" si="269"/>
        <v>18438</v>
      </c>
      <c r="X110" s="156">
        <f t="shared" si="269"/>
        <v>13329</v>
      </c>
      <c r="Y110" s="156">
        <f>AB110+AE110+AH110+AK110+AN110+AQ110+AT110+AW110+AZ110+BC110</f>
        <v>148429</v>
      </c>
      <c r="Z110" s="156">
        <v>148429</v>
      </c>
      <c r="AA110" s="156"/>
      <c r="AB110" s="156">
        <v>32674</v>
      </c>
      <c r="AC110" s="156"/>
      <c r="AD110" s="156"/>
      <c r="AE110" s="156">
        <v>8395</v>
      </c>
      <c r="AF110" s="156"/>
      <c r="AG110" s="156"/>
      <c r="AH110" s="156">
        <v>8581</v>
      </c>
      <c r="AI110" s="156"/>
      <c r="AJ110" s="156"/>
      <c r="AK110" s="156">
        <v>19662</v>
      </c>
      <c r="AL110" s="156"/>
      <c r="AM110" s="156"/>
      <c r="AN110" s="156">
        <v>17581</v>
      </c>
      <c r="AO110" s="156"/>
      <c r="AP110" s="156"/>
      <c r="AQ110" s="156">
        <v>11486</v>
      </c>
      <c r="AR110" s="156"/>
      <c r="AS110" s="156"/>
      <c r="AT110" s="156">
        <v>17093</v>
      </c>
      <c r="AU110" s="156"/>
      <c r="AV110" s="156"/>
      <c r="AW110" s="156">
        <v>8429</v>
      </c>
      <c r="AX110" s="156"/>
      <c r="AY110" s="156"/>
      <c r="AZ110" s="156">
        <v>14080</v>
      </c>
      <c r="BA110" s="156"/>
      <c r="BB110" s="156"/>
      <c r="BC110" s="156">
        <v>10448</v>
      </c>
      <c r="BD110" s="156"/>
      <c r="BE110" s="156"/>
      <c r="BF110" s="156">
        <f>BG110+BH110+BI110+BJ110+BK110+BL110+BM110+BN110+BO110+BP110</f>
        <v>148429</v>
      </c>
      <c r="BG110" s="156">
        <f>AB110</f>
        <v>32674</v>
      </c>
      <c r="BH110" s="156">
        <f>AE110</f>
        <v>8395</v>
      </c>
      <c r="BI110" s="156">
        <f>AH110</f>
        <v>8581</v>
      </c>
      <c r="BJ110" s="156">
        <f>AK110</f>
        <v>19662</v>
      </c>
      <c r="BK110" s="156">
        <f>AN110</f>
        <v>17581</v>
      </c>
      <c r="BL110" s="156">
        <f>AQ110</f>
        <v>11486</v>
      </c>
      <c r="BM110" s="156">
        <f>AT110</f>
        <v>17093</v>
      </c>
      <c r="BN110" s="156">
        <f>AW110</f>
        <v>8429</v>
      </c>
      <c r="BO110" s="156">
        <f>AZ110</f>
        <v>14080</v>
      </c>
      <c r="BP110" s="156">
        <f t="shared" si="272"/>
        <v>10448</v>
      </c>
      <c r="BQ110" s="156">
        <f t="shared" si="32"/>
        <v>189906</v>
      </c>
      <c r="BR110" s="156">
        <f>BW110+CB110+CG110+CL110+CQ110+CV110+DA110+DF110+DK110+DP110</f>
        <v>189906</v>
      </c>
      <c r="BS110" s="50">
        <f t="shared" si="198"/>
        <v>127.94400016169347</v>
      </c>
      <c r="BT110" s="156">
        <f t="shared" ref="BT110:BT112" si="274">BY110+CD110+CI110+CN110+CS110+CX110+DC110+DH110+DM110+DR110</f>
        <v>0</v>
      </c>
      <c r="BU110" s="156"/>
      <c r="BV110" s="156">
        <f t="shared" si="35"/>
        <v>41767</v>
      </c>
      <c r="BW110" s="156">
        <v>41767</v>
      </c>
      <c r="BX110" s="50">
        <f t="shared" si="199"/>
        <v>0</v>
      </c>
      <c r="BY110" s="156"/>
      <c r="BZ110" s="156"/>
      <c r="CA110" s="156">
        <f t="shared" si="36"/>
        <v>11191</v>
      </c>
      <c r="CB110" s="156">
        <v>11191</v>
      </c>
      <c r="CC110" s="50">
        <f t="shared" si="200"/>
        <v>0</v>
      </c>
      <c r="CD110" s="156"/>
      <c r="CE110" s="156"/>
      <c r="CF110" s="156">
        <f t="shared" si="37"/>
        <v>17894</v>
      </c>
      <c r="CG110" s="156">
        <v>17894</v>
      </c>
      <c r="CH110" s="50">
        <f t="shared" si="201"/>
        <v>0</v>
      </c>
      <c r="CI110" s="156"/>
      <c r="CJ110" s="156"/>
      <c r="CK110" s="156">
        <f t="shared" si="38"/>
        <v>16809</v>
      </c>
      <c r="CL110" s="156">
        <v>16809</v>
      </c>
      <c r="CM110" s="50">
        <f t="shared" si="202"/>
        <v>0</v>
      </c>
      <c r="CN110" s="156"/>
      <c r="CO110" s="156"/>
      <c r="CP110" s="156">
        <f t="shared" si="39"/>
        <v>24594</v>
      </c>
      <c r="CQ110" s="156">
        <v>24594</v>
      </c>
      <c r="CR110" s="50">
        <f t="shared" si="203"/>
        <v>0</v>
      </c>
      <c r="CS110" s="156"/>
      <c r="CT110" s="156"/>
      <c r="CU110" s="156">
        <f t="shared" si="40"/>
        <v>23127</v>
      </c>
      <c r="CV110" s="156">
        <v>23127</v>
      </c>
      <c r="CW110" s="50">
        <f t="shared" si="204"/>
        <v>0</v>
      </c>
      <c r="CX110" s="156"/>
      <c r="CY110" s="156"/>
      <c r="CZ110" s="156">
        <f t="shared" si="41"/>
        <v>19742</v>
      </c>
      <c r="DA110" s="156">
        <v>19742</v>
      </c>
      <c r="DB110" s="50">
        <f t="shared" si="205"/>
        <v>0</v>
      </c>
      <c r="DC110" s="156"/>
      <c r="DD110" s="156"/>
      <c r="DE110" s="156">
        <f t="shared" si="42"/>
        <v>12066</v>
      </c>
      <c r="DF110" s="156">
        <v>12066</v>
      </c>
      <c r="DG110" s="50">
        <f t="shared" si="206"/>
        <v>0</v>
      </c>
      <c r="DH110" s="156"/>
      <c r="DI110" s="156"/>
      <c r="DJ110" s="156">
        <f t="shared" si="43"/>
        <v>13285</v>
      </c>
      <c r="DK110" s="156">
        <v>13285</v>
      </c>
      <c r="DL110" s="50">
        <f t="shared" si="207"/>
        <v>0</v>
      </c>
      <c r="DM110" s="156"/>
      <c r="DN110" s="156"/>
      <c r="DO110" s="156">
        <f t="shared" si="44"/>
        <v>9431</v>
      </c>
      <c r="DP110" s="156">
        <v>9431</v>
      </c>
      <c r="DQ110" s="50">
        <f t="shared" si="208"/>
        <v>0</v>
      </c>
      <c r="DR110" s="156"/>
      <c r="DS110" s="156"/>
    </row>
    <row r="111" spans="1:123" ht="34.5" customHeight="1">
      <c r="A111" s="48" t="s">
        <v>26</v>
      </c>
      <c r="B111" s="69" t="s">
        <v>269</v>
      </c>
      <c r="C111" s="156">
        <f>D111+E111+F111+G111+H111+I111+J111+K111+L111+M111</f>
        <v>38853</v>
      </c>
      <c r="D111" s="59">
        <v>1839</v>
      </c>
      <c r="E111" s="59">
        <v>4008</v>
      </c>
      <c r="F111" s="59">
        <v>3109</v>
      </c>
      <c r="G111" s="59">
        <v>3523</v>
      </c>
      <c r="H111" s="59">
        <v>7073</v>
      </c>
      <c r="I111" s="59">
        <v>3801</v>
      </c>
      <c r="J111" s="59">
        <v>2553</v>
      </c>
      <c r="K111" s="59">
        <v>3848</v>
      </c>
      <c r="L111" s="59">
        <v>3120</v>
      </c>
      <c r="M111" s="59">
        <v>5979</v>
      </c>
      <c r="N111" s="156">
        <f t="shared" si="45"/>
        <v>38853</v>
      </c>
      <c r="O111" s="59">
        <f>D111</f>
        <v>1839</v>
      </c>
      <c r="P111" s="59">
        <f t="shared" si="269"/>
        <v>4008</v>
      </c>
      <c r="Q111" s="59">
        <f t="shared" si="269"/>
        <v>3109</v>
      </c>
      <c r="R111" s="59">
        <f t="shared" si="269"/>
        <v>3523</v>
      </c>
      <c r="S111" s="59">
        <f t="shared" si="269"/>
        <v>7073</v>
      </c>
      <c r="T111" s="59">
        <f t="shared" si="269"/>
        <v>3801</v>
      </c>
      <c r="U111" s="59">
        <f t="shared" si="269"/>
        <v>2553</v>
      </c>
      <c r="V111" s="59">
        <f t="shared" si="269"/>
        <v>3848</v>
      </c>
      <c r="W111" s="59">
        <f t="shared" si="269"/>
        <v>3120</v>
      </c>
      <c r="X111" s="59">
        <f t="shared" si="269"/>
        <v>5979</v>
      </c>
      <c r="Y111" s="156">
        <f>AB111+AE111+AH111+AK111+AN111+AQ111+AT111+AW111+AZ111+BC111</f>
        <v>32791</v>
      </c>
      <c r="Z111" s="156">
        <v>32791</v>
      </c>
      <c r="AA111" s="156"/>
      <c r="AB111" s="59">
        <v>6073</v>
      </c>
      <c r="AC111" s="59"/>
      <c r="AD111" s="59"/>
      <c r="AE111" s="59">
        <v>2183</v>
      </c>
      <c r="AF111" s="59"/>
      <c r="AG111" s="59"/>
      <c r="AH111" s="59">
        <v>1795</v>
      </c>
      <c r="AI111" s="59"/>
      <c r="AJ111" s="59"/>
      <c r="AK111" s="59">
        <v>980</v>
      </c>
      <c r="AL111" s="59"/>
      <c r="AM111" s="59"/>
      <c r="AN111" s="59">
        <v>5780</v>
      </c>
      <c r="AO111" s="59"/>
      <c r="AP111" s="59"/>
      <c r="AQ111" s="59">
        <v>2451</v>
      </c>
      <c r="AR111" s="59"/>
      <c r="AS111" s="59"/>
      <c r="AT111" s="59">
        <v>1684</v>
      </c>
      <c r="AU111" s="59"/>
      <c r="AV111" s="59"/>
      <c r="AW111" s="59">
        <v>3437</v>
      </c>
      <c r="AX111" s="59"/>
      <c r="AY111" s="59"/>
      <c r="AZ111" s="59">
        <v>2565</v>
      </c>
      <c r="BA111" s="59"/>
      <c r="BB111" s="59"/>
      <c r="BC111" s="59">
        <v>5843</v>
      </c>
      <c r="BD111" s="59"/>
      <c r="BE111" s="59"/>
      <c r="BF111" s="156">
        <f t="shared" ref="BF111:BF112" si="275">BG111+BH111+BI111+BJ111+BK111+BL111+BM111+BN111+BO111+BP111</f>
        <v>32791</v>
      </c>
      <c r="BG111" s="59">
        <f>AB111</f>
        <v>6073</v>
      </c>
      <c r="BH111" s="59">
        <f>AE111</f>
        <v>2183</v>
      </c>
      <c r="BI111" s="59">
        <f>AH111</f>
        <v>1795</v>
      </c>
      <c r="BJ111" s="59">
        <f>AK111</f>
        <v>980</v>
      </c>
      <c r="BK111" s="59">
        <f>AN111</f>
        <v>5780</v>
      </c>
      <c r="BL111" s="59">
        <f>AQ111</f>
        <v>2451</v>
      </c>
      <c r="BM111" s="59">
        <f>AT111</f>
        <v>1684</v>
      </c>
      <c r="BN111" s="59">
        <f>AW111</f>
        <v>3437</v>
      </c>
      <c r="BO111" s="59">
        <f>AZ111</f>
        <v>2565</v>
      </c>
      <c r="BP111" s="59">
        <f t="shared" si="272"/>
        <v>5843</v>
      </c>
      <c r="BQ111" s="156">
        <f t="shared" si="32"/>
        <v>81178</v>
      </c>
      <c r="BR111" s="156">
        <f>ROUND((BW111+CB111+CG111+CL111+CQ111+CV111+DA111+DF111+DK111+DP111),0)</f>
        <v>81178</v>
      </c>
      <c r="BS111" s="50">
        <f>IF(Z111=0,0,BR111/Z111*100)</f>
        <v>247.56183099021075</v>
      </c>
      <c r="BT111" s="156">
        <f t="shared" si="274"/>
        <v>0</v>
      </c>
      <c r="BU111" s="156"/>
      <c r="BV111" s="156">
        <f t="shared" si="35"/>
        <v>13138.44</v>
      </c>
      <c r="BW111" s="59">
        <f>12628.44+510</f>
        <v>13138.44</v>
      </c>
      <c r="BX111" s="50">
        <f t="shared" si="199"/>
        <v>0</v>
      </c>
      <c r="BY111" s="59"/>
      <c r="BZ111" s="59"/>
      <c r="CA111" s="156">
        <f t="shared" si="36"/>
        <v>5800.74</v>
      </c>
      <c r="CB111" s="59">
        <v>5800.74</v>
      </c>
      <c r="CC111" s="50">
        <f t="shared" si="200"/>
        <v>0</v>
      </c>
      <c r="CD111" s="59"/>
      <c r="CE111" s="59"/>
      <c r="CF111" s="156">
        <f t="shared" si="37"/>
        <v>5000.0599999999995</v>
      </c>
      <c r="CG111" s="59">
        <v>5000.0599999999995</v>
      </c>
      <c r="CH111" s="50">
        <f t="shared" si="201"/>
        <v>0</v>
      </c>
      <c r="CI111" s="59"/>
      <c r="CJ111" s="59"/>
      <c r="CK111" s="156">
        <f t="shared" si="38"/>
        <v>-1899.2799999999997</v>
      </c>
      <c r="CL111" s="59">
        <v>-1899.2799999999997</v>
      </c>
      <c r="CM111" s="50">
        <f t="shared" si="202"/>
        <v>0</v>
      </c>
      <c r="CN111" s="59"/>
      <c r="CO111" s="59"/>
      <c r="CP111" s="156">
        <f t="shared" si="39"/>
        <v>12503.68</v>
      </c>
      <c r="CQ111" s="59">
        <v>12503.68</v>
      </c>
      <c r="CR111" s="50">
        <f t="shared" si="203"/>
        <v>0</v>
      </c>
      <c r="CS111" s="59"/>
      <c r="CT111" s="59"/>
      <c r="CU111" s="156">
        <f t="shared" si="40"/>
        <v>7125.74</v>
      </c>
      <c r="CV111" s="59">
        <v>7125.74</v>
      </c>
      <c r="CW111" s="50">
        <f t="shared" si="204"/>
        <v>0</v>
      </c>
      <c r="CX111" s="59"/>
      <c r="CY111" s="59"/>
      <c r="CZ111" s="156">
        <f t="shared" si="41"/>
        <v>5264.02</v>
      </c>
      <c r="DA111" s="59">
        <v>5264.02</v>
      </c>
      <c r="DB111" s="50">
        <f t="shared" si="205"/>
        <v>0</v>
      </c>
      <c r="DC111" s="59"/>
      <c r="DD111" s="59"/>
      <c r="DE111" s="156">
        <f t="shared" si="42"/>
        <v>8335.380000000001</v>
      </c>
      <c r="DF111" s="59">
        <v>8335.380000000001</v>
      </c>
      <c r="DG111" s="50">
        <f t="shared" si="206"/>
        <v>0</v>
      </c>
      <c r="DH111" s="59"/>
      <c r="DI111" s="59"/>
      <c r="DJ111" s="156">
        <f t="shared" si="43"/>
        <v>15207.060000000001</v>
      </c>
      <c r="DK111" s="59">
        <v>15207.060000000001</v>
      </c>
      <c r="DL111" s="50">
        <f t="shared" si="207"/>
        <v>0</v>
      </c>
      <c r="DM111" s="59"/>
      <c r="DN111" s="59"/>
      <c r="DO111" s="156">
        <f t="shared" si="44"/>
        <v>10701.74</v>
      </c>
      <c r="DP111" s="59">
        <v>10701.74</v>
      </c>
      <c r="DQ111" s="50">
        <f t="shared" si="208"/>
        <v>0</v>
      </c>
      <c r="DR111" s="59"/>
      <c r="DS111" s="59"/>
    </row>
    <row r="112" spans="1:123" s="56" customFormat="1" ht="30" customHeight="1">
      <c r="A112" s="51" t="s">
        <v>88</v>
      </c>
      <c r="B112" s="28" t="s">
        <v>270</v>
      </c>
      <c r="C112" s="53">
        <f t="shared" si="273"/>
        <v>0</v>
      </c>
      <c r="D112" s="132"/>
      <c r="E112" s="132"/>
      <c r="F112" s="132"/>
      <c r="G112" s="132"/>
      <c r="H112" s="132"/>
      <c r="I112" s="132"/>
      <c r="J112" s="132"/>
      <c r="K112" s="132"/>
      <c r="L112" s="132"/>
      <c r="M112" s="132"/>
      <c r="N112" s="53">
        <f t="shared" si="45"/>
        <v>0</v>
      </c>
      <c r="O112" s="132"/>
      <c r="P112" s="132"/>
      <c r="Q112" s="132"/>
      <c r="R112" s="132"/>
      <c r="S112" s="132"/>
      <c r="T112" s="132"/>
      <c r="U112" s="132"/>
      <c r="V112" s="132"/>
      <c r="W112" s="132"/>
      <c r="X112" s="132"/>
      <c r="Y112" s="53">
        <f>AB112+AE112+AH112+AK112+AN112+AQ112+AT112+AW112+AZ112+BC112</f>
        <v>222497</v>
      </c>
      <c r="Z112" s="53">
        <v>222497</v>
      </c>
      <c r="AA112" s="53"/>
      <c r="AB112" s="132">
        <v>7421</v>
      </c>
      <c r="AC112" s="132"/>
      <c r="AD112" s="132"/>
      <c r="AE112" s="132">
        <v>16864</v>
      </c>
      <c r="AF112" s="132"/>
      <c r="AG112" s="132"/>
      <c r="AH112" s="132">
        <v>12238</v>
      </c>
      <c r="AI112" s="132"/>
      <c r="AJ112" s="132"/>
      <c r="AK112" s="132">
        <v>13634</v>
      </c>
      <c r="AL112" s="132"/>
      <c r="AM112" s="132"/>
      <c r="AN112" s="132">
        <v>52156</v>
      </c>
      <c r="AO112" s="132"/>
      <c r="AP112" s="132"/>
      <c r="AQ112" s="132">
        <v>28115</v>
      </c>
      <c r="AR112" s="132"/>
      <c r="AS112" s="132"/>
      <c r="AT112" s="132">
        <v>7968</v>
      </c>
      <c r="AU112" s="132"/>
      <c r="AV112" s="132"/>
      <c r="AW112" s="132">
        <v>13783</v>
      </c>
      <c r="AX112" s="132"/>
      <c r="AY112" s="132"/>
      <c r="AZ112" s="132">
        <v>30365</v>
      </c>
      <c r="BA112" s="132"/>
      <c r="BB112" s="132"/>
      <c r="BC112" s="132">
        <v>39953</v>
      </c>
      <c r="BD112" s="132"/>
      <c r="BE112" s="132"/>
      <c r="BF112" s="53">
        <f t="shared" si="275"/>
        <v>0</v>
      </c>
      <c r="BG112" s="132"/>
      <c r="BH112" s="132"/>
      <c r="BI112" s="132"/>
      <c r="BJ112" s="132"/>
      <c r="BK112" s="132"/>
      <c r="BL112" s="132"/>
      <c r="BM112" s="132"/>
      <c r="BN112" s="132"/>
      <c r="BO112" s="132"/>
      <c r="BP112" s="132"/>
      <c r="BQ112" s="53">
        <f t="shared" si="32"/>
        <v>0</v>
      </c>
      <c r="BR112" s="53">
        <f>BW112+CB112+CG112+CL112+CQ112+CV112+DA112+DF112+DK112+DP112</f>
        <v>0</v>
      </c>
      <c r="BS112" s="55">
        <f t="shared" si="198"/>
        <v>0</v>
      </c>
      <c r="BT112" s="53">
        <f t="shared" si="274"/>
        <v>0</v>
      </c>
      <c r="BU112" s="53"/>
      <c r="BV112" s="53">
        <f t="shared" si="35"/>
        <v>0</v>
      </c>
      <c r="BW112" s="132"/>
      <c r="BX112" s="55">
        <f t="shared" si="199"/>
        <v>0</v>
      </c>
      <c r="BY112" s="132"/>
      <c r="BZ112" s="132"/>
      <c r="CA112" s="53">
        <f t="shared" si="36"/>
        <v>0</v>
      </c>
      <c r="CB112" s="132"/>
      <c r="CC112" s="55">
        <f t="shared" si="200"/>
        <v>0</v>
      </c>
      <c r="CD112" s="132"/>
      <c r="CE112" s="132"/>
      <c r="CF112" s="53">
        <f t="shared" si="37"/>
        <v>0</v>
      </c>
      <c r="CG112" s="132"/>
      <c r="CH112" s="55">
        <f t="shared" si="201"/>
        <v>0</v>
      </c>
      <c r="CI112" s="132"/>
      <c r="CJ112" s="132"/>
      <c r="CK112" s="53">
        <f t="shared" si="38"/>
        <v>0</v>
      </c>
      <c r="CL112" s="132"/>
      <c r="CM112" s="55">
        <f t="shared" si="202"/>
        <v>0</v>
      </c>
      <c r="CN112" s="132"/>
      <c r="CO112" s="132"/>
      <c r="CP112" s="53">
        <f t="shared" si="39"/>
        <v>0</v>
      </c>
      <c r="CQ112" s="132"/>
      <c r="CR112" s="55">
        <f t="shared" si="203"/>
        <v>0</v>
      </c>
      <c r="CS112" s="132"/>
      <c r="CT112" s="132"/>
      <c r="CU112" s="53">
        <f t="shared" si="40"/>
        <v>0</v>
      </c>
      <c r="CV112" s="132"/>
      <c r="CW112" s="55">
        <f t="shared" si="204"/>
        <v>0</v>
      </c>
      <c r="CX112" s="132"/>
      <c r="CY112" s="132"/>
      <c r="CZ112" s="53">
        <f t="shared" si="41"/>
        <v>0</v>
      </c>
      <c r="DA112" s="132"/>
      <c r="DB112" s="55">
        <f t="shared" si="205"/>
        <v>0</v>
      </c>
      <c r="DC112" s="132"/>
      <c r="DD112" s="132"/>
      <c r="DE112" s="53">
        <f t="shared" si="42"/>
        <v>0</v>
      </c>
      <c r="DF112" s="132"/>
      <c r="DG112" s="55">
        <f t="shared" si="206"/>
        <v>0</v>
      </c>
      <c r="DH112" s="132"/>
      <c r="DI112" s="132"/>
      <c r="DJ112" s="53">
        <f t="shared" si="43"/>
        <v>0</v>
      </c>
      <c r="DK112" s="132"/>
      <c r="DL112" s="55">
        <f t="shared" si="207"/>
        <v>0</v>
      </c>
      <c r="DM112" s="132"/>
      <c r="DN112" s="132"/>
      <c r="DO112" s="53">
        <f t="shared" si="44"/>
        <v>0</v>
      </c>
      <c r="DP112" s="132"/>
      <c r="DQ112" s="55">
        <f t="shared" si="208"/>
        <v>0</v>
      </c>
      <c r="DR112" s="132"/>
      <c r="DS112" s="132"/>
    </row>
    <row r="113" spans="1:123" s="80" customFormat="1" ht="24" customHeight="1">
      <c r="A113" s="154"/>
      <c r="B113" s="214" t="s">
        <v>271</v>
      </c>
      <c r="C113" s="154">
        <f t="shared" ref="C113:Y113" si="276">C108+C70</f>
        <v>2717164.9019475272</v>
      </c>
      <c r="D113" s="154">
        <f t="shared" si="276"/>
        <v>565849.22666806809</v>
      </c>
      <c r="E113" s="154">
        <f t="shared" si="276"/>
        <v>303747.62628458976</v>
      </c>
      <c r="F113" s="154">
        <f t="shared" si="276"/>
        <v>239785.95691023162</v>
      </c>
      <c r="G113" s="154">
        <f t="shared" si="276"/>
        <v>278151.50841569912</v>
      </c>
      <c r="H113" s="154">
        <f t="shared" si="276"/>
        <v>288846.29961142491</v>
      </c>
      <c r="I113" s="154">
        <f t="shared" si="276"/>
        <v>258989.30038307764</v>
      </c>
      <c r="J113" s="154">
        <f t="shared" si="276"/>
        <v>88458.527499999997</v>
      </c>
      <c r="K113" s="154">
        <f t="shared" si="276"/>
        <v>189067.62651400847</v>
      </c>
      <c r="L113" s="154">
        <f t="shared" si="276"/>
        <v>248373.5951425643</v>
      </c>
      <c r="M113" s="154">
        <f t="shared" si="276"/>
        <v>255895.23451786366</v>
      </c>
      <c r="N113" s="154">
        <f t="shared" si="276"/>
        <v>2727750.1596988272</v>
      </c>
      <c r="O113" s="154">
        <f t="shared" si="276"/>
        <v>560331.94932506816</v>
      </c>
      <c r="P113" s="154">
        <f t="shared" si="276"/>
        <v>301268.99628458975</v>
      </c>
      <c r="Q113" s="154">
        <f t="shared" si="276"/>
        <v>241817.59691023163</v>
      </c>
      <c r="R113" s="154">
        <f t="shared" si="276"/>
        <v>280812.69841569912</v>
      </c>
      <c r="S113" s="154">
        <f t="shared" si="276"/>
        <v>289530.99961142492</v>
      </c>
      <c r="T113" s="154">
        <f t="shared" si="276"/>
        <v>260155.00038307765</v>
      </c>
      <c r="U113" s="154">
        <f t="shared" si="276"/>
        <v>90736.997499999998</v>
      </c>
      <c r="V113" s="154">
        <f t="shared" si="276"/>
        <v>185174.9965140085</v>
      </c>
      <c r="W113" s="154">
        <f t="shared" si="276"/>
        <v>260231.61933586429</v>
      </c>
      <c r="X113" s="154">
        <f t="shared" si="276"/>
        <v>257689.30541886366</v>
      </c>
      <c r="Y113" s="154">
        <f t="shared" si="276"/>
        <v>2981089</v>
      </c>
      <c r="Z113" s="154"/>
      <c r="AA113" s="154"/>
      <c r="AB113" s="154">
        <f>AB108+AB70</f>
        <v>594099</v>
      </c>
      <c r="AC113" s="154"/>
      <c r="AD113" s="154"/>
      <c r="AE113" s="154">
        <f>AE108+AE70</f>
        <v>327114</v>
      </c>
      <c r="AF113" s="154"/>
      <c r="AG113" s="154"/>
      <c r="AH113" s="154">
        <f>AH108+AH70</f>
        <v>255393</v>
      </c>
      <c r="AI113" s="154"/>
      <c r="AJ113" s="154"/>
      <c r="AK113" s="154">
        <f>AK108+AK70</f>
        <v>279139</v>
      </c>
      <c r="AL113" s="154"/>
      <c r="AM113" s="154"/>
      <c r="AN113" s="154">
        <f>AN108+AN70</f>
        <v>342094</v>
      </c>
      <c r="AO113" s="154"/>
      <c r="AP113" s="154"/>
      <c r="AQ113" s="154">
        <f>AQ108+AQ70</f>
        <v>293210</v>
      </c>
      <c r="AR113" s="154"/>
      <c r="AS113" s="154"/>
      <c r="AT113" s="154">
        <f>AT108+AT70</f>
        <v>100692</v>
      </c>
      <c r="AU113" s="154"/>
      <c r="AV113" s="154"/>
      <c r="AW113" s="154">
        <f>AW108+AW70</f>
        <v>203993</v>
      </c>
      <c r="AX113" s="154"/>
      <c r="AY113" s="154"/>
      <c r="AZ113" s="154">
        <f>AZ108+AZ70</f>
        <v>286108</v>
      </c>
      <c r="BA113" s="154"/>
      <c r="BB113" s="154"/>
      <c r="BC113" s="154">
        <f>BC108+BC70</f>
        <v>299247</v>
      </c>
      <c r="BD113" s="154"/>
      <c r="BE113" s="154"/>
      <c r="BF113" s="154">
        <f t="shared" ref="BF113:BR113" si="277">BF108+BF70</f>
        <v>2846131.3716825</v>
      </c>
      <c r="BG113" s="154">
        <f t="shared" si="277"/>
        <v>604159.88018400013</v>
      </c>
      <c r="BH113" s="154">
        <f t="shared" si="277"/>
        <v>308336.87</v>
      </c>
      <c r="BI113" s="154">
        <f t="shared" si="277"/>
        <v>241631.593425</v>
      </c>
      <c r="BJ113" s="154">
        <f t="shared" si="277"/>
        <v>276957.19</v>
      </c>
      <c r="BK113" s="154">
        <f t="shared" si="277"/>
        <v>291335.90000000002</v>
      </c>
      <c r="BL113" s="154">
        <f t="shared" si="277"/>
        <v>283883.11639099999</v>
      </c>
      <c r="BM113" s="154">
        <f t="shared" si="277"/>
        <v>111900.47</v>
      </c>
      <c r="BN113" s="154">
        <f t="shared" si="277"/>
        <v>187818.82</v>
      </c>
      <c r="BO113" s="154">
        <f t="shared" si="277"/>
        <v>283380.88</v>
      </c>
      <c r="BP113" s="154">
        <f t="shared" si="277"/>
        <v>256726.65168250003</v>
      </c>
      <c r="BQ113" s="154">
        <f>BQ108+BQ70</f>
        <v>2991469</v>
      </c>
      <c r="BR113" s="154">
        <f t="shared" si="277"/>
        <v>2891778</v>
      </c>
      <c r="BS113" s="155">
        <f t="shared" si="198"/>
        <v>0</v>
      </c>
      <c r="BT113" s="154">
        <f>BT108+BT70</f>
        <v>42717</v>
      </c>
      <c r="BU113" s="154"/>
      <c r="BV113" s="154">
        <f>BV108+BV70</f>
        <v>619988.43999999994</v>
      </c>
      <c r="BW113" s="154">
        <f>BW108+BW70</f>
        <v>588380.43999999994</v>
      </c>
      <c r="BX113" s="155">
        <f t="shared" si="199"/>
        <v>0</v>
      </c>
      <c r="BY113" s="154">
        <f>BY108+BY70</f>
        <v>20513</v>
      </c>
      <c r="BZ113" s="154"/>
      <c r="CA113" s="154">
        <f>CA108+CA70</f>
        <v>334191.74</v>
      </c>
      <c r="CB113" s="154">
        <f>CB108+CB70</f>
        <v>318624.74</v>
      </c>
      <c r="CC113" s="155">
        <f t="shared" si="200"/>
        <v>0</v>
      </c>
      <c r="CD113" s="154">
        <f>CD108+CD70</f>
        <v>11869</v>
      </c>
      <c r="CE113" s="154"/>
      <c r="CF113" s="154">
        <f>CF108+CF70</f>
        <v>268502.06</v>
      </c>
      <c r="CG113" s="154">
        <f>CG108+CG70</f>
        <v>255338.06</v>
      </c>
      <c r="CH113" s="155">
        <f t="shared" si="201"/>
        <v>0</v>
      </c>
      <c r="CI113" s="154">
        <f>CI108+CI70</f>
        <v>8113</v>
      </c>
      <c r="CJ113" s="154"/>
      <c r="CK113" s="154">
        <f>CK108+CK70</f>
        <v>275808.71999999997</v>
      </c>
      <c r="CL113" s="154">
        <f>CL108+CL70</f>
        <v>277997.71999999997</v>
      </c>
      <c r="CM113" s="155">
        <f t="shared" si="202"/>
        <v>0</v>
      </c>
      <c r="CN113" s="154">
        <f>CN108+CN70</f>
        <v>-6578</v>
      </c>
      <c r="CO113" s="154"/>
      <c r="CP113" s="154">
        <f>CP108+CP70</f>
        <v>314110.68</v>
      </c>
      <c r="CQ113" s="154">
        <f>CQ108+CQ70</f>
        <v>303586.68</v>
      </c>
      <c r="CR113" s="155">
        <f t="shared" si="203"/>
        <v>0</v>
      </c>
      <c r="CS113" s="154">
        <f>CS108+CS70</f>
        <v>1374</v>
      </c>
      <c r="CT113" s="154"/>
      <c r="CU113" s="154">
        <f>CU108+CU70</f>
        <v>303045.74</v>
      </c>
      <c r="CV113" s="154">
        <f>CV108+CV70</f>
        <v>299697.74</v>
      </c>
      <c r="CW113" s="155">
        <f t="shared" si="204"/>
        <v>0</v>
      </c>
      <c r="CX113" s="154">
        <f>CX108+CX70</f>
        <v>4387</v>
      </c>
      <c r="CY113" s="154"/>
      <c r="CZ113" s="154">
        <f>CZ108+CZ70</f>
        <v>106533.02</v>
      </c>
      <c r="DA113" s="154">
        <f>DA108+DA70</f>
        <v>103853.02</v>
      </c>
      <c r="DB113" s="155">
        <f t="shared" si="205"/>
        <v>0</v>
      </c>
      <c r="DC113" s="154">
        <f>DC108+DC70</f>
        <v>-4331</v>
      </c>
      <c r="DD113" s="154"/>
      <c r="DE113" s="154">
        <f>DE108+DE70</f>
        <v>210887.38</v>
      </c>
      <c r="DF113" s="154">
        <f>DF108+DF70</f>
        <v>204715.38</v>
      </c>
      <c r="DG113" s="155">
        <f t="shared" si="206"/>
        <v>0</v>
      </c>
      <c r="DH113" s="154">
        <f>DH108+DH70</f>
        <v>4585</v>
      </c>
      <c r="DI113" s="154"/>
      <c r="DJ113" s="154">
        <f>DJ108+DJ70</f>
        <v>285469.06</v>
      </c>
      <c r="DK113" s="154">
        <f>DK108+DK70</f>
        <v>280368.06</v>
      </c>
      <c r="DL113" s="155">
        <f t="shared" si="207"/>
        <v>0</v>
      </c>
      <c r="DM113" s="154">
        <f>DM108+DM70</f>
        <v>-3042</v>
      </c>
      <c r="DN113" s="154"/>
      <c r="DO113" s="154">
        <f>DO108+DO70</f>
        <v>272931.74</v>
      </c>
      <c r="DP113" s="154">
        <f>DP108+DP70</f>
        <v>259215.74</v>
      </c>
      <c r="DQ113" s="155">
        <f t="shared" si="208"/>
        <v>0</v>
      </c>
      <c r="DR113" s="154">
        <f>DR108+DR70</f>
        <v>5827</v>
      </c>
      <c r="DS113" s="154"/>
    </row>
    <row r="114" spans="1:123">
      <c r="A114" s="81"/>
      <c r="B114" s="29" t="s">
        <v>175</v>
      </c>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29"/>
      <c r="AK114" s="29"/>
      <c r="AL114" s="29"/>
      <c r="AM114" s="29"/>
      <c r="AN114" s="29"/>
      <c r="AO114" s="29"/>
      <c r="AP114" s="29"/>
      <c r="AQ114" s="29"/>
      <c r="AR114" s="29"/>
      <c r="AS114" s="29"/>
      <c r="AT114" s="29"/>
      <c r="AU114" s="29"/>
      <c r="AV114" s="29"/>
      <c r="AW114" s="29"/>
      <c r="AX114" s="29"/>
      <c r="AY114" s="29"/>
      <c r="AZ114" s="29"/>
      <c r="BA114" s="29"/>
      <c r="BB114" s="29"/>
      <c r="BC114" s="29"/>
      <c r="BD114" s="29"/>
      <c r="BE114" s="29"/>
      <c r="BF114" s="29"/>
      <c r="BG114" s="29"/>
      <c r="BH114" s="29"/>
      <c r="BI114" s="29"/>
      <c r="BJ114" s="29"/>
      <c r="BK114" s="29"/>
      <c r="BL114" s="29"/>
      <c r="BM114" s="29"/>
      <c r="BN114" s="29"/>
      <c r="BO114" s="29"/>
      <c r="BP114" s="29"/>
      <c r="BQ114" s="29"/>
      <c r="BR114" s="81"/>
      <c r="BS114" s="81"/>
      <c r="BT114" s="81"/>
      <c r="BU114" s="81"/>
      <c r="BV114" s="81"/>
      <c r="BW114" s="82"/>
      <c r="BX114" s="83"/>
      <c r="BY114" s="82"/>
      <c r="BZ114" s="82"/>
      <c r="CA114" s="82"/>
      <c r="CB114" s="82"/>
      <c r="CC114" s="83"/>
      <c r="CD114" s="82"/>
      <c r="CE114" s="82"/>
      <c r="CF114" s="82"/>
      <c r="CG114" s="82"/>
      <c r="CH114" s="83"/>
      <c r="CI114" s="82"/>
      <c r="CJ114" s="82"/>
      <c r="CK114" s="82"/>
      <c r="CL114" s="82"/>
      <c r="CM114" s="83"/>
      <c r="CN114" s="82"/>
      <c r="CO114" s="82"/>
      <c r="CP114" s="82"/>
      <c r="CQ114" s="82"/>
      <c r="CR114" s="83"/>
      <c r="CS114" s="82"/>
      <c r="CT114" s="82"/>
      <c r="CU114" s="82"/>
      <c r="CV114" s="82"/>
      <c r="CW114" s="83"/>
      <c r="CX114" s="82"/>
      <c r="CY114" s="82"/>
      <c r="CZ114" s="82"/>
      <c r="DA114" s="82"/>
      <c r="DB114" s="83"/>
      <c r="DC114" s="82"/>
      <c r="DD114" s="82"/>
      <c r="DE114" s="82"/>
      <c r="DF114" s="82"/>
      <c r="DG114" s="83"/>
      <c r="DH114" s="82"/>
      <c r="DI114" s="82"/>
      <c r="DJ114" s="82"/>
      <c r="DK114" s="82"/>
      <c r="DL114" s="83"/>
      <c r="DM114" s="82"/>
      <c r="DN114" s="82"/>
      <c r="DO114" s="82"/>
      <c r="DP114" s="82"/>
      <c r="DQ114" s="83"/>
    </row>
    <row r="115" spans="1:123">
      <c r="A115" s="81"/>
      <c r="B115" s="29" t="s">
        <v>176</v>
      </c>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c r="BI115" s="29"/>
      <c r="BJ115" s="29"/>
      <c r="BK115" s="29"/>
      <c r="BL115" s="29"/>
      <c r="BM115" s="29"/>
      <c r="BN115" s="29"/>
      <c r="BO115" s="29"/>
      <c r="BP115" s="29"/>
      <c r="BQ115" s="29"/>
      <c r="BR115" s="81"/>
      <c r="BS115" s="81"/>
      <c r="BT115" s="81"/>
      <c r="BU115" s="81"/>
      <c r="BV115" s="81"/>
      <c r="BW115" s="82"/>
      <c r="BX115" s="83"/>
      <c r="BY115" s="82"/>
      <c r="BZ115" s="82"/>
      <c r="CA115" s="82"/>
      <c r="CB115" s="82"/>
      <c r="CC115" s="83"/>
      <c r="CD115" s="82"/>
      <c r="CE115" s="82"/>
      <c r="CF115" s="82"/>
      <c r="CG115" s="82"/>
      <c r="CH115" s="83"/>
      <c r="CI115" s="82"/>
      <c r="CJ115" s="82"/>
      <c r="CK115" s="82"/>
      <c r="CL115" s="82"/>
      <c r="CM115" s="83"/>
      <c r="CN115" s="82"/>
      <c r="CO115" s="82"/>
      <c r="CP115" s="82"/>
      <c r="CQ115" s="82"/>
      <c r="CR115" s="83"/>
      <c r="CS115" s="82"/>
      <c r="CT115" s="82"/>
      <c r="CU115" s="82"/>
      <c r="CV115" s="82"/>
      <c r="CW115" s="83"/>
      <c r="CX115" s="82"/>
      <c r="CY115" s="82"/>
      <c r="CZ115" s="82"/>
      <c r="DA115" s="82"/>
      <c r="DB115" s="83"/>
      <c r="DC115" s="82"/>
      <c r="DD115" s="82"/>
      <c r="DE115" s="82"/>
      <c r="DF115" s="82"/>
      <c r="DG115" s="83"/>
      <c r="DH115" s="82"/>
      <c r="DI115" s="82"/>
      <c r="DJ115" s="82"/>
      <c r="DK115" s="82"/>
      <c r="DL115" s="83"/>
      <c r="DM115" s="82"/>
      <c r="DN115" s="82"/>
      <c r="DO115" s="82"/>
      <c r="DP115" s="82"/>
      <c r="DQ115" s="83"/>
    </row>
    <row r="116" spans="1:123">
      <c r="A116" s="81"/>
      <c r="B116" s="29" t="s">
        <v>272</v>
      </c>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29"/>
      <c r="AK116" s="29"/>
      <c r="AL116" s="29"/>
      <c r="AM116" s="29"/>
      <c r="AN116" s="29"/>
      <c r="AO116" s="29"/>
      <c r="AP116" s="29"/>
      <c r="AQ116" s="29"/>
      <c r="AR116" s="29"/>
      <c r="AS116" s="29"/>
      <c r="AT116" s="29"/>
      <c r="AU116" s="29"/>
      <c r="AV116" s="29"/>
      <c r="AW116" s="29"/>
      <c r="AX116" s="29"/>
      <c r="AY116" s="29"/>
      <c r="AZ116" s="29"/>
      <c r="BA116" s="29"/>
      <c r="BB116" s="29"/>
      <c r="BC116" s="29"/>
      <c r="BD116" s="29"/>
      <c r="BE116" s="29"/>
      <c r="BF116" s="29"/>
      <c r="BG116" s="29"/>
      <c r="BH116" s="29"/>
      <c r="BI116" s="29"/>
      <c r="BJ116" s="29"/>
      <c r="BK116" s="29"/>
      <c r="BL116" s="29"/>
      <c r="BM116" s="29"/>
      <c r="BN116" s="29"/>
      <c r="BO116" s="29"/>
      <c r="BP116" s="29"/>
      <c r="BQ116" s="29"/>
      <c r="BR116" s="81"/>
      <c r="BS116" s="81"/>
      <c r="BT116" s="81"/>
      <c r="BU116" s="81"/>
      <c r="BV116" s="81"/>
      <c r="BW116" s="82"/>
      <c r="BX116" s="83"/>
      <c r="BY116" s="82"/>
      <c r="BZ116" s="82"/>
      <c r="CA116" s="82"/>
      <c r="CB116" s="82"/>
      <c r="CC116" s="83"/>
      <c r="CD116" s="82"/>
      <c r="CE116" s="82"/>
      <c r="CF116" s="82"/>
      <c r="CG116" s="82"/>
      <c r="CH116" s="83"/>
      <c r="CI116" s="82"/>
      <c r="CJ116" s="82"/>
      <c r="CK116" s="82"/>
      <c r="CL116" s="82"/>
      <c r="CM116" s="83"/>
      <c r="CN116" s="82"/>
      <c r="CO116" s="82"/>
      <c r="CP116" s="82"/>
      <c r="CQ116" s="82"/>
      <c r="CR116" s="83"/>
      <c r="CS116" s="82"/>
      <c r="CT116" s="82"/>
      <c r="CU116" s="82"/>
      <c r="CV116" s="82"/>
      <c r="CW116" s="83"/>
      <c r="CX116" s="82"/>
      <c r="CY116" s="82"/>
      <c r="CZ116" s="82"/>
      <c r="DA116" s="82"/>
      <c r="DB116" s="83"/>
      <c r="DC116" s="82"/>
      <c r="DD116" s="82"/>
      <c r="DE116" s="82"/>
      <c r="DF116" s="82"/>
      <c r="DG116" s="83"/>
      <c r="DH116" s="82"/>
      <c r="DI116" s="82"/>
      <c r="DJ116" s="82"/>
      <c r="DK116" s="82"/>
      <c r="DL116" s="83"/>
      <c r="DM116" s="82"/>
      <c r="DN116" s="82"/>
      <c r="DO116" s="82"/>
      <c r="DP116" s="82"/>
      <c r="DQ116" s="83"/>
    </row>
    <row r="117" spans="1:123">
      <c r="A117" s="81"/>
      <c r="B117" s="29" t="s">
        <v>273</v>
      </c>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c r="AG117" s="29"/>
      <c r="AH117" s="29"/>
      <c r="AI117" s="29"/>
      <c r="AJ117" s="29"/>
      <c r="AK117" s="29"/>
      <c r="AL117" s="29"/>
      <c r="AM117" s="29"/>
      <c r="AN117" s="29"/>
      <c r="AO117" s="29"/>
      <c r="AP117" s="29"/>
      <c r="AQ117" s="29"/>
      <c r="AR117" s="29"/>
      <c r="AS117" s="29"/>
      <c r="AT117" s="29"/>
      <c r="AU117" s="29"/>
      <c r="AV117" s="29"/>
      <c r="AW117" s="29"/>
      <c r="AX117" s="29"/>
      <c r="AY117" s="29"/>
      <c r="AZ117" s="29"/>
      <c r="BA117" s="29"/>
      <c r="BB117" s="29"/>
      <c r="BC117" s="29"/>
      <c r="BD117" s="29"/>
      <c r="BE117" s="29"/>
      <c r="BF117" s="29"/>
      <c r="BG117" s="29"/>
      <c r="BH117" s="29"/>
      <c r="BI117" s="29"/>
      <c r="BJ117" s="29"/>
      <c r="BK117" s="29"/>
      <c r="BL117" s="29"/>
      <c r="BM117" s="29"/>
      <c r="BN117" s="29"/>
      <c r="BO117" s="29"/>
      <c r="BP117" s="29"/>
      <c r="BQ117" s="29"/>
      <c r="BR117" s="81"/>
      <c r="BS117" s="81"/>
      <c r="BT117" s="81"/>
      <c r="BU117" s="81"/>
      <c r="BV117" s="81"/>
      <c r="BW117" s="82"/>
      <c r="BX117" s="83"/>
      <c r="BY117" s="82"/>
      <c r="BZ117" s="82"/>
      <c r="CA117" s="82"/>
      <c r="CB117" s="82"/>
      <c r="CC117" s="83"/>
      <c r="CD117" s="82"/>
      <c r="CE117" s="82"/>
      <c r="CF117" s="82"/>
      <c r="CG117" s="82"/>
      <c r="CH117" s="83"/>
      <c r="CI117" s="82"/>
      <c r="CJ117" s="82"/>
      <c r="CK117" s="82"/>
      <c r="CL117" s="82"/>
      <c r="CM117" s="83"/>
      <c r="CN117" s="82"/>
      <c r="CO117" s="82"/>
      <c r="CP117" s="82"/>
      <c r="CQ117" s="82"/>
      <c r="CR117" s="83"/>
      <c r="CS117" s="82"/>
      <c r="CT117" s="82"/>
      <c r="CU117" s="82"/>
      <c r="CV117" s="82"/>
      <c r="CW117" s="83"/>
      <c r="CX117" s="82"/>
      <c r="CY117" s="82"/>
      <c r="CZ117" s="82"/>
      <c r="DA117" s="82"/>
      <c r="DB117" s="83"/>
      <c r="DC117" s="82"/>
      <c r="DD117" s="82"/>
      <c r="DE117" s="82"/>
      <c r="DF117" s="82"/>
      <c r="DG117" s="83"/>
      <c r="DH117" s="82"/>
      <c r="DI117" s="82"/>
      <c r="DJ117" s="82"/>
      <c r="DK117" s="82"/>
      <c r="DL117" s="83"/>
      <c r="DM117" s="82"/>
      <c r="DN117" s="82"/>
      <c r="DO117" s="82"/>
      <c r="DP117" s="82"/>
      <c r="DQ117" s="83"/>
    </row>
    <row r="118" spans="1:123">
      <c r="BR118" s="81"/>
      <c r="BS118" s="81"/>
      <c r="BT118" s="81"/>
      <c r="BU118" s="81"/>
      <c r="BV118" s="81"/>
      <c r="BW118" s="81"/>
      <c r="BX118" s="85"/>
      <c r="BY118" s="81"/>
      <c r="BZ118" s="81"/>
      <c r="CA118" s="81"/>
      <c r="CB118" s="81"/>
      <c r="CC118" s="85"/>
      <c r="CD118" s="81"/>
      <c r="CE118" s="81"/>
      <c r="CF118" s="81"/>
      <c r="CG118" s="81"/>
      <c r="CH118" s="85"/>
      <c r="CI118" s="81"/>
      <c r="CJ118" s="81"/>
      <c r="CK118" s="81"/>
      <c r="CL118" s="81"/>
      <c r="CM118" s="85"/>
      <c r="CN118" s="81"/>
      <c r="CO118" s="81"/>
      <c r="CP118" s="81"/>
      <c r="CQ118" s="81"/>
      <c r="CR118" s="85"/>
      <c r="CS118" s="81"/>
      <c r="CT118" s="81"/>
      <c r="CU118" s="81"/>
      <c r="CV118" s="81"/>
      <c r="CW118" s="85"/>
      <c r="CX118" s="81"/>
      <c r="CY118" s="81"/>
      <c r="CZ118" s="81"/>
      <c r="DA118" s="81"/>
      <c r="DB118" s="85"/>
      <c r="DC118" s="81"/>
      <c r="DD118" s="81"/>
      <c r="DE118" s="81"/>
      <c r="DF118" s="81"/>
      <c r="DG118" s="85"/>
      <c r="DH118" s="81"/>
      <c r="DI118" s="81"/>
      <c r="DJ118" s="81"/>
      <c r="DK118" s="81"/>
      <c r="DL118" s="85"/>
      <c r="DM118" s="81"/>
      <c r="DN118" s="81"/>
      <c r="DO118" s="81"/>
      <c r="DP118" s="81"/>
      <c r="DQ118" s="85"/>
    </row>
    <row r="119" spans="1:123">
      <c r="BR119" s="81"/>
      <c r="BS119" s="81"/>
      <c r="BT119" s="81"/>
      <c r="BU119" s="81"/>
      <c r="BV119" s="81"/>
      <c r="BW119" s="82"/>
      <c r="BX119" s="83"/>
      <c r="BY119" s="82"/>
      <c r="BZ119" s="82"/>
      <c r="CA119" s="82"/>
      <c r="CB119" s="82"/>
      <c r="CC119" s="83"/>
      <c r="CD119" s="82"/>
      <c r="CE119" s="82"/>
      <c r="CF119" s="82"/>
      <c r="CG119" s="82"/>
      <c r="CH119" s="83"/>
      <c r="CI119" s="82"/>
      <c r="CJ119" s="82"/>
      <c r="CK119" s="82"/>
      <c r="CL119" s="82"/>
      <c r="CM119" s="83"/>
      <c r="CN119" s="82"/>
      <c r="CO119" s="82"/>
      <c r="CP119" s="82"/>
      <c r="CQ119" s="82"/>
      <c r="CR119" s="83"/>
      <c r="CS119" s="82"/>
      <c r="CT119" s="82"/>
      <c r="CU119" s="82"/>
      <c r="CV119" s="82"/>
      <c r="CW119" s="83"/>
      <c r="CX119" s="82"/>
      <c r="CY119" s="82"/>
      <c r="CZ119" s="82"/>
      <c r="DA119" s="82"/>
      <c r="DB119" s="83"/>
      <c r="DC119" s="82"/>
      <c r="DD119" s="82"/>
      <c r="DE119" s="82"/>
      <c r="DF119" s="82"/>
      <c r="DG119" s="83"/>
      <c r="DH119" s="82"/>
      <c r="DI119" s="82"/>
      <c r="DJ119" s="82"/>
      <c r="DK119" s="82"/>
      <c r="DL119" s="83"/>
      <c r="DM119" s="82"/>
      <c r="DN119" s="82"/>
      <c r="DO119" s="82"/>
      <c r="DP119" s="82"/>
      <c r="DQ119" s="83"/>
    </row>
    <row r="120" spans="1:123">
      <c r="BR120" s="81"/>
      <c r="BS120" s="81"/>
      <c r="BT120" s="81"/>
      <c r="BU120" s="81"/>
      <c r="BV120" s="81"/>
      <c r="BW120" s="82"/>
      <c r="BX120" s="83"/>
      <c r="BY120" s="82"/>
      <c r="BZ120" s="82"/>
      <c r="CA120" s="82"/>
      <c r="CB120" s="82"/>
      <c r="CC120" s="83"/>
      <c r="CD120" s="82"/>
      <c r="CE120" s="82"/>
      <c r="CF120" s="82"/>
      <c r="CG120" s="82"/>
      <c r="CH120" s="83"/>
      <c r="CI120" s="82"/>
      <c r="CJ120" s="82"/>
      <c r="CK120" s="82"/>
      <c r="CL120" s="82"/>
      <c r="CM120" s="83"/>
      <c r="CN120" s="82"/>
      <c r="CO120" s="82"/>
      <c r="CP120" s="82"/>
      <c r="CQ120" s="82"/>
      <c r="CR120" s="83"/>
      <c r="CS120" s="82"/>
      <c r="CT120" s="82"/>
      <c r="CU120" s="82"/>
      <c r="CV120" s="82"/>
      <c r="CW120" s="83"/>
      <c r="CX120" s="82"/>
      <c r="CY120" s="82"/>
      <c r="CZ120" s="82"/>
      <c r="DA120" s="82"/>
      <c r="DB120" s="83"/>
      <c r="DC120" s="82"/>
      <c r="DD120" s="82"/>
      <c r="DE120" s="82"/>
      <c r="DF120" s="82"/>
      <c r="DG120" s="83"/>
      <c r="DH120" s="82"/>
      <c r="DI120" s="82"/>
      <c r="DJ120" s="82"/>
      <c r="DK120" s="82"/>
      <c r="DL120" s="83"/>
      <c r="DM120" s="82"/>
      <c r="DN120" s="82"/>
      <c r="DO120" s="82"/>
      <c r="DP120" s="82"/>
      <c r="DQ120" s="83"/>
    </row>
    <row r="121" spans="1:123">
      <c r="BR121" s="81"/>
      <c r="BS121" s="81"/>
      <c r="BT121" s="81"/>
      <c r="BU121" s="81"/>
      <c r="BV121" s="81"/>
      <c r="BW121" s="82"/>
      <c r="BX121" s="83"/>
      <c r="BY121" s="82"/>
      <c r="BZ121" s="82"/>
      <c r="CA121" s="82"/>
      <c r="CB121" s="82"/>
      <c r="CC121" s="83"/>
      <c r="CD121" s="82"/>
      <c r="CE121" s="82"/>
      <c r="CF121" s="82"/>
      <c r="CG121" s="82"/>
      <c r="CH121" s="83"/>
      <c r="CI121" s="82"/>
      <c r="CJ121" s="82"/>
      <c r="CK121" s="82"/>
      <c r="CL121" s="82"/>
      <c r="CM121" s="83"/>
      <c r="CN121" s="82"/>
      <c r="CO121" s="82"/>
      <c r="CP121" s="82"/>
      <c r="CQ121" s="82"/>
      <c r="CR121" s="83"/>
      <c r="CS121" s="82"/>
      <c r="CT121" s="82"/>
      <c r="CU121" s="82"/>
      <c r="CV121" s="82"/>
      <c r="CW121" s="83"/>
      <c r="CX121" s="82"/>
      <c r="CY121" s="82"/>
      <c r="CZ121" s="82"/>
      <c r="DA121" s="82"/>
      <c r="DB121" s="83"/>
      <c r="DC121" s="82"/>
      <c r="DD121" s="82"/>
      <c r="DE121" s="82"/>
      <c r="DF121" s="82"/>
      <c r="DG121" s="83"/>
      <c r="DH121" s="82"/>
      <c r="DI121" s="82"/>
      <c r="DJ121" s="82"/>
      <c r="DK121" s="82"/>
      <c r="DL121" s="83"/>
      <c r="DM121" s="82"/>
      <c r="DN121" s="82"/>
      <c r="DO121" s="82"/>
      <c r="DP121" s="82"/>
      <c r="DQ121" s="83"/>
    </row>
    <row r="122" spans="1:123">
      <c r="BR122" s="81"/>
      <c r="BS122" s="81"/>
      <c r="BT122" s="81"/>
      <c r="BU122" s="81"/>
      <c r="BV122" s="81"/>
      <c r="BW122" s="81"/>
      <c r="BX122" s="85"/>
      <c r="BY122" s="81"/>
      <c r="BZ122" s="81"/>
      <c r="CA122" s="81"/>
      <c r="CB122" s="81"/>
      <c r="CC122" s="85"/>
      <c r="CD122" s="81"/>
      <c r="CE122" s="81"/>
      <c r="CF122" s="81"/>
      <c r="CG122" s="81"/>
      <c r="CH122" s="85"/>
      <c r="CI122" s="81"/>
      <c r="CJ122" s="81"/>
      <c r="CK122" s="81"/>
      <c r="CL122" s="81"/>
      <c r="CM122" s="85"/>
      <c r="CN122" s="81"/>
      <c r="CO122" s="81"/>
      <c r="CP122" s="81"/>
      <c r="CQ122" s="81"/>
      <c r="CR122" s="85"/>
      <c r="CS122" s="81"/>
      <c r="CT122" s="81"/>
      <c r="CU122" s="81"/>
      <c r="CV122" s="81"/>
      <c r="CW122" s="85"/>
      <c r="CX122" s="81"/>
      <c r="CY122" s="81"/>
      <c r="CZ122" s="81"/>
      <c r="DA122" s="81"/>
      <c r="DB122" s="85"/>
      <c r="DC122" s="81"/>
      <c r="DD122" s="81"/>
      <c r="DE122" s="81"/>
      <c r="DF122" s="81"/>
      <c r="DG122" s="85"/>
      <c r="DH122" s="81"/>
      <c r="DI122" s="81"/>
      <c r="DJ122" s="81"/>
      <c r="DK122" s="81"/>
      <c r="DL122" s="85"/>
      <c r="DM122" s="81"/>
      <c r="DN122" s="81"/>
      <c r="DO122" s="81"/>
      <c r="DP122" s="81"/>
      <c r="DQ122" s="85"/>
    </row>
    <row r="123" spans="1:123">
      <c r="BR123" s="81"/>
      <c r="BS123" s="81"/>
      <c r="BT123" s="81"/>
      <c r="BU123" s="81"/>
      <c r="BV123" s="81"/>
      <c r="BW123" s="81"/>
      <c r="BX123" s="85"/>
      <c r="BY123" s="81"/>
      <c r="BZ123" s="81"/>
      <c r="CA123" s="81"/>
      <c r="CB123" s="81"/>
      <c r="CC123" s="85"/>
      <c r="CD123" s="81"/>
      <c r="CE123" s="81"/>
      <c r="CF123" s="81"/>
      <c r="CG123" s="81"/>
      <c r="CH123" s="85"/>
      <c r="CI123" s="81"/>
      <c r="CJ123" s="81"/>
      <c r="CK123" s="81"/>
      <c r="CL123" s="81"/>
      <c r="CM123" s="85"/>
      <c r="CN123" s="81"/>
      <c r="CO123" s="81"/>
      <c r="CP123" s="81"/>
      <c r="CQ123" s="81"/>
      <c r="CR123" s="85"/>
      <c r="CS123" s="81"/>
      <c r="CT123" s="81"/>
      <c r="CU123" s="81"/>
      <c r="CV123" s="81"/>
      <c r="CW123" s="85"/>
      <c r="CX123" s="81"/>
      <c r="CY123" s="81"/>
      <c r="CZ123" s="81"/>
      <c r="DA123" s="81"/>
      <c r="DB123" s="85"/>
      <c r="DC123" s="81"/>
      <c r="DD123" s="81"/>
      <c r="DE123" s="81"/>
      <c r="DF123" s="81"/>
      <c r="DG123" s="85"/>
      <c r="DH123" s="81"/>
      <c r="DI123" s="81"/>
      <c r="DJ123" s="81"/>
      <c r="DK123" s="81"/>
      <c r="DL123" s="85"/>
      <c r="DM123" s="81"/>
      <c r="DN123" s="81"/>
      <c r="DO123" s="81"/>
      <c r="DP123" s="81"/>
      <c r="DQ123" s="85"/>
    </row>
    <row r="124" spans="1:123">
      <c r="BR124" s="81"/>
      <c r="BS124" s="81"/>
      <c r="BT124" s="81"/>
      <c r="BU124" s="81"/>
      <c r="BV124" s="81"/>
      <c r="BW124" s="82"/>
      <c r="BX124" s="83"/>
      <c r="BY124" s="82"/>
      <c r="BZ124" s="82"/>
      <c r="CA124" s="82"/>
      <c r="CB124" s="82"/>
      <c r="CC124" s="83"/>
      <c r="CD124" s="82"/>
      <c r="CE124" s="82"/>
      <c r="CF124" s="82"/>
      <c r="CG124" s="82"/>
      <c r="CH124" s="83"/>
      <c r="CI124" s="82"/>
      <c r="CJ124" s="82"/>
      <c r="CK124" s="82"/>
      <c r="CL124" s="82"/>
      <c r="CM124" s="83"/>
      <c r="CN124" s="82"/>
      <c r="CO124" s="82"/>
      <c r="CP124" s="82"/>
      <c r="CQ124" s="82"/>
      <c r="CR124" s="83"/>
      <c r="CS124" s="82"/>
      <c r="CT124" s="82"/>
      <c r="CU124" s="82"/>
      <c r="CV124" s="82"/>
      <c r="CW124" s="83"/>
      <c r="CX124" s="82"/>
      <c r="CY124" s="82"/>
      <c r="CZ124" s="82"/>
      <c r="DA124" s="82"/>
      <c r="DB124" s="83"/>
      <c r="DC124" s="82"/>
      <c r="DD124" s="82"/>
      <c r="DE124" s="82"/>
      <c r="DF124" s="82"/>
      <c r="DG124" s="83"/>
      <c r="DH124" s="82"/>
      <c r="DI124" s="82"/>
      <c r="DJ124" s="82"/>
      <c r="DK124" s="82"/>
      <c r="DL124" s="83"/>
      <c r="DM124" s="82"/>
      <c r="DN124" s="82"/>
      <c r="DO124" s="82"/>
      <c r="DP124" s="82"/>
      <c r="DQ124" s="83"/>
    </row>
    <row r="125" spans="1:123">
      <c r="BR125" s="82"/>
      <c r="BS125" s="82"/>
      <c r="BT125" s="82"/>
      <c r="BU125" s="82"/>
      <c r="BV125" s="82"/>
      <c r="BW125" s="82"/>
      <c r="BX125" s="83"/>
      <c r="BY125" s="82"/>
      <c r="BZ125" s="82"/>
      <c r="CA125" s="82"/>
      <c r="CB125" s="82"/>
      <c r="CC125" s="83"/>
      <c r="CD125" s="82"/>
      <c r="CE125" s="82"/>
      <c r="CF125" s="82"/>
      <c r="CG125" s="82"/>
      <c r="CH125" s="83"/>
      <c r="CI125" s="82"/>
      <c r="CJ125" s="82"/>
      <c r="CK125" s="82"/>
      <c r="CL125" s="82"/>
      <c r="CM125" s="83"/>
      <c r="CN125" s="82"/>
      <c r="CO125" s="82"/>
      <c r="CP125" s="82"/>
      <c r="CQ125" s="82"/>
      <c r="CR125" s="83"/>
      <c r="CS125" s="82"/>
      <c r="CT125" s="82"/>
      <c r="CU125" s="82"/>
      <c r="CV125" s="82"/>
      <c r="CW125" s="83"/>
      <c r="CX125" s="82"/>
      <c r="CY125" s="82"/>
      <c r="CZ125" s="82"/>
      <c r="DA125" s="82"/>
      <c r="DB125" s="83"/>
      <c r="DC125" s="82"/>
      <c r="DD125" s="82"/>
      <c r="DE125" s="82"/>
      <c r="DF125" s="82"/>
      <c r="DG125" s="83"/>
      <c r="DH125" s="82"/>
      <c r="DI125" s="82"/>
      <c r="DJ125" s="82"/>
      <c r="DK125" s="82"/>
      <c r="DL125" s="83"/>
      <c r="DM125" s="82"/>
      <c r="DN125" s="82"/>
      <c r="DO125" s="82"/>
      <c r="DP125" s="82"/>
      <c r="DQ125" s="83"/>
    </row>
    <row r="126" spans="1:123">
      <c r="BR126" s="81"/>
      <c r="BS126" s="81"/>
      <c r="BT126" s="81"/>
      <c r="BU126" s="81"/>
      <c r="BV126" s="81"/>
      <c r="BW126" s="82"/>
      <c r="BX126" s="83"/>
      <c r="BY126" s="82"/>
      <c r="BZ126" s="82"/>
      <c r="CA126" s="82"/>
      <c r="CB126" s="82"/>
      <c r="CC126" s="83"/>
      <c r="CD126" s="82"/>
      <c r="CE126" s="82"/>
      <c r="CF126" s="82"/>
      <c r="CG126" s="82"/>
      <c r="CH126" s="83"/>
      <c r="CI126" s="82"/>
      <c r="CJ126" s="82"/>
      <c r="CK126" s="82"/>
      <c r="CL126" s="82"/>
      <c r="CM126" s="83"/>
      <c r="CN126" s="82"/>
      <c r="CO126" s="82"/>
      <c r="CP126" s="82"/>
      <c r="CQ126" s="82"/>
      <c r="CR126" s="83"/>
      <c r="CS126" s="82"/>
      <c r="CT126" s="82"/>
      <c r="CU126" s="82"/>
      <c r="CV126" s="82"/>
      <c r="CW126" s="83"/>
      <c r="CX126" s="82"/>
      <c r="CY126" s="82"/>
      <c r="CZ126" s="82"/>
      <c r="DA126" s="82"/>
      <c r="DB126" s="83"/>
      <c r="DC126" s="82"/>
      <c r="DD126" s="82"/>
      <c r="DE126" s="82"/>
      <c r="DF126" s="82"/>
      <c r="DG126" s="83"/>
      <c r="DH126" s="82"/>
      <c r="DI126" s="82"/>
      <c r="DJ126" s="82"/>
      <c r="DK126" s="82"/>
      <c r="DL126" s="83"/>
      <c r="DM126" s="82"/>
      <c r="DN126" s="82"/>
      <c r="DO126" s="82"/>
      <c r="DP126" s="82"/>
      <c r="DQ126" s="83"/>
    </row>
    <row r="127" spans="1:123">
      <c r="BR127" s="81"/>
      <c r="BS127" s="81"/>
      <c r="BT127" s="81"/>
      <c r="BU127" s="81"/>
      <c r="BV127" s="81"/>
      <c r="BW127" s="82"/>
      <c r="BX127" s="83"/>
      <c r="BY127" s="82"/>
      <c r="BZ127" s="82"/>
      <c r="CA127" s="82"/>
      <c r="CB127" s="82"/>
      <c r="CC127" s="83"/>
      <c r="CD127" s="82"/>
      <c r="CE127" s="82"/>
      <c r="CF127" s="82"/>
      <c r="CG127" s="82"/>
      <c r="CH127" s="83"/>
      <c r="CI127" s="82"/>
      <c r="CJ127" s="82"/>
      <c r="CK127" s="82"/>
      <c r="CL127" s="82"/>
      <c r="CM127" s="83"/>
      <c r="CN127" s="82"/>
      <c r="CO127" s="82"/>
      <c r="CP127" s="82"/>
      <c r="CQ127" s="82"/>
      <c r="CR127" s="83"/>
      <c r="CS127" s="82"/>
      <c r="CT127" s="82"/>
      <c r="CU127" s="82"/>
      <c r="CV127" s="82"/>
      <c r="CW127" s="83"/>
      <c r="CX127" s="82"/>
      <c r="CY127" s="82"/>
      <c r="CZ127" s="82"/>
      <c r="DA127" s="82"/>
      <c r="DB127" s="83"/>
      <c r="DC127" s="82"/>
      <c r="DD127" s="82"/>
      <c r="DE127" s="82"/>
      <c r="DF127" s="82"/>
      <c r="DG127" s="83"/>
      <c r="DH127" s="82"/>
      <c r="DI127" s="82"/>
      <c r="DJ127" s="82"/>
      <c r="DK127" s="82"/>
      <c r="DL127" s="83"/>
      <c r="DM127" s="82"/>
      <c r="DN127" s="82"/>
      <c r="DO127" s="82"/>
      <c r="DP127" s="82"/>
      <c r="DQ127" s="83"/>
    </row>
    <row r="128" spans="1:123">
      <c r="A128" s="38"/>
      <c r="BR128" s="81"/>
      <c r="BS128" s="81"/>
      <c r="BT128" s="81"/>
      <c r="BU128" s="81"/>
      <c r="BV128" s="81"/>
      <c r="BW128" s="81"/>
      <c r="BX128" s="85"/>
      <c r="BY128" s="81"/>
      <c r="BZ128" s="81"/>
      <c r="CA128" s="81"/>
      <c r="CB128" s="81"/>
      <c r="CC128" s="85"/>
      <c r="CD128" s="81"/>
      <c r="CE128" s="81"/>
      <c r="CF128" s="81"/>
      <c r="CG128" s="81"/>
      <c r="CH128" s="85"/>
      <c r="CI128" s="81"/>
      <c r="CJ128" s="81"/>
      <c r="CK128" s="81"/>
      <c r="CL128" s="81"/>
      <c r="CM128" s="85"/>
      <c r="CN128" s="81"/>
      <c r="CO128" s="81"/>
      <c r="CP128" s="81"/>
      <c r="CQ128" s="81"/>
      <c r="CR128" s="85"/>
      <c r="CS128" s="81"/>
      <c r="CT128" s="81"/>
      <c r="CU128" s="81"/>
      <c r="CV128" s="81"/>
      <c r="CW128" s="85"/>
      <c r="CX128" s="81"/>
      <c r="CY128" s="81"/>
      <c r="CZ128" s="81"/>
      <c r="DA128" s="81"/>
      <c r="DB128" s="85"/>
      <c r="DC128" s="81"/>
      <c r="DD128" s="81"/>
      <c r="DE128" s="81"/>
      <c r="DF128" s="81"/>
      <c r="DG128" s="85"/>
      <c r="DH128" s="81"/>
      <c r="DI128" s="81"/>
      <c r="DJ128" s="81"/>
      <c r="DK128" s="81"/>
      <c r="DL128" s="85"/>
      <c r="DM128" s="81"/>
      <c r="DN128" s="81"/>
      <c r="DO128" s="81"/>
      <c r="DP128" s="81"/>
      <c r="DQ128" s="85"/>
    </row>
    <row r="129" spans="1:121">
      <c r="A129" s="38"/>
      <c r="BR129" s="81"/>
      <c r="BS129" s="81"/>
      <c r="BT129" s="81"/>
      <c r="BU129" s="81"/>
      <c r="BV129" s="81"/>
      <c r="BW129" s="82"/>
      <c r="BX129" s="83"/>
      <c r="BY129" s="82"/>
      <c r="BZ129" s="82"/>
      <c r="CA129" s="82"/>
      <c r="CB129" s="82"/>
      <c r="CC129" s="83"/>
      <c r="CD129" s="82"/>
      <c r="CE129" s="82"/>
      <c r="CF129" s="82"/>
      <c r="CG129" s="82"/>
      <c r="CH129" s="83"/>
      <c r="CI129" s="82"/>
      <c r="CJ129" s="82"/>
      <c r="CK129" s="82"/>
      <c r="CL129" s="82"/>
      <c r="CM129" s="83"/>
      <c r="CN129" s="82"/>
      <c r="CO129" s="82"/>
      <c r="CP129" s="82"/>
      <c r="CQ129" s="82"/>
      <c r="CR129" s="83"/>
      <c r="CS129" s="82"/>
      <c r="CT129" s="82"/>
      <c r="CU129" s="82"/>
      <c r="CV129" s="82"/>
      <c r="CW129" s="83"/>
      <c r="CX129" s="82"/>
      <c r="CY129" s="82"/>
      <c r="CZ129" s="82"/>
      <c r="DA129" s="82"/>
      <c r="DB129" s="83"/>
      <c r="DC129" s="82"/>
      <c r="DD129" s="82"/>
      <c r="DE129" s="82"/>
      <c r="DF129" s="82"/>
      <c r="DG129" s="83"/>
      <c r="DH129" s="82"/>
      <c r="DI129" s="82"/>
      <c r="DJ129" s="82"/>
      <c r="DK129" s="82"/>
      <c r="DL129" s="83"/>
      <c r="DM129" s="82"/>
      <c r="DN129" s="82"/>
      <c r="DO129" s="82"/>
      <c r="DP129" s="82"/>
      <c r="DQ129" s="83"/>
    </row>
    <row r="130" spans="1:121">
      <c r="A130" s="38"/>
      <c r="BR130" s="81"/>
      <c r="BS130" s="81"/>
      <c r="BT130" s="81"/>
      <c r="BU130" s="81"/>
      <c r="BV130" s="81"/>
      <c r="BW130" s="82"/>
      <c r="BX130" s="83"/>
      <c r="BY130" s="82"/>
      <c r="BZ130" s="82"/>
      <c r="CA130" s="82"/>
      <c r="CB130" s="82"/>
      <c r="CC130" s="83"/>
      <c r="CD130" s="82"/>
      <c r="CE130" s="82"/>
      <c r="CF130" s="82"/>
      <c r="CG130" s="82"/>
      <c r="CH130" s="83"/>
      <c r="CI130" s="82"/>
      <c r="CJ130" s="82"/>
      <c r="CK130" s="82"/>
      <c r="CL130" s="82"/>
      <c r="CM130" s="83"/>
      <c r="CN130" s="82"/>
      <c r="CO130" s="82"/>
      <c r="CP130" s="82"/>
      <c r="CQ130" s="82"/>
      <c r="CR130" s="83"/>
      <c r="CS130" s="82"/>
      <c r="CT130" s="82"/>
      <c r="CU130" s="82"/>
      <c r="CV130" s="82"/>
      <c r="CW130" s="83"/>
      <c r="CX130" s="82"/>
      <c r="CY130" s="82"/>
      <c r="CZ130" s="82"/>
      <c r="DA130" s="82"/>
      <c r="DB130" s="83"/>
      <c r="DC130" s="82"/>
      <c r="DD130" s="82"/>
      <c r="DE130" s="82"/>
      <c r="DF130" s="82"/>
      <c r="DG130" s="83"/>
      <c r="DH130" s="82"/>
      <c r="DI130" s="82"/>
      <c r="DJ130" s="82"/>
      <c r="DK130" s="82"/>
      <c r="DL130" s="83"/>
      <c r="DM130" s="82"/>
      <c r="DN130" s="82"/>
      <c r="DO130" s="82"/>
      <c r="DP130" s="82"/>
      <c r="DQ130" s="83"/>
    </row>
    <row r="131" spans="1:121">
      <c r="A131" s="38"/>
      <c r="BR131" s="81"/>
      <c r="BS131" s="81"/>
      <c r="BT131" s="81"/>
      <c r="BU131" s="81"/>
      <c r="BV131" s="81"/>
      <c r="BW131" s="82"/>
      <c r="BX131" s="83"/>
      <c r="BY131" s="82"/>
      <c r="BZ131" s="82"/>
      <c r="CA131" s="82"/>
      <c r="CB131" s="82"/>
      <c r="CC131" s="83"/>
      <c r="CD131" s="82"/>
      <c r="CE131" s="82"/>
      <c r="CF131" s="82"/>
      <c r="CG131" s="82"/>
      <c r="CH131" s="83"/>
      <c r="CI131" s="82"/>
      <c r="CJ131" s="82"/>
      <c r="CK131" s="82"/>
      <c r="CL131" s="82"/>
      <c r="CM131" s="83"/>
      <c r="CN131" s="82"/>
      <c r="CO131" s="82"/>
      <c r="CP131" s="82"/>
      <c r="CQ131" s="82"/>
      <c r="CR131" s="83"/>
      <c r="CS131" s="82"/>
      <c r="CT131" s="82"/>
      <c r="CU131" s="82"/>
      <c r="CV131" s="82"/>
      <c r="CW131" s="83"/>
      <c r="CX131" s="82"/>
      <c r="CY131" s="82"/>
      <c r="CZ131" s="82"/>
      <c r="DA131" s="82"/>
      <c r="DB131" s="83"/>
      <c r="DC131" s="82"/>
      <c r="DD131" s="82"/>
      <c r="DE131" s="82"/>
      <c r="DF131" s="82"/>
      <c r="DG131" s="83"/>
      <c r="DH131" s="82"/>
      <c r="DI131" s="82"/>
      <c r="DJ131" s="82"/>
      <c r="DK131" s="82"/>
      <c r="DL131" s="83"/>
      <c r="DM131" s="82"/>
      <c r="DN131" s="82"/>
      <c r="DO131" s="82"/>
      <c r="DP131" s="82"/>
      <c r="DQ131" s="83"/>
    </row>
    <row r="132" spans="1:121">
      <c r="A132" s="38"/>
      <c r="BR132" s="81"/>
      <c r="BS132" s="81"/>
      <c r="BT132" s="81"/>
      <c r="BU132" s="81"/>
      <c r="BV132" s="81"/>
      <c r="BW132" s="81"/>
      <c r="BX132" s="85"/>
      <c r="BY132" s="81"/>
      <c r="BZ132" s="81"/>
      <c r="CA132" s="81"/>
      <c r="CB132" s="81"/>
      <c r="CC132" s="85"/>
      <c r="CD132" s="81"/>
      <c r="CE132" s="81"/>
      <c r="CF132" s="81"/>
      <c r="CG132" s="81"/>
      <c r="CH132" s="85"/>
      <c r="CI132" s="81"/>
      <c r="CJ132" s="81"/>
      <c r="CK132" s="81"/>
      <c r="CL132" s="81"/>
      <c r="CM132" s="85"/>
      <c r="CN132" s="81"/>
      <c r="CO132" s="81"/>
      <c r="CP132" s="81"/>
      <c r="CQ132" s="81"/>
      <c r="CR132" s="85"/>
      <c r="CS132" s="81"/>
      <c r="CT132" s="81"/>
      <c r="CU132" s="81"/>
      <c r="CV132" s="81"/>
      <c r="CW132" s="85"/>
      <c r="CX132" s="81"/>
      <c r="CY132" s="81"/>
      <c r="CZ132" s="81"/>
      <c r="DA132" s="81"/>
      <c r="DB132" s="85"/>
      <c r="DC132" s="81"/>
      <c r="DD132" s="81"/>
      <c r="DE132" s="81"/>
      <c r="DF132" s="81"/>
      <c r="DG132" s="85"/>
      <c r="DH132" s="81"/>
      <c r="DI132" s="81"/>
      <c r="DJ132" s="81"/>
      <c r="DK132" s="81"/>
      <c r="DL132" s="85"/>
      <c r="DM132" s="81"/>
      <c r="DN132" s="81"/>
      <c r="DO132" s="81"/>
      <c r="DP132" s="81"/>
      <c r="DQ132" s="85"/>
    </row>
    <row r="133" spans="1:121">
      <c r="A133" s="38"/>
      <c r="BQ133" s="38"/>
      <c r="BR133" s="38"/>
      <c r="BS133" s="38"/>
      <c r="BT133" s="38"/>
      <c r="BU133" s="38"/>
      <c r="BV133" s="38"/>
      <c r="BW133" s="38"/>
      <c r="BX133" s="38"/>
      <c r="BY133" s="38"/>
      <c r="BZ133" s="38"/>
      <c r="CA133" s="38"/>
      <c r="CB133" s="38"/>
      <c r="CC133" s="38"/>
      <c r="CD133" s="38"/>
      <c r="CE133" s="38"/>
      <c r="CF133" s="38"/>
      <c r="CG133" s="38"/>
      <c r="CH133" s="38"/>
      <c r="CI133" s="38"/>
      <c r="CJ133" s="38"/>
      <c r="CK133" s="38"/>
      <c r="CL133" s="38"/>
      <c r="CM133" s="38"/>
      <c r="CN133" s="38"/>
      <c r="CO133" s="38"/>
      <c r="CP133" s="38"/>
      <c r="CQ133" s="38"/>
      <c r="CR133" s="38"/>
      <c r="CS133" s="38"/>
      <c r="CT133" s="38"/>
      <c r="CU133" s="38"/>
      <c r="CV133" s="38"/>
      <c r="CW133" s="38"/>
      <c r="CX133" s="38"/>
      <c r="CY133" s="38"/>
      <c r="CZ133" s="38"/>
      <c r="DA133" s="38"/>
      <c r="DB133" s="38"/>
      <c r="DC133" s="38"/>
      <c r="DD133" s="38"/>
      <c r="DE133" s="38"/>
      <c r="DF133" s="38"/>
      <c r="DG133" s="38"/>
      <c r="DH133" s="38"/>
      <c r="DI133" s="38"/>
      <c r="DJ133" s="38"/>
      <c r="DK133" s="38"/>
      <c r="DL133" s="38"/>
      <c r="DM133" s="38"/>
      <c r="DN133" s="38"/>
      <c r="DO133" s="38"/>
      <c r="DP133" s="38"/>
      <c r="DQ133" s="38"/>
    </row>
    <row r="134" spans="1:121">
      <c r="A134" s="38"/>
      <c r="BQ134" s="38"/>
      <c r="BR134" s="38"/>
      <c r="BS134" s="38"/>
      <c r="BT134" s="38"/>
      <c r="BU134" s="38"/>
      <c r="BV134" s="38"/>
      <c r="BW134" s="38"/>
      <c r="BX134" s="38"/>
      <c r="BY134" s="38"/>
      <c r="BZ134" s="38"/>
      <c r="CA134" s="38"/>
      <c r="CB134" s="38"/>
      <c r="CC134" s="38"/>
      <c r="CD134" s="38"/>
      <c r="CE134" s="38"/>
      <c r="CF134" s="38"/>
      <c r="CG134" s="38"/>
      <c r="CH134" s="38"/>
      <c r="CI134" s="38"/>
      <c r="CJ134" s="38"/>
      <c r="CK134" s="38"/>
      <c r="CL134" s="38"/>
      <c r="CM134" s="38"/>
      <c r="CN134" s="38"/>
      <c r="CO134" s="38"/>
      <c r="CP134" s="38"/>
      <c r="CQ134" s="38"/>
      <c r="CR134" s="38"/>
      <c r="CS134" s="38"/>
      <c r="CT134" s="38"/>
      <c r="CU134" s="38"/>
      <c r="CV134" s="38"/>
      <c r="CW134" s="38"/>
      <c r="CX134" s="38"/>
      <c r="CY134" s="38"/>
      <c r="CZ134" s="38"/>
      <c r="DA134" s="38"/>
      <c r="DB134" s="38"/>
      <c r="DC134" s="38"/>
      <c r="DD134" s="38"/>
      <c r="DE134" s="38"/>
      <c r="DF134" s="38"/>
      <c r="DG134" s="38"/>
      <c r="DH134" s="38"/>
      <c r="DI134" s="38"/>
      <c r="DJ134" s="38"/>
      <c r="DK134" s="38"/>
      <c r="DL134" s="38"/>
      <c r="DM134" s="38"/>
      <c r="DN134" s="38"/>
      <c r="DO134" s="38"/>
      <c r="DP134" s="38"/>
      <c r="DQ134" s="38"/>
    </row>
    <row r="135" spans="1:121">
      <c r="A135" s="38"/>
      <c r="BQ135" s="38"/>
      <c r="BR135" s="38"/>
      <c r="BS135" s="38"/>
      <c r="BT135" s="38"/>
      <c r="BU135" s="38"/>
      <c r="BV135" s="38"/>
      <c r="BW135" s="38"/>
      <c r="BX135" s="38"/>
      <c r="BY135" s="38"/>
      <c r="BZ135" s="38"/>
      <c r="CA135" s="38"/>
      <c r="CB135" s="38"/>
      <c r="CC135" s="38"/>
      <c r="CD135" s="38"/>
      <c r="CE135" s="38"/>
      <c r="CF135" s="38"/>
      <c r="CG135" s="38"/>
      <c r="CH135" s="38"/>
      <c r="CI135" s="38"/>
      <c r="CJ135" s="38"/>
      <c r="CK135" s="38"/>
      <c r="CL135" s="38"/>
      <c r="CM135" s="38"/>
      <c r="CN135" s="38"/>
      <c r="CO135" s="38"/>
      <c r="CP135" s="38"/>
      <c r="CQ135" s="38"/>
      <c r="CR135" s="38"/>
      <c r="CS135" s="38"/>
      <c r="CT135" s="38"/>
      <c r="CU135" s="38"/>
      <c r="CV135" s="38"/>
      <c r="CW135" s="38"/>
      <c r="CX135" s="38"/>
      <c r="CY135" s="38"/>
      <c r="CZ135" s="38"/>
      <c r="DA135" s="38"/>
      <c r="DB135" s="38"/>
      <c r="DC135" s="38"/>
      <c r="DD135" s="38"/>
      <c r="DE135" s="38"/>
      <c r="DF135" s="38"/>
      <c r="DG135" s="38"/>
      <c r="DH135" s="38"/>
      <c r="DI135" s="38"/>
      <c r="DJ135" s="38"/>
      <c r="DK135" s="38"/>
      <c r="DL135" s="38"/>
      <c r="DM135" s="38"/>
      <c r="DN135" s="38"/>
      <c r="DO135" s="38"/>
      <c r="DP135" s="38"/>
      <c r="DQ135" s="38"/>
    </row>
    <row r="136" spans="1:121">
      <c r="A136" s="38"/>
      <c r="BQ136" s="38"/>
      <c r="BR136" s="38"/>
      <c r="BS136" s="38"/>
      <c r="BT136" s="38"/>
      <c r="BU136" s="38"/>
      <c r="BV136" s="38"/>
      <c r="BW136" s="38"/>
      <c r="BX136" s="38"/>
      <c r="BY136" s="38"/>
      <c r="BZ136" s="38"/>
      <c r="CA136" s="38"/>
      <c r="CB136" s="38"/>
      <c r="CC136" s="38"/>
      <c r="CD136" s="38"/>
      <c r="CE136" s="38"/>
      <c r="CF136" s="38"/>
      <c r="CG136" s="38"/>
      <c r="CH136" s="38"/>
      <c r="CI136" s="38"/>
      <c r="CJ136" s="38"/>
      <c r="CK136" s="38"/>
      <c r="CL136" s="38"/>
      <c r="CM136" s="38"/>
      <c r="CN136" s="38"/>
      <c r="CO136" s="38"/>
      <c r="CP136" s="38"/>
      <c r="CQ136" s="38"/>
      <c r="CR136" s="38"/>
      <c r="CS136" s="38"/>
      <c r="CT136" s="38"/>
      <c r="CU136" s="38"/>
      <c r="CV136" s="38"/>
      <c r="CW136" s="38"/>
      <c r="CX136" s="38"/>
      <c r="CY136" s="38"/>
      <c r="CZ136" s="38"/>
      <c r="DA136" s="38"/>
      <c r="DB136" s="38"/>
      <c r="DC136" s="38"/>
      <c r="DD136" s="38"/>
      <c r="DE136" s="38"/>
      <c r="DF136" s="38"/>
      <c r="DG136" s="38"/>
      <c r="DH136" s="38"/>
      <c r="DI136" s="38"/>
      <c r="DJ136" s="38"/>
      <c r="DK136" s="38"/>
      <c r="DL136" s="38"/>
      <c r="DM136" s="38"/>
      <c r="DN136" s="38"/>
      <c r="DO136" s="38"/>
      <c r="DP136" s="38"/>
      <c r="DQ136" s="38"/>
    </row>
    <row r="137" spans="1:121">
      <c r="A137" s="38"/>
      <c r="BQ137" s="38"/>
      <c r="BR137" s="38"/>
      <c r="BS137" s="38"/>
      <c r="BT137" s="38"/>
      <c r="BU137" s="38"/>
      <c r="BV137" s="38"/>
      <c r="BW137" s="38"/>
      <c r="BX137" s="38"/>
      <c r="BY137" s="38"/>
      <c r="BZ137" s="38"/>
      <c r="CA137" s="38"/>
      <c r="CB137" s="38"/>
      <c r="CC137" s="38"/>
      <c r="CD137" s="38"/>
      <c r="CE137" s="38"/>
      <c r="CF137" s="38"/>
      <c r="CG137" s="38"/>
      <c r="CH137" s="38"/>
      <c r="CI137" s="38"/>
      <c r="CJ137" s="38"/>
      <c r="CK137" s="38"/>
      <c r="CL137" s="38"/>
      <c r="CM137" s="38"/>
      <c r="CN137" s="38"/>
      <c r="CO137" s="38"/>
      <c r="CP137" s="38"/>
      <c r="CQ137" s="38"/>
      <c r="CR137" s="38"/>
      <c r="CS137" s="38"/>
      <c r="CT137" s="38"/>
      <c r="CU137" s="38"/>
      <c r="CV137" s="38"/>
      <c r="CW137" s="38"/>
      <c r="CX137" s="38"/>
      <c r="CY137" s="38"/>
      <c r="CZ137" s="38"/>
      <c r="DA137" s="38"/>
      <c r="DB137" s="38"/>
      <c r="DC137" s="38"/>
      <c r="DD137" s="38"/>
      <c r="DE137" s="38"/>
      <c r="DF137" s="38"/>
      <c r="DG137" s="38"/>
      <c r="DH137" s="38"/>
      <c r="DI137" s="38"/>
      <c r="DJ137" s="38"/>
      <c r="DK137" s="38"/>
      <c r="DL137" s="38"/>
      <c r="DM137" s="38"/>
      <c r="DN137" s="38"/>
      <c r="DO137" s="38"/>
      <c r="DP137" s="38"/>
      <c r="DQ137" s="38"/>
    </row>
  </sheetData>
  <mergeCells count="110">
    <mergeCell ref="I11:I12"/>
    <mergeCell ref="W11:W12"/>
    <mergeCell ref="X11:X12"/>
    <mergeCell ref="CB11:CB12"/>
    <mergeCell ref="CC11:CC12"/>
    <mergeCell ref="CD11:CE11"/>
    <mergeCell ref="A8:CE8"/>
    <mergeCell ref="CB9:CE9"/>
    <mergeCell ref="A10:A12"/>
    <mergeCell ref="B10:B12"/>
    <mergeCell ref="C10:C12"/>
    <mergeCell ref="D10:M10"/>
    <mergeCell ref="N10:N12"/>
    <mergeCell ref="O10:X10"/>
    <mergeCell ref="Y10:AA10"/>
    <mergeCell ref="AB10:BE10"/>
    <mergeCell ref="J11:J12"/>
    <mergeCell ref="K11:K12"/>
    <mergeCell ref="L11:L12"/>
    <mergeCell ref="M11:M12"/>
    <mergeCell ref="O11:O12"/>
    <mergeCell ref="P11:P12"/>
    <mergeCell ref="D11:D12"/>
    <mergeCell ref="E11:E12"/>
    <mergeCell ref="F11:F12"/>
    <mergeCell ref="G11:G12"/>
    <mergeCell ref="H11:H12"/>
    <mergeCell ref="BQ10:BQ12"/>
    <mergeCell ref="BR10:BU10"/>
    <mergeCell ref="BV10:BV12"/>
    <mergeCell ref="BW10:BZ10"/>
    <mergeCell ref="BJ11:BJ12"/>
    <mergeCell ref="BK11:BK12"/>
    <mergeCell ref="BL11:BL12"/>
    <mergeCell ref="BM11:BM12"/>
    <mergeCell ref="BW11:BW12"/>
    <mergeCell ref="BX11:BX12"/>
    <mergeCell ref="BY11:BZ11"/>
    <mergeCell ref="Y11:Y12"/>
    <mergeCell ref="Z11:Z12"/>
    <mergeCell ref="AA11:AA12"/>
    <mergeCell ref="AB11:AD11"/>
    <mergeCell ref="Q11:Q12"/>
    <mergeCell ref="R11:R12"/>
    <mergeCell ref="S11:S12"/>
    <mergeCell ref="T11:T12"/>
    <mergeCell ref="U11:U12"/>
    <mergeCell ref="V11:V12"/>
    <mergeCell ref="DO10:DO12"/>
    <mergeCell ref="DP10:DS10"/>
    <mergeCell ref="DM11:DN11"/>
    <mergeCell ref="DP11:DP12"/>
    <mergeCell ref="DQ11:DQ12"/>
    <mergeCell ref="DR11:DS11"/>
    <mergeCell ref="CP10:CP12"/>
    <mergeCell ref="CQ10:CT10"/>
    <mergeCell ref="CU10:CU12"/>
    <mergeCell ref="CV10:CY10"/>
    <mergeCell ref="CZ10:CZ12"/>
    <mergeCell ref="DA10:DD10"/>
    <mergeCell ref="CW11:CW12"/>
    <mergeCell ref="CX11:CY11"/>
    <mergeCell ref="DA11:DA12"/>
    <mergeCell ref="DB11:DB12"/>
    <mergeCell ref="DF11:DF12"/>
    <mergeCell ref="DG11:DG12"/>
    <mergeCell ref="DH11:DI11"/>
    <mergeCell ref="DK11:DK12"/>
    <mergeCell ref="DL11:DL12"/>
    <mergeCell ref="DE10:DE12"/>
    <mergeCell ref="DF10:DI10"/>
    <mergeCell ref="DJ10:DJ12"/>
    <mergeCell ref="AW11:AY11"/>
    <mergeCell ref="AZ11:BB11"/>
    <mergeCell ref="BC11:BE11"/>
    <mergeCell ref="BG11:BG12"/>
    <mergeCell ref="BH11:BH12"/>
    <mergeCell ref="BI11:BI12"/>
    <mergeCell ref="AE11:AG11"/>
    <mergeCell ref="AH11:AJ11"/>
    <mergeCell ref="AK11:AM11"/>
    <mergeCell ref="AN11:AP11"/>
    <mergeCell ref="AQ11:AS11"/>
    <mergeCell ref="AT11:AV11"/>
    <mergeCell ref="BF10:BF12"/>
    <mergeCell ref="BG10:BP10"/>
    <mergeCell ref="DK10:DN10"/>
    <mergeCell ref="BN11:BN12"/>
    <mergeCell ref="BO11:BO12"/>
    <mergeCell ref="BP11:BP12"/>
    <mergeCell ref="BR11:BR12"/>
    <mergeCell ref="BS11:BS12"/>
    <mergeCell ref="BT11:BU11"/>
    <mergeCell ref="CA10:CA12"/>
    <mergeCell ref="CB10:CE10"/>
    <mergeCell ref="DC11:DD11"/>
    <mergeCell ref="CM11:CM12"/>
    <mergeCell ref="CN11:CO11"/>
    <mergeCell ref="CQ11:CQ12"/>
    <mergeCell ref="CR11:CR12"/>
    <mergeCell ref="CS11:CT11"/>
    <mergeCell ref="CV11:CV12"/>
    <mergeCell ref="CF10:CF12"/>
    <mergeCell ref="CG10:CJ10"/>
    <mergeCell ref="CK10:CK12"/>
    <mergeCell ref="CL10:CO10"/>
    <mergeCell ref="CG11:CG12"/>
    <mergeCell ref="CH11:CH12"/>
    <mergeCell ref="CI11:CJ11"/>
    <mergeCell ref="CL11:CL12"/>
  </mergeCells>
  <pageMargins left="0.43307086614173229" right="0.19685039370078741" top="0.39370078740157483" bottom="0.42" header="0.19685039370078741" footer="0.19685039370078741"/>
  <pageSetup paperSize="9" scale="90" orientation="landscape" r:id="rId1"/>
  <headerFooter>
    <oddFooter>&amp;R&amp;9&amp;P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PL 01_NQ</vt:lpstr>
      <vt:lpstr>PL 02_NQ</vt:lpstr>
      <vt:lpstr>PL 03_NQ </vt:lpstr>
      <vt:lpstr>PL04NQ</vt:lpstr>
      <vt:lpstr>Bieu 4_TT</vt:lpstr>
      <vt:lpstr>'Bieu 4_TT'!Print_Titles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V Ha</dc:creator>
  <cp:lastModifiedBy>Nguyễn Minh Khương</cp:lastModifiedBy>
  <cp:lastPrinted>2019-11-18T01:41:51Z</cp:lastPrinted>
  <dcterms:created xsi:type="dcterms:W3CDTF">2016-12-06T11:10:13Z</dcterms:created>
  <dcterms:modified xsi:type="dcterms:W3CDTF">2019-12-06T06:44:15Z</dcterms:modified>
</cp:coreProperties>
</file>