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75" tabRatio="646" activeTab="1"/>
  </bookViews>
  <sheets>
    <sheet name="Đơn giá" sheetId="1" r:id="rId1"/>
    <sheet name="PHọc" sheetId="2" r:id="rId2"/>
    <sheet name="Khối NSVS" sheetId="7" r:id="rId3"/>
    <sheet name="Bếp, kho" sheetId="6" r:id="rId4"/>
    <sheet name="Khối GDNT" sheetId="3" r:id="rId5"/>
    <sheet name="Hành chính" sheetId="5" r:id="rId6"/>
    <sheet name="Sân chơi - TDTT" sheetId="9" r:id="rId7"/>
    <sheet name="th" sheetId="8" r:id="rId8"/>
  </sheets>
  <externalReferences>
    <externalReference r:id="rId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7" i="5" l="1"/>
  <c r="F8" i="5"/>
  <c r="F9" i="5"/>
  <c r="F10" i="5"/>
  <c r="F11" i="5"/>
  <c r="F12" i="5"/>
  <c r="F13" i="5"/>
  <c r="F14" i="5"/>
  <c r="F15" i="5"/>
  <c r="F5" i="5"/>
  <c r="F6" i="5"/>
  <c r="F6" i="3"/>
  <c r="F7" i="3"/>
  <c r="F8" i="3"/>
  <c r="F9" i="3"/>
  <c r="F10" i="3"/>
  <c r="F11" i="3"/>
  <c r="F12" i="3"/>
  <c r="F13" i="3"/>
  <c r="F14" i="3"/>
  <c r="F15" i="3"/>
  <c r="F5" i="3"/>
  <c r="F6" i="6"/>
  <c r="F7" i="6"/>
  <c r="F8" i="6"/>
  <c r="F9" i="6"/>
  <c r="F10" i="6"/>
  <c r="F11" i="6"/>
  <c r="F12" i="6"/>
  <c r="F13" i="6"/>
  <c r="F14" i="6"/>
  <c r="F15" i="6"/>
  <c r="F5" i="6"/>
  <c r="E5" i="9" l="1"/>
  <c r="E6" i="9"/>
  <c r="E7" i="9"/>
  <c r="E8" i="9"/>
  <c r="E9" i="9"/>
  <c r="E10" i="9"/>
  <c r="E11" i="9"/>
  <c r="E12" i="9"/>
  <c r="E13" i="9"/>
  <c r="E14" i="9"/>
  <c r="E4" i="9"/>
  <c r="F4" i="9" s="1"/>
  <c r="F5" i="9" l="1"/>
  <c r="F7" i="9"/>
  <c r="F8" i="9"/>
  <c r="F9" i="9"/>
  <c r="F10" i="9"/>
  <c r="F11" i="9"/>
  <c r="F12" i="9"/>
  <c r="F13" i="9"/>
  <c r="D14" i="9"/>
  <c r="F14" i="9" s="1"/>
  <c r="C15" i="9"/>
  <c r="A5" i="9"/>
  <c r="A6" i="9" s="1"/>
  <c r="A7" i="9" s="1"/>
  <c r="A8" i="9" s="1"/>
  <c r="A9" i="9" s="1"/>
  <c r="A10" i="9" s="1"/>
  <c r="A11" i="9" s="1"/>
  <c r="A12" i="9" s="1"/>
  <c r="A13" i="9" s="1"/>
  <c r="A14" i="9" s="1"/>
  <c r="D15" i="9" l="1"/>
  <c r="F6" i="9"/>
  <c r="F15" i="9" s="1"/>
  <c r="G8" i="9"/>
  <c r="I8" i="9" s="1"/>
  <c r="G10" i="9"/>
  <c r="G12" i="9"/>
  <c r="G14" i="9"/>
  <c r="G5" i="9"/>
  <c r="K5" i="9" s="1"/>
  <c r="I6" i="8" s="1"/>
  <c r="G7" i="9"/>
  <c r="G9" i="9"/>
  <c r="K9" i="9" s="1"/>
  <c r="I10" i="8" s="1"/>
  <c r="G11" i="9"/>
  <c r="K11" i="9" s="1"/>
  <c r="I12" i="8" s="1"/>
  <c r="G13" i="9"/>
  <c r="G4" i="9"/>
  <c r="I12" i="9"/>
  <c r="E15" i="9"/>
  <c r="B6" i="8"/>
  <c r="B7" i="8" s="1"/>
  <c r="B8" i="8" s="1"/>
  <c r="B9" i="8" s="1"/>
  <c r="B10" i="8" s="1"/>
  <c r="B11" i="8" s="1"/>
  <c r="B12" i="8" s="1"/>
  <c r="B13" i="8" s="1"/>
  <c r="B14" i="8" s="1"/>
  <c r="B15" i="8" s="1"/>
  <c r="I11" i="9" l="1"/>
  <c r="G6" i="9"/>
  <c r="J11" i="9"/>
  <c r="H11" i="9"/>
  <c r="H14" i="9"/>
  <c r="J14" i="9"/>
  <c r="J9" i="9"/>
  <c r="H9" i="9"/>
  <c r="H12" i="9"/>
  <c r="J12" i="9"/>
  <c r="I9" i="9"/>
  <c r="K12" i="9"/>
  <c r="I13" i="8" s="1"/>
  <c r="H4" i="9"/>
  <c r="J4" i="9"/>
  <c r="H7" i="9"/>
  <c r="J7" i="9"/>
  <c r="H10" i="9"/>
  <c r="J10" i="9"/>
  <c r="J13" i="9"/>
  <c r="H13" i="9"/>
  <c r="J5" i="9"/>
  <c r="H5" i="9"/>
  <c r="H8" i="9"/>
  <c r="J8" i="9"/>
  <c r="K10" i="9"/>
  <c r="I11" i="8" s="1"/>
  <c r="I13" i="9"/>
  <c r="I5" i="9"/>
  <c r="I14" i="9"/>
  <c r="K13" i="9"/>
  <c r="I14" i="8" s="1"/>
  <c r="K8" i="9"/>
  <c r="I9" i="8" s="1"/>
  <c r="K14" i="9"/>
  <c r="I15" i="8" s="1"/>
  <c r="I4" i="9"/>
  <c r="K4" i="9"/>
  <c r="I7" i="9"/>
  <c r="K7" i="9"/>
  <c r="I8" i="8" s="1"/>
  <c r="I10" i="9"/>
  <c r="K6" i="9" l="1"/>
  <c r="I7" i="8" s="1"/>
  <c r="I6" i="9"/>
  <c r="I15" i="9" s="1"/>
  <c r="H6" i="9"/>
  <c r="H15" i="9" s="1"/>
  <c r="G15" i="9"/>
  <c r="J6" i="9"/>
  <c r="J15" i="9" s="1"/>
  <c r="I5" i="8"/>
  <c r="F17" i="7"/>
  <c r="E17" i="7"/>
  <c r="D17" i="7"/>
  <c r="C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H6" i="7"/>
  <c r="G6" i="7"/>
  <c r="K15" i="9" l="1"/>
  <c r="I16" i="7"/>
  <c r="J16" i="7" s="1"/>
  <c r="I16" i="8"/>
  <c r="I7" i="7"/>
  <c r="H6" i="8" s="1"/>
  <c r="I9" i="7"/>
  <c r="K9" i="7" s="1"/>
  <c r="H17" i="7"/>
  <c r="I13" i="7"/>
  <c r="I15" i="7"/>
  <c r="J15" i="7" s="1"/>
  <c r="I8" i="7"/>
  <c r="I10" i="7"/>
  <c r="K10" i="7" s="1"/>
  <c r="I14" i="7"/>
  <c r="I11" i="7"/>
  <c r="K11" i="7" s="1"/>
  <c r="I12" i="7"/>
  <c r="G17" i="7"/>
  <c r="I6" i="7"/>
  <c r="D16" i="5"/>
  <c r="C16" i="5"/>
  <c r="F16" i="5"/>
  <c r="E6" i="5"/>
  <c r="G6" i="5" s="1"/>
  <c r="E7" i="5"/>
  <c r="G7" i="5" s="1"/>
  <c r="E8" i="5"/>
  <c r="E9" i="5"/>
  <c r="G9" i="5" s="1"/>
  <c r="E10" i="5"/>
  <c r="G10" i="5" s="1"/>
  <c r="E11" i="5"/>
  <c r="G11" i="5" s="1"/>
  <c r="E12" i="5"/>
  <c r="G12" i="5" s="1"/>
  <c r="E13" i="5"/>
  <c r="G13" i="5" s="1"/>
  <c r="E14" i="5"/>
  <c r="G14" i="5" s="1"/>
  <c r="E15" i="5"/>
  <c r="G15" i="5" s="1"/>
  <c r="E5" i="5"/>
  <c r="G5" i="5" s="1"/>
  <c r="D16" i="6"/>
  <c r="C16" i="6"/>
  <c r="E6" i="6"/>
  <c r="G6" i="6" s="1"/>
  <c r="E7" i="6"/>
  <c r="G7" i="6" s="1"/>
  <c r="E8" i="6"/>
  <c r="G8" i="6" s="1"/>
  <c r="E9" i="6"/>
  <c r="G9" i="6" s="1"/>
  <c r="E10" i="6"/>
  <c r="E11" i="6"/>
  <c r="E12" i="6"/>
  <c r="G12" i="6" s="1"/>
  <c r="E13" i="6"/>
  <c r="G13" i="6" s="1"/>
  <c r="E14" i="6"/>
  <c r="E15" i="6"/>
  <c r="G15" i="6" s="1"/>
  <c r="E5" i="6"/>
  <c r="E6" i="3"/>
  <c r="E7" i="3"/>
  <c r="E8" i="3"/>
  <c r="E9" i="3"/>
  <c r="G9" i="3" s="1"/>
  <c r="I9" i="3" s="1"/>
  <c r="E10" i="3"/>
  <c r="E11" i="3"/>
  <c r="G11" i="3" s="1"/>
  <c r="I11" i="3" s="1"/>
  <c r="E12" i="3"/>
  <c r="E13" i="3"/>
  <c r="G13" i="3" s="1"/>
  <c r="I13" i="3" s="1"/>
  <c r="E14" i="3"/>
  <c r="E15" i="3"/>
  <c r="G15" i="3" s="1"/>
  <c r="I15" i="3" s="1"/>
  <c r="E5" i="3"/>
  <c r="D16" i="3"/>
  <c r="C16" i="3"/>
  <c r="J7" i="7" l="1"/>
  <c r="K7" i="7"/>
  <c r="L7" i="7"/>
  <c r="K16" i="7"/>
  <c r="H15" i="8"/>
  <c r="L16" i="7"/>
  <c r="H8" i="8"/>
  <c r="J9" i="7"/>
  <c r="L9" i="7"/>
  <c r="L15" i="7"/>
  <c r="K15" i="7"/>
  <c r="H14" i="8"/>
  <c r="I9" i="5"/>
  <c r="H9" i="5"/>
  <c r="K9" i="5"/>
  <c r="G9" i="8" s="1"/>
  <c r="H11" i="3"/>
  <c r="K11" i="3"/>
  <c r="E11" i="8" s="1"/>
  <c r="H6" i="6"/>
  <c r="K6" i="6"/>
  <c r="F6" i="8" s="1"/>
  <c r="H9" i="3"/>
  <c r="J9" i="3" s="1"/>
  <c r="K9" i="3"/>
  <c r="E9" i="8" s="1"/>
  <c r="H15" i="5"/>
  <c r="K15" i="5"/>
  <c r="G15" i="8" s="1"/>
  <c r="H11" i="5"/>
  <c r="K11" i="5"/>
  <c r="G11" i="8" s="1"/>
  <c r="H7" i="5"/>
  <c r="K7" i="5"/>
  <c r="G7" i="8" s="1"/>
  <c r="L6" i="7"/>
  <c r="J6" i="7"/>
  <c r="H5" i="8"/>
  <c r="K12" i="7"/>
  <c r="L12" i="7"/>
  <c r="J12" i="7"/>
  <c r="H11" i="8"/>
  <c r="J8" i="7"/>
  <c r="L8" i="7"/>
  <c r="H7" i="8"/>
  <c r="K13" i="7"/>
  <c r="L13" i="7"/>
  <c r="J13" i="7"/>
  <c r="H12" i="8"/>
  <c r="H15" i="3"/>
  <c r="K15" i="3"/>
  <c r="E15" i="8" s="1"/>
  <c r="G14" i="3"/>
  <c r="I14" i="3" s="1"/>
  <c r="G10" i="3"/>
  <c r="I10" i="3" s="1"/>
  <c r="G6" i="3"/>
  <c r="I6" i="3" s="1"/>
  <c r="H9" i="6"/>
  <c r="K9" i="6"/>
  <c r="F9" i="8" s="1"/>
  <c r="H14" i="5"/>
  <c r="K14" i="5"/>
  <c r="G14" i="8" s="1"/>
  <c r="H10" i="5"/>
  <c r="K10" i="5"/>
  <c r="G10" i="8" s="1"/>
  <c r="H6" i="5"/>
  <c r="K6" i="5"/>
  <c r="G6" i="8" s="1"/>
  <c r="L11" i="7"/>
  <c r="J11" i="7"/>
  <c r="H10" i="8"/>
  <c r="H12" i="6"/>
  <c r="K12" i="6"/>
  <c r="F12" i="8" s="1"/>
  <c r="H8" i="6"/>
  <c r="K8" i="6"/>
  <c r="F8" i="8" s="1"/>
  <c r="K8" i="7"/>
  <c r="H15" i="6"/>
  <c r="K15" i="6"/>
  <c r="F15" i="8" s="1"/>
  <c r="H7" i="6"/>
  <c r="K7" i="6"/>
  <c r="F7" i="8" s="1"/>
  <c r="H5" i="5"/>
  <c r="K5" i="5"/>
  <c r="H12" i="5"/>
  <c r="K12" i="5"/>
  <c r="G12" i="8" s="1"/>
  <c r="L10" i="7"/>
  <c r="J10" i="7"/>
  <c r="H9" i="8"/>
  <c r="H13" i="5"/>
  <c r="K13" i="5"/>
  <c r="G13" i="8" s="1"/>
  <c r="K14" i="7"/>
  <c r="J14" i="7"/>
  <c r="L14" i="7"/>
  <c r="H13" i="8"/>
  <c r="H13" i="6"/>
  <c r="K13" i="6"/>
  <c r="F13" i="8" s="1"/>
  <c r="H13" i="3"/>
  <c r="J13" i="3" s="1"/>
  <c r="K13" i="3"/>
  <c r="E13" i="8" s="1"/>
  <c r="E16" i="3"/>
  <c r="I7" i="5"/>
  <c r="I5" i="5"/>
  <c r="I15" i="5"/>
  <c r="J15" i="5" s="1"/>
  <c r="I13" i="6"/>
  <c r="I9" i="6"/>
  <c r="I14" i="5"/>
  <c r="J14" i="5" s="1"/>
  <c r="I10" i="5"/>
  <c r="J10" i="5" s="1"/>
  <c r="I6" i="5"/>
  <c r="I15" i="6"/>
  <c r="I12" i="5"/>
  <c r="I12" i="6"/>
  <c r="I13" i="5"/>
  <c r="I6" i="6"/>
  <c r="G5" i="6"/>
  <c r="I5" i="6" s="1"/>
  <c r="F16" i="3"/>
  <c r="F16" i="6"/>
  <c r="G7" i="3"/>
  <c r="I7" i="3" s="1"/>
  <c r="G10" i="6"/>
  <c r="I10" i="6" s="1"/>
  <c r="G14" i="6"/>
  <c r="I7" i="6"/>
  <c r="E16" i="6"/>
  <c r="G11" i="6"/>
  <c r="I11" i="5"/>
  <c r="E16" i="5"/>
  <c r="I17" i="7"/>
  <c r="K6" i="7"/>
  <c r="G8" i="5"/>
  <c r="G16" i="5" s="1"/>
  <c r="I8" i="6"/>
  <c r="G12" i="3"/>
  <c r="I12" i="3" s="1"/>
  <c r="G8" i="3"/>
  <c r="I8" i="3" s="1"/>
  <c r="G5" i="3"/>
  <c r="I5" i="3" s="1"/>
  <c r="E5" i="2"/>
  <c r="E6" i="2"/>
  <c r="E7" i="2"/>
  <c r="E8" i="2"/>
  <c r="E9" i="2"/>
  <c r="E10" i="2"/>
  <c r="E11" i="2"/>
  <c r="E12" i="2"/>
  <c r="E13" i="2"/>
  <c r="E14" i="2"/>
  <c r="E4" i="2"/>
  <c r="D15" i="2"/>
  <c r="C15" i="2"/>
  <c r="J9" i="5" l="1"/>
  <c r="J12" i="6"/>
  <c r="G5" i="8"/>
  <c r="J15" i="6"/>
  <c r="J9" i="6"/>
  <c r="J6" i="6"/>
  <c r="J17" i="7"/>
  <c r="K17" i="7"/>
  <c r="H16" i="8"/>
  <c r="H8" i="3"/>
  <c r="J8" i="3" s="1"/>
  <c r="K8" i="3"/>
  <c r="E8" i="8" s="1"/>
  <c r="I8" i="5"/>
  <c r="I16" i="5" s="1"/>
  <c r="H8" i="5"/>
  <c r="H16" i="5" s="1"/>
  <c r="K8" i="5"/>
  <c r="G8" i="8" s="1"/>
  <c r="H10" i="6"/>
  <c r="K10" i="6"/>
  <c r="F10" i="8" s="1"/>
  <c r="H6" i="3"/>
  <c r="J6" i="3" s="1"/>
  <c r="K6" i="3"/>
  <c r="E6" i="8" s="1"/>
  <c r="H7" i="3"/>
  <c r="K7" i="3"/>
  <c r="E7" i="8" s="1"/>
  <c r="H5" i="6"/>
  <c r="K5" i="6"/>
  <c r="H10" i="3"/>
  <c r="J10" i="3" s="1"/>
  <c r="K10" i="3"/>
  <c r="E10" i="8" s="1"/>
  <c r="H11" i="6"/>
  <c r="K11" i="6"/>
  <c r="F11" i="8" s="1"/>
  <c r="H14" i="3"/>
  <c r="J14" i="3" s="1"/>
  <c r="K14" i="3"/>
  <c r="E14" i="8" s="1"/>
  <c r="H5" i="3"/>
  <c r="K5" i="3"/>
  <c r="I14" i="6"/>
  <c r="H14" i="6"/>
  <c r="K14" i="6"/>
  <c r="F14" i="8" s="1"/>
  <c r="H12" i="3"/>
  <c r="K12" i="3"/>
  <c r="E12" i="8" s="1"/>
  <c r="L17" i="7"/>
  <c r="J13" i="5"/>
  <c r="J7" i="5"/>
  <c r="J12" i="5"/>
  <c r="J6" i="5"/>
  <c r="J13" i="6"/>
  <c r="J5" i="5"/>
  <c r="J10" i="6"/>
  <c r="J7" i="6"/>
  <c r="J5" i="6"/>
  <c r="I11" i="6"/>
  <c r="G16" i="6"/>
  <c r="J11" i="5"/>
  <c r="J8" i="6"/>
  <c r="J11" i="3"/>
  <c r="G16" i="3"/>
  <c r="J15" i="3"/>
  <c r="E15" i="2"/>
  <c r="K16" i="5" l="1"/>
  <c r="G16" i="8"/>
  <c r="K16" i="3"/>
  <c r="E5" i="8"/>
  <c r="E16" i="8" s="1"/>
  <c r="J14" i="6"/>
  <c r="K16" i="6"/>
  <c r="F5" i="8"/>
  <c r="F16" i="8" s="1"/>
  <c r="J8" i="5"/>
  <c r="H16" i="3"/>
  <c r="J7" i="3"/>
  <c r="J16" i="5"/>
  <c r="J12" i="3"/>
  <c r="H16" i="6"/>
  <c r="J11" i="6"/>
  <c r="I16" i="6"/>
  <c r="I16" i="3"/>
  <c r="J5" i="3"/>
  <c r="J16" i="3" l="1"/>
  <c r="J1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B10" i="1"/>
  <c r="B11" i="1" s="1"/>
  <c r="B12" i="1" s="1"/>
  <c r="B13" i="1" s="1"/>
  <c r="B14" i="1" s="1"/>
  <c r="B15" i="1" s="1"/>
  <c r="B16" i="1" s="1"/>
  <c r="B17" i="1" s="1"/>
  <c r="F6" i="2" l="1"/>
  <c r="G6" i="2" s="1"/>
  <c r="F10" i="2"/>
  <c r="G10" i="2" s="1"/>
  <c r="F14" i="2"/>
  <c r="G14" i="2" s="1"/>
  <c r="F7" i="2"/>
  <c r="G7" i="2" s="1"/>
  <c r="F11" i="2"/>
  <c r="G11" i="2" s="1"/>
  <c r="F5" i="2"/>
  <c r="G5" i="2" s="1"/>
  <c r="F13" i="2"/>
  <c r="G13" i="2" s="1"/>
  <c r="F8" i="2"/>
  <c r="G8" i="2" s="1"/>
  <c r="F12" i="2"/>
  <c r="G12" i="2" s="1"/>
  <c r="F9" i="2"/>
  <c r="G9" i="2" s="1"/>
  <c r="J8" i="2" l="1"/>
  <c r="H8" i="2"/>
  <c r="D9" i="8"/>
  <c r="J9" i="8" s="1"/>
  <c r="H7" i="2"/>
  <c r="J7" i="2"/>
  <c r="D8" i="8"/>
  <c r="J8" i="8" s="1"/>
  <c r="H13" i="2"/>
  <c r="J13" i="2"/>
  <c r="D14" i="8"/>
  <c r="J14" i="8" s="1"/>
  <c r="J14" i="2"/>
  <c r="H14" i="2"/>
  <c r="D15" i="8"/>
  <c r="J15" i="8" s="1"/>
  <c r="J9" i="2"/>
  <c r="H9" i="2"/>
  <c r="D10" i="8"/>
  <c r="J10" i="8" s="1"/>
  <c r="H5" i="2"/>
  <c r="J5" i="2"/>
  <c r="D6" i="8"/>
  <c r="J6" i="8" s="1"/>
  <c r="J10" i="2"/>
  <c r="H10" i="2"/>
  <c r="D11" i="8"/>
  <c r="J11" i="8" s="1"/>
  <c r="J12" i="2"/>
  <c r="H12" i="2"/>
  <c r="D13" i="8"/>
  <c r="J13" i="8" s="1"/>
  <c r="H11" i="2"/>
  <c r="J11" i="2"/>
  <c r="D12" i="8"/>
  <c r="J12" i="8" s="1"/>
  <c r="J6" i="2"/>
  <c r="H6" i="2"/>
  <c r="D7" i="8"/>
  <c r="J7" i="8" s="1"/>
  <c r="I8" i="2"/>
  <c r="I14" i="2"/>
  <c r="I7" i="2"/>
  <c r="F15" i="2"/>
  <c r="G4" i="2"/>
  <c r="I9" i="2"/>
  <c r="I5" i="2"/>
  <c r="I10" i="2"/>
  <c r="I13" i="2"/>
  <c r="I12" i="2"/>
  <c r="I11" i="2"/>
  <c r="I6" i="2"/>
  <c r="H4" i="2" l="1"/>
  <c r="J4" i="2"/>
  <c r="D5" i="8"/>
  <c r="I4" i="2"/>
  <c r="I15" i="2" s="1"/>
  <c r="G15" i="2"/>
  <c r="D16" i="8" l="1"/>
  <c r="J5" i="8"/>
  <c r="J16" i="8" s="1"/>
  <c r="H15" i="2"/>
  <c r="J15" i="2" s="1"/>
</calcChain>
</file>

<file path=xl/sharedStrings.xml><?xml version="1.0" encoding="utf-8"?>
<sst xmlns="http://schemas.openxmlformats.org/spreadsheetml/2006/main" count="198" uniqueCount="73">
  <si>
    <t>STT</t>
  </si>
  <si>
    <t>Đơn vị</t>
  </si>
  <si>
    <t>Số phòng học xây mới</t>
  </si>
  <si>
    <t>Số phòng học sửa chữa</t>
  </si>
  <si>
    <t>Kinh phí xây mới</t>
  </si>
  <si>
    <t>Kinh phí sửa chữa</t>
  </si>
  <si>
    <t>Tổng kinh phí</t>
  </si>
  <si>
    <t>Phòng đa năng</t>
  </si>
  <si>
    <t>Huyện Đăk Glei</t>
  </si>
  <si>
    <t>Huyện Đăk Hà</t>
  </si>
  <si>
    <t>Huyện Đăk Tô</t>
  </si>
  <si>
    <t xml:space="preserve">Huyện Ia H' Drai </t>
  </si>
  <si>
    <t>Huyện Kon Plong</t>
  </si>
  <si>
    <t>Huyện Kon Rẫy</t>
  </si>
  <si>
    <t>Huyện Ngọc Hồi</t>
  </si>
  <si>
    <t>Huyện Sa Thầy</t>
  </si>
  <si>
    <t>Huyện Tu Mơ Rông</t>
  </si>
  <si>
    <t>Thành Phố Kon Tum</t>
  </si>
  <si>
    <t>Trực thuộc Sở Giáo dục
 và Đào tạo</t>
  </si>
  <si>
    <t>Loại phòng</t>
  </si>
  <si>
    <t>Phòng GD thể chất</t>
  </si>
  <si>
    <t>Phòng GD nghệ thuật</t>
  </si>
  <si>
    <t>Sân chơi riêng</t>
  </si>
  <si>
    <t>Phòng tin học (40m2)</t>
  </si>
  <si>
    <t xml:space="preserve">Nhà bếp </t>
  </si>
  <si>
    <t>Kho bếp (22m2/kho)</t>
  </si>
  <si>
    <t>Sân vườn</t>
  </si>
  <si>
    <t>khu sinh hoạt chung</t>
  </si>
  <si>
    <t>Khu ngủ</t>
  </si>
  <si>
    <t>Khu vệ sinh</t>
  </si>
  <si>
    <t>Hiên chơi đón trẻ</t>
  </si>
  <si>
    <t>Nuôi dưỡng (SHC+Ngủ)</t>
  </si>
  <si>
    <t>Khối hành chính, nhà công vụ</t>
  </si>
  <si>
    <t>CT xây mới</t>
  </si>
  <si>
    <t>CT cải tạo</t>
  </si>
  <si>
    <t>Bếp + kho</t>
  </si>
  <si>
    <t>Nước sạch</t>
  </si>
  <si>
    <t>Tổng cộng</t>
  </si>
  <si>
    <t>ĐVT: Triệu đồng</t>
  </si>
  <si>
    <t>Nguồn Địa phương (30%)</t>
  </si>
  <si>
    <t>CTVS</t>
  </si>
  <si>
    <t>HTNS</t>
  </si>
  <si>
    <t>Trực thuộc Sở Giáo dục và Đào tạo</t>
  </si>
  <si>
    <t>Tổng hợp khối mầm non</t>
  </si>
  <si>
    <t>Phòng học</t>
  </si>
  <si>
    <t>Khối GDNT</t>
  </si>
  <si>
    <t>Bếp/kho</t>
  </si>
  <si>
    <t>Hành chính</t>
  </si>
  <si>
    <t>Khối NSVS</t>
  </si>
  <si>
    <t>tổng kinh phí</t>
  </si>
  <si>
    <t>Đầu tư 30%</t>
  </si>
  <si>
    <t>Nhu cầu xây mới</t>
  </si>
  <si>
    <t>Nhu cầu cải tạo</t>
  </si>
  <si>
    <t>Cấp học</t>
  </si>
  <si>
    <t>Mầm non</t>
  </si>
  <si>
    <t>Tiểu học</t>
  </si>
  <si>
    <t>THCS</t>
  </si>
  <si>
    <t>THPT</t>
  </si>
  <si>
    <t>Nhiều cấp</t>
  </si>
  <si>
    <t>Chi phí (triệu đồng)</t>
  </si>
  <si>
    <t>Kinh phí cải tạo</t>
  </si>
  <si>
    <t>Sân chơi-TDTT</t>
  </si>
  <si>
    <t>Nguồn TW (55%)</t>
  </si>
  <si>
    <t>`</t>
  </si>
  <si>
    <t>Nguồn Xã hội hóa (15%)</t>
  </si>
  <si>
    <t>Huyện Kon Plông</t>
  </si>
  <si>
    <t>Cải tạo công trình (15% xây mới)</t>
  </si>
  <si>
    <t xml:space="preserve">PHỤ LỤC 13A: NHU CẦU KINH PHÍ ĐẦU TƯ CƠ SỞ VẬT CHẤT CHO CÁC TRƯỜNG HỌC
 GIAI ĐOẠN 2021-2025-PHÒNG HỌC MẦM NON (VÙNG THUẬN LỢI) </t>
  </si>
  <si>
    <t xml:space="preserve">PHỤ LỤC 13B: NHU CẦU KINH PHÍ ĐẦU TƯ CƠ SỞ VẬT CHẤT CHO CÁC TRƯỜNG HỌC GIAI ĐOẠN 2021-2025-CÔNG TRÌNH VỆ SINH NƯỚC SẠCH MẦM NON(VÙNG THUẬN LỢI) </t>
  </si>
  <si>
    <t xml:space="preserve">PHỤ LỤC 13C: NHU CẦU KINH PHÍ ĐẦU TƯ CƠ SỞ VẬT CHẤT CHO CÁC TRƯỜNG HỌC GIAI ĐOẠN 2021-2025-NHÀ BẾP-NHÀ KHO MẦM NON (VÙNG THUẬN LỢI) </t>
  </si>
  <si>
    <t xml:space="preserve">PHỤ LỤC 13D: NHU CẦU KINH PHÍ ĐẦU TƯ CƠ SỞ VẬT CHẤT CHO CÁC TRƯỜNG HỌC
 GIAI ĐOẠN 2021-2025-PHÒNG GIÁO DỤC NGHỆ THUẬT- MẦM NON(VÙNG THUẬN LỢI) </t>
  </si>
  <si>
    <t xml:space="preserve">PHỤ LỤC 13E: NHU CẦU KINH PHÍ ĐẦU TƯ CƠ SỞ VẬT CHẤT CHO CÁC TRƯỜNG HỌC GIAI ĐOẠN 2021-2025-HÀNH CHÍNH QUẢN TRỊ-NHÀ Ở GIÁO VIÊN MẦM NON (VÙNG THUẬN LỢI) </t>
  </si>
  <si>
    <t xml:space="preserve">PHỤ LỤC 13G: NHU CẦU KINH PHÍ ĐẦU TƯ CƠ SỞ VẬT CHẤT CHO CÁC TRƯỜNG HỌC GIAI ĐOẠN 2021-2025-SÂN CHƠI - THỂ DỤC THỂ THAO KHỐI  MẦM NON (VÙNG THUẬN LỢI)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</si>
</sst>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b/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0" fillId="0" borderId="1" xfId="0" applyNumberFormat="1" applyBorder="1"/>
    <xf numFmtId="165" fontId="2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8" fillId="0" borderId="0" xfId="0" applyFont="1"/>
    <xf numFmtId="165" fontId="6" fillId="0" borderId="1" xfId="0" applyNumberFormat="1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1" xfId="1" applyNumberFormat="1" applyFont="1" applyBorder="1"/>
    <xf numFmtId="165" fontId="8" fillId="0" borderId="1" xfId="1" applyNumberFormat="1" applyFont="1" applyBorder="1"/>
    <xf numFmtId="165" fontId="8" fillId="3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Fill="1" applyBorder="1"/>
    <xf numFmtId="165" fontId="6" fillId="0" borderId="1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HU%20C&#7846;U/mam%20non%20to&#224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GDNT"/>
      <sheetName val="Khối VS nước sạch"/>
      <sheetName val="Bếp, kho"/>
      <sheetName val="Hành chính"/>
    </sheetNames>
    <sheetDataSet>
      <sheetData sheetId="0">
        <row r="21">
          <cell r="D21">
            <v>250000000</v>
          </cell>
        </row>
        <row r="22">
          <cell r="D22">
            <v>250000000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workbookViewId="0">
      <selection activeCell="E16" sqref="E16"/>
    </sheetView>
  </sheetViews>
  <sheetFormatPr defaultRowHeight="14.25" x14ac:dyDescent="0.2"/>
  <cols>
    <col min="1" max="1" width="6.25" customWidth="1"/>
    <col min="2" max="2" width="4.875" bestFit="1" customWidth="1"/>
    <col min="3" max="3" width="30.375" customWidth="1"/>
    <col min="4" max="4" width="15.75" bestFit="1" customWidth="1"/>
    <col min="10" max="10" width="13.375" customWidth="1"/>
    <col min="12" max="12" width="4.875" bestFit="1" customWidth="1"/>
    <col min="13" max="13" width="26" customWidth="1"/>
    <col min="14" max="14" width="17.375" customWidth="1"/>
  </cols>
  <sheetData>
    <row r="3" spans="2:4" ht="16.5" x14ac:dyDescent="0.2">
      <c r="B3" s="1" t="s">
        <v>0</v>
      </c>
      <c r="C3" s="7" t="s">
        <v>19</v>
      </c>
      <c r="D3" s="1" t="s">
        <v>4</v>
      </c>
    </row>
    <row r="4" spans="2:4" ht="15.75" x14ac:dyDescent="0.2">
      <c r="B4" s="11">
        <v>1</v>
      </c>
      <c r="C4" s="11" t="s">
        <v>27</v>
      </c>
      <c r="D4" s="12">
        <v>443664000</v>
      </c>
    </row>
    <row r="5" spans="2:4" ht="15.75" x14ac:dyDescent="0.2">
      <c r="B5" s="11">
        <v>2</v>
      </c>
      <c r="C5" s="11" t="s">
        <v>28</v>
      </c>
      <c r="D5" s="12">
        <v>369720000</v>
      </c>
    </row>
    <row r="6" spans="2:4" ht="15.75" x14ac:dyDescent="0.2">
      <c r="B6" s="11">
        <v>3</v>
      </c>
      <c r="C6" s="11" t="s">
        <v>29</v>
      </c>
      <c r="D6" s="12">
        <v>147888000</v>
      </c>
    </row>
    <row r="7" spans="2:4" ht="15.75" x14ac:dyDescent="0.2">
      <c r="B7" s="11">
        <v>4</v>
      </c>
      <c r="C7" s="11" t="s">
        <v>30</v>
      </c>
      <c r="D7" s="12">
        <v>147888000</v>
      </c>
    </row>
    <row r="8" spans="2:4" ht="15.75" x14ac:dyDescent="0.2">
      <c r="B8" s="13"/>
      <c r="C8" s="11"/>
      <c r="D8" s="14"/>
    </row>
    <row r="9" spans="2:4" ht="15.75" x14ac:dyDescent="0.2">
      <c r="B9" s="1">
        <v>1</v>
      </c>
      <c r="C9" s="10" t="s">
        <v>31</v>
      </c>
      <c r="D9" s="9">
        <v>813384000</v>
      </c>
    </row>
    <row r="10" spans="2:4" ht="15.75" x14ac:dyDescent="0.2">
      <c r="B10" s="1">
        <f>B9+1</f>
        <v>2</v>
      </c>
      <c r="C10" s="8" t="s">
        <v>20</v>
      </c>
      <c r="D10" s="9">
        <v>517608000</v>
      </c>
    </row>
    <row r="11" spans="2:4" ht="15.75" x14ac:dyDescent="0.2">
      <c r="B11" s="1">
        <f>B10+1</f>
        <v>3</v>
      </c>
      <c r="C11" s="8" t="s">
        <v>21</v>
      </c>
      <c r="D11" s="9">
        <v>517608000</v>
      </c>
    </row>
    <row r="12" spans="2:4" ht="15.75" x14ac:dyDescent="0.2">
      <c r="B12" s="1">
        <f t="shared" ref="B12:B17" si="0">B11+1</f>
        <v>4</v>
      </c>
      <c r="C12" s="8" t="s">
        <v>7</v>
      </c>
      <c r="D12" s="9">
        <v>517608000</v>
      </c>
    </row>
    <row r="13" spans="2:4" ht="15.75" x14ac:dyDescent="0.2">
      <c r="B13" s="1">
        <f t="shared" si="0"/>
        <v>5</v>
      </c>
      <c r="C13" s="8" t="s">
        <v>22</v>
      </c>
      <c r="D13" s="9">
        <v>295776000</v>
      </c>
    </row>
    <row r="14" spans="2:4" ht="15.75" x14ac:dyDescent="0.2">
      <c r="B14" s="1">
        <f t="shared" si="0"/>
        <v>6</v>
      </c>
      <c r="C14" s="8" t="s">
        <v>23</v>
      </c>
      <c r="D14" s="9">
        <v>295776000</v>
      </c>
    </row>
    <row r="15" spans="2:4" ht="15.75" x14ac:dyDescent="0.2">
      <c r="B15" s="1">
        <f t="shared" si="0"/>
        <v>7</v>
      </c>
      <c r="C15" s="8" t="s">
        <v>24</v>
      </c>
      <c r="D15" s="9">
        <v>88733000</v>
      </c>
    </row>
    <row r="16" spans="2:4" ht="15.75" x14ac:dyDescent="0.2">
      <c r="B16" s="1">
        <f t="shared" si="0"/>
        <v>8</v>
      </c>
      <c r="C16" s="8" t="s">
        <v>25</v>
      </c>
      <c r="D16" s="9">
        <v>162677000</v>
      </c>
    </row>
    <row r="17" spans="2:4" ht="15.75" x14ac:dyDescent="0.2">
      <c r="B17" s="1">
        <f t="shared" si="0"/>
        <v>9</v>
      </c>
      <c r="C17" s="8" t="s">
        <v>26</v>
      </c>
      <c r="D17" s="9">
        <v>813384000</v>
      </c>
    </row>
    <row r="18" spans="2:4" ht="15.75" x14ac:dyDescent="0.2">
      <c r="B18" s="10">
        <v>10</v>
      </c>
      <c r="C18" s="8" t="s">
        <v>66</v>
      </c>
      <c r="D18" s="16">
        <v>125000000</v>
      </c>
    </row>
    <row r="19" spans="2:4" ht="15.75" x14ac:dyDescent="0.2">
      <c r="B19" s="10">
        <v>11</v>
      </c>
      <c r="C19" s="8" t="s">
        <v>32</v>
      </c>
      <c r="D19" s="12">
        <v>400000000</v>
      </c>
    </row>
    <row r="20" spans="2:4" ht="15.75" x14ac:dyDescent="0.2">
      <c r="B20">
        <v>12</v>
      </c>
      <c r="C20" s="15" t="s">
        <v>36</v>
      </c>
    </row>
    <row r="21" spans="2:4" ht="15.75" x14ac:dyDescent="0.2">
      <c r="C21" s="15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12" sqref="E12"/>
    </sheetView>
  </sheetViews>
  <sheetFormatPr defaultRowHeight="14.25" x14ac:dyDescent="0.2"/>
  <cols>
    <col min="1" max="1" width="6.25" customWidth="1"/>
    <col min="2" max="2" width="26.25" customWidth="1"/>
    <col min="3" max="3" width="11.25" customWidth="1"/>
    <col min="4" max="4" width="11.625" customWidth="1"/>
    <col min="5" max="5" width="10.625" customWidth="1"/>
    <col min="6" max="6" width="11.375" customWidth="1"/>
    <col min="7" max="7" width="11.25" customWidth="1"/>
    <col min="8" max="8" width="10.625" customWidth="1"/>
    <col min="9" max="9" width="11.75" customWidth="1"/>
    <col min="10" max="10" width="10.75" customWidth="1"/>
    <col min="12" max="12" width="4.875" bestFit="1" customWidth="1"/>
    <col min="13" max="13" width="26" customWidth="1"/>
    <col min="14" max="14" width="17.375" customWidth="1"/>
  </cols>
  <sheetData>
    <row r="1" spans="1:11" ht="72" customHeight="1" x14ac:dyDescent="0.2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15.75" x14ac:dyDescent="0.25">
      <c r="I2" s="67" t="s">
        <v>38</v>
      </c>
      <c r="J2" s="67"/>
    </row>
    <row r="3" spans="1:11" ht="53.25" customHeight="1" x14ac:dyDescent="0.2">
      <c r="A3" s="18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40" t="s">
        <v>62</v>
      </c>
      <c r="I3" s="40" t="s">
        <v>39</v>
      </c>
      <c r="J3" s="40" t="s">
        <v>64</v>
      </c>
      <c r="K3" s="29"/>
    </row>
    <row r="4" spans="1:11" ht="16.5" x14ac:dyDescent="0.25">
      <c r="A4" s="1">
        <v>1</v>
      </c>
      <c r="B4" s="2" t="s">
        <v>8</v>
      </c>
      <c r="C4" s="3"/>
      <c r="D4" s="3"/>
      <c r="E4" s="4">
        <f>C4*'Đơn giá'!$D$9/1000000</f>
        <v>0</v>
      </c>
      <c r="F4" s="4">
        <f>D4*'Đơn giá'!$D$18/1000000</f>
        <v>0</v>
      </c>
      <c r="G4" s="55">
        <f>E4+F4</f>
        <v>0</v>
      </c>
      <c r="H4" s="17">
        <f>G4*0.55</f>
        <v>0</v>
      </c>
      <c r="I4" s="17">
        <f>G4*0.3</f>
        <v>0</v>
      </c>
      <c r="J4" s="17">
        <f>G4*15%</f>
        <v>0</v>
      </c>
    </row>
    <row r="5" spans="1:11" ht="16.5" x14ac:dyDescent="0.25">
      <c r="A5" s="1">
        <f>A4+1</f>
        <v>2</v>
      </c>
      <c r="B5" s="2" t="s">
        <v>9</v>
      </c>
      <c r="C5" s="3">
        <v>4</v>
      </c>
      <c r="D5" s="3">
        <v>3</v>
      </c>
      <c r="E5" s="4">
        <f>C5*'Đơn giá'!$D$9/1000000</f>
        <v>3253.5360000000001</v>
      </c>
      <c r="F5" s="4">
        <f>D5*'Đơn giá'!$D$18/1000000</f>
        <v>375</v>
      </c>
      <c r="G5" s="55">
        <f t="shared" ref="G5:G14" si="0">E5+F5</f>
        <v>3628.5360000000001</v>
      </c>
      <c r="H5" s="17">
        <f t="shared" ref="H5:H14" si="1">G5*0.55</f>
        <v>1995.6948000000002</v>
      </c>
      <c r="I5" s="17">
        <f t="shared" ref="I5:I14" si="2">G5*0.3</f>
        <v>1088.5608</v>
      </c>
      <c r="J5" s="17">
        <f t="shared" ref="J5:J14" si="3">G5*15%</f>
        <v>544.28039999999999</v>
      </c>
    </row>
    <row r="6" spans="1:11" ht="16.5" x14ac:dyDescent="0.25">
      <c r="A6" s="1">
        <f t="shared" ref="A6:A14" si="4">A5+1</f>
        <v>3</v>
      </c>
      <c r="B6" s="2" t="s">
        <v>10</v>
      </c>
      <c r="C6" s="3">
        <v>3</v>
      </c>
      <c r="D6" s="3">
        <v>5</v>
      </c>
      <c r="E6" s="4">
        <f>C6*'Đơn giá'!$D$9/1000000</f>
        <v>2440.152</v>
      </c>
      <c r="F6" s="4">
        <f>D6*'Đơn giá'!$D$18/1000000</f>
        <v>625</v>
      </c>
      <c r="G6" s="55">
        <f t="shared" si="0"/>
        <v>3065.152</v>
      </c>
      <c r="H6" s="17">
        <f t="shared" si="1"/>
        <v>1685.8336000000002</v>
      </c>
      <c r="I6" s="17">
        <f t="shared" si="2"/>
        <v>919.54560000000004</v>
      </c>
      <c r="J6" s="17">
        <f t="shared" si="3"/>
        <v>459.77280000000002</v>
      </c>
    </row>
    <row r="7" spans="1:11" ht="16.5" x14ac:dyDescent="0.25">
      <c r="A7" s="1">
        <f t="shared" si="4"/>
        <v>4</v>
      </c>
      <c r="B7" s="2" t="s">
        <v>11</v>
      </c>
      <c r="C7" s="3">
        <v>0</v>
      </c>
      <c r="D7" s="3">
        <v>0</v>
      </c>
      <c r="E7" s="4">
        <f>C7*'Đơn giá'!$D$9/1000000</f>
        <v>0</v>
      </c>
      <c r="F7" s="4">
        <f>D7*'Đơn giá'!$D$18/1000000</f>
        <v>0</v>
      </c>
      <c r="G7" s="55">
        <f t="shared" si="0"/>
        <v>0</v>
      </c>
      <c r="H7" s="17">
        <f t="shared" si="1"/>
        <v>0</v>
      </c>
      <c r="I7" s="17">
        <f t="shared" si="2"/>
        <v>0</v>
      </c>
      <c r="J7" s="17">
        <f t="shared" si="3"/>
        <v>0</v>
      </c>
    </row>
    <row r="8" spans="1:11" ht="16.5" x14ac:dyDescent="0.25">
      <c r="A8" s="1">
        <f t="shared" si="4"/>
        <v>5</v>
      </c>
      <c r="B8" s="2" t="s">
        <v>65</v>
      </c>
      <c r="C8" s="3"/>
      <c r="D8" s="3"/>
      <c r="E8" s="4">
        <f>C8*'Đơn giá'!$D$9/1000000</f>
        <v>0</v>
      </c>
      <c r="F8" s="4">
        <f>D8*'Đơn giá'!$D$18/1000000</f>
        <v>0</v>
      </c>
      <c r="G8" s="55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</row>
    <row r="9" spans="1:11" ht="16.5" x14ac:dyDescent="0.25">
      <c r="A9" s="1">
        <f t="shared" si="4"/>
        <v>6</v>
      </c>
      <c r="B9" s="2" t="s">
        <v>13</v>
      </c>
      <c r="C9" s="3"/>
      <c r="D9" s="3"/>
      <c r="E9" s="4">
        <f>C9*'Đơn giá'!$D$9/1000000</f>
        <v>0</v>
      </c>
      <c r="F9" s="4">
        <f>D9*'Đơn giá'!$D$18/1000000</f>
        <v>0</v>
      </c>
      <c r="G9" s="55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</row>
    <row r="10" spans="1:11" ht="16.5" x14ac:dyDescent="0.25">
      <c r="A10" s="1">
        <f t="shared" si="4"/>
        <v>7</v>
      </c>
      <c r="B10" s="2" t="s">
        <v>14</v>
      </c>
      <c r="C10" s="6">
        <v>10</v>
      </c>
      <c r="D10" s="6">
        <v>4</v>
      </c>
      <c r="E10" s="4">
        <f>C10*'Đơn giá'!$D$9/1000000</f>
        <v>8133.84</v>
      </c>
      <c r="F10" s="4">
        <f>D10*'Đơn giá'!$D$18/1000000</f>
        <v>500</v>
      </c>
      <c r="G10" s="55">
        <f t="shared" si="0"/>
        <v>8633.84</v>
      </c>
      <c r="H10" s="17">
        <f t="shared" si="1"/>
        <v>4748.6120000000001</v>
      </c>
      <c r="I10" s="17">
        <f t="shared" si="2"/>
        <v>2590.152</v>
      </c>
      <c r="J10" s="17">
        <f t="shared" si="3"/>
        <v>1295.076</v>
      </c>
    </row>
    <row r="11" spans="1:11" ht="16.5" x14ac:dyDescent="0.25">
      <c r="A11" s="1">
        <f t="shared" si="4"/>
        <v>8</v>
      </c>
      <c r="B11" s="2" t="s">
        <v>15</v>
      </c>
      <c r="C11" s="6"/>
      <c r="D11" s="6"/>
      <c r="E11" s="4">
        <f>C11*'Đơn giá'!$D$9/1000000</f>
        <v>0</v>
      </c>
      <c r="F11" s="4">
        <f>D11*'Đơn giá'!$D$18/1000000</f>
        <v>0</v>
      </c>
      <c r="G11" s="55">
        <f t="shared" si="0"/>
        <v>0</v>
      </c>
      <c r="H11" s="17">
        <f t="shared" si="1"/>
        <v>0</v>
      </c>
      <c r="I11" s="17">
        <f t="shared" si="2"/>
        <v>0</v>
      </c>
      <c r="J11" s="17">
        <f t="shared" si="3"/>
        <v>0</v>
      </c>
    </row>
    <row r="12" spans="1:11" ht="23.25" customHeight="1" x14ac:dyDescent="0.25">
      <c r="A12" s="1">
        <f t="shared" si="4"/>
        <v>9</v>
      </c>
      <c r="B12" s="7" t="s">
        <v>16</v>
      </c>
      <c r="C12" s="3"/>
      <c r="D12" s="3"/>
      <c r="E12" s="4">
        <f>C12*'Đơn giá'!$D$9/1000000</f>
        <v>0</v>
      </c>
      <c r="F12" s="4">
        <f>D12*'Đơn giá'!$D$18/1000000</f>
        <v>0</v>
      </c>
      <c r="G12" s="55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</row>
    <row r="13" spans="1:11" ht="16.5" x14ac:dyDescent="0.25">
      <c r="A13" s="1">
        <f t="shared" si="4"/>
        <v>10</v>
      </c>
      <c r="B13" s="7" t="s">
        <v>17</v>
      </c>
      <c r="C13" s="3">
        <v>25</v>
      </c>
      <c r="D13" s="3">
        <v>11</v>
      </c>
      <c r="E13" s="4">
        <f>C13*'Đơn giá'!$D$9/1000000</f>
        <v>20334.599999999999</v>
      </c>
      <c r="F13" s="4">
        <f>D13*'Đơn giá'!$D$18/1000000</f>
        <v>1375</v>
      </c>
      <c r="G13" s="55">
        <f t="shared" si="0"/>
        <v>21709.599999999999</v>
      </c>
      <c r="H13" s="17">
        <f t="shared" si="1"/>
        <v>11940.28</v>
      </c>
      <c r="I13" s="17">
        <f t="shared" si="2"/>
        <v>6512.8799999999992</v>
      </c>
      <c r="J13" s="17">
        <f t="shared" si="3"/>
        <v>3256.4399999999996</v>
      </c>
    </row>
    <row r="14" spans="1:11" ht="33" customHeight="1" x14ac:dyDescent="0.2">
      <c r="A14" s="1">
        <f t="shared" si="4"/>
        <v>11</v>
      </c>
      <c r="B14" s="7" t="s">
        <v>18</v>
      </c>
      <c r="C14" s="42">
        <v>0</v>
      </c>
      <c r="D14" s="42">
        <v>22</v>
      </c>
      <c r="E14" s="43">
        <f>C14*'Đơn giá'!$D$9/1000000</f>
        <v>0</v>
      </c>
      <c r="F14" s="43">
        <f>D14*'Đơn giá'!$D$18/1000000</f>
        <v>2750</v>
      </c>
      <c r="G14" s="57">
        <f t="shared" si="0"/>
        <v>2750</v>
      </c>
      <c r="H14" s="44">
        <f t="shared" si="1"/>
        <v>1512.5000000000002</v>
      </c>
      <c r="I14" s="44">
        <f t="shared" si="2"/>
        <v>825</v>
      </c>
      <c r="J14" s="44">
        <f t="shared" si="3"/>
        <v>412.5</v>
      </c>
    </row>
    <row r="15" spans="1:11" ht="15.75" x14ac:dyDescent="0.2">
      <c r="A15" s="65" t="s">
        <v>37</v>
      </c>
      <c r="B15" s="66"/>
      <c r="C15" s="24">
        <f>SUM(C4:C14)</f>
        <v>42</v>
      </c>
      <c r="D15" s="25">
        <f t="shared" ref="D15:I15" si="5">SUM(D4:D14)</f>
        <v>45</v>
      </c>
      <c r="E15" s="26">
        <f t="shared" si="5"/>
        <v>34162.127999999997</v>
      </c>
      <c r="F15" s="26">
        <f t="shared" si="5"/>
        <v>5625</v>
      </c>
      <c r="G15" s="57">
        <f t="shared" si="5"/>
        <v>39787.127999999997</v>
      </c>
      <c r="H15" s="26">
        <f t="shared" si="5"/>
        <v>21882.920400000003</v>
      </c>
      <c r="I15" s="26">
        <f t="shared" si="5"/>
        <v>11936.1384</v>
      </c>
      <c r="J15" s="26">
        <f t="shared" ref="J15" si="6">G15-H15-I15</f>
        <v>5968.0691999999945</v>
      </c>
    </row>
    <row r="16" spans="1:11" x14ac:dyDescent="0.2">
      <c r="C16" s="27"/>
      <c r="D16" s="27"/>
      <c r="E16" s="27"/>
      <c r="F16" s="27"/>
      <c r="G16" s="27"/>
      <c r="H16" s="27"/>
      <c r="I16" s="27"/>
      <c r="J16" s="27"/>
    </row>
  </sheetData>
  <mergeCells count="3">
    <mergeCell ref="A1:J1"/>
    <mergeCell ref="A15:B15"/>
    <mergeCell ref="I2:J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E12" sqref="E12"/>
    </sheetView>
  </sheetViews>
  <sheetFormatPr defaultRowHeight="14.25" x14ac:dyDescent="0.2"/>
  <cols>
    <col min="1" max="1" width="6.25" customWidth="1"/>
    <col min="2" max="2" width="22.75" customWidth="1"/>
    <col min="3" max="4" width="7.875" customWidth="1"/>
    <col min="7" max="7" width="13.125" bestFit="1" customWidth="1"/>
    <col min="8" max="8" width="11.25" customWidth="1"/>
    <col min="9" max="9" width="11.625" customWidth="1"/>
    <col min="11" max="11" width="11" customWidth="1"/>
    <col min="12" max="12" width="10.875" customWidth="1"/>
    <col min="14" max="14" width="4.875" bestFit="1" customWidth="1"/>
    <col min="15" max="15" width="26" customWidth="1"/>
    <col min="16" max="16" width="17.375" customWidth="1"/>
  </cols>
  <sheetData>
    <row r="2" spans="1:12" ht="57" customHeight="1" x14ac:dyDescent="0.2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x14ac:dyDescent="0.25">
      <c r="K3" s="67" t="s">
        <v>38</v>
      </c>
      <c r="L3" s="67"/>
    </row>
    <row r="4" spans="1:12" ht="15.75" customHeight="1" x14ac:dyDescent="0.2">
      <c r="A4" s="70" t="s">
        <v>0</v>
      </c>
      <c r="B4" s="70" t="s">
        <v>1</v>
      </c>
      <c r="C4" s="72" t="s">
        <v>33</v>
      </c>
      <c r="D4" s="73"/>
      <c r="E4" s="72" t="s">
        <v>34</v>
      </c>
      <c r="F4" s="73"/>
      <c r="G4" s="68" t="s">
        <v>4</v>
      </c>
      <c r="H4" s="68" t="s">
        <v>5</v>
      </c>
      <c r="I4" s="68" t="s">
        <v>6</v>
      </c>
      <c r="J4" s="68" t="s">
        <v>62</v>
      </c>
      <c r="K4" s="68" t="s">
        <v>39</v>
      </c>
      <c r="L4" s="68" t="s">
        <v>64</v>
      </c>
    </row>
    <row r="5" spans="1:12" ht="36.75" customHeight="1" x14ac:dyDescent="0.2">
      <c r="A5" s="71"/>
      <c r="B5" s="71"/>
      <c r="C5" s="19" t="s">
        <v>40</v>
      </c>
      <c r="D5" s="19" t="s">
        <v>41</v>
      </c>
      <c r="E5" s="19" t="s">
        <v>40</v>
      </c>
      <c r="F5" s="19" t="s">
        <v>41</v>
      </c>
      <c r="G5" s="69"/>
      <c r="H5" s="69"/>
      <c r="I5" s="69"/>
      <c r="J5" s="69"/>
      <c r="K5" s="69"/>
      <c r="L5" s="69"/>
    </row>
    <row r="6" spans="1:12" ht="16.5" x14ac:dyDescent="0.25">
      <c r="A6" s="1">
        <v>1</v>
      </c>
      <c r="B6" s="2" t="s">
        <v>8</v>
      </c>
      <c r="C6" s="3"/>
      <c r="D6" s="3"/>
      <c r="E6" s="3">
        <v>0</v>
      </c>
      <c r="F6" s="3">
        <v>0</v>
      </c>
      <c r="G6" s="4">
        <f>(150000000*C6+D6*'[1]Đơn giá'!$D$22)/1000000</f>
        <v>0</v>
      </c>
      <c r="H6" s="1">
        <f>(E6*'[1]Đơn giá'!$D$21*30%+F6*'[1]Đơn giá'!$D$22*30%)/1000000</f>
        <v>0</v>
      </c>
      <c r="I6" s="58">
        <f>G6+H6</f>
        <v>0</v>
      </c>
      <c r="J6" s="17">
        <f>I6*55%</f>
        <v>0</v>
      </c>
      <c r="K6" s="17">
        <f>I6*30%</f>
        <v>0</v>
      </c>
      <c r="L6" s="17">
        <f>I6*15%</f>
        <v>0</v>
      </c>
    </row>
    <row r="7" spans="1:12" ht="16.5" x14ac:dyDescent="0.25">
      <c r="A7" s="1">
        <f>A6+1</f>
        <v>2</v>
      </c>
      <c r="B7" s="2" t="s">
        <v>9</v>
      </c>
      <c r="C7" s="3">
        <v>5</v>
      </c>
      <c r="D7" s="3">
        <v>9</v>
      </c>
      <c r="E7" s="3">
        <v>2</v>
      </c>
      <c r="F7" s="3">
        <v>0</v>
      </c>
      <c r="G7" s="4">
        <f>(150000000*C7+D7*'[1]Đơn giá'!$D$22)/1000000</f>
        <v>3000</v>
      </c>
      <c r="H7" s="1">
        <f>(E7*'[1]Đơn giá'!$D$21*30%+F7*'[1]Đơn giá'!$D$22*30%)/1000000</f>
        <v>150</v>
      </c>
      <c r="I7" s="58">
        <f t="shared" ref="I7:I16" si="0">G7+H7</f>
        <v>3150</v>
      </c>
      <c r="J7" s="17">
        <f t="shared" ref="J7:J16" si="1">I7*55%</f>
        <v>1732.5000000000002</v>
      </c>
      <c r="K7" s="17">
        <f t="shared" ref="K7:K16" si="2">I7*30%</f>
        <v>945</v>
      </c>
      <c r="L7" s="17">
        <f t="shared" ref="L7:L16" si="3">I7*15%</f>
        <v>472.5</v>
      </c>
    </row>
    <row r="8" spans="1:12" ht="16.5" x14ac:dyDescent="0.25">
      <c r="A8" s="1">
        <f t="shared" ref="A8:A16" si="4">A7+1</f>
        <v>3</v>
      </c>
      <c r="B8" s="2" t="s">
        <v>10</v>
      </c>
      <c r="C8" s="3">
        <v>1</v>
      </c>
      <c r="D8" s="3">
        <v>1</v>
      </c>
      <c r="E8" s="3">
        <v>2</v>
      </c>
      <c r="F8" s="3">
        <v>2</v>
      </c>
      <c r="G8" s="4">
        <f>(150000000*C8+D8*'[1]Đơn giá'!$D$22)/1000000</f>
        <v>400</v>
      </c>
      <c r="H8" s="1">
        <f>(E8*'[1]Đơn giá'!$D$21*30%+F8*'[1]Đơn giá'!$D$22*30%)/1000000</f>
        <v>300</v>
      </c>
      <c r="I8" s="58">
        <f t="shared" si="0"/>
        <v>700</v>
      </c>
      <c r="J8" s="17">
        <f t="shared" si="1"/>
        <v>385.00000000000006</v>
      </c>
      <c r="K8" s="17">
        <f t="shared" si="2"/>
        <v>210</v>
      </c>
      <c r="L8" s="17">
        <f t="shared" si="3"/>
        <v>105</v>
      </c>
    </row>
    <row r="9" spans="1:12" ht="16.5" x14ac:dyDescent="0.25">
      <c r="A9" s="1">
        <f t="shared" si="4"/>
        <v>4</v>
      </c>
      <c r="B9" s="2" t="s">
        <v>11</v>
      </c>
      <c r="C9" s="3"/>
      <c r="D9" s="3"/>
      <c r="E9" s="3"/>
      <c r="F9" s="3"/>
      <c r="G9" s="4">
        <f>(150000000*C9+D9*'[1]Đơn giá'!$D$22)/1000000</f>
        <v>0</v>
      </c>
      <c r="H9" s="1">
        <f>(E9*'[1]Đơn giá'!$D$21*30%+F9*'[1]Đơn giá'!$D$22*30%)/1000000</f>
        <v>0</v>
      </c>
      <c r="I9" s="58">
        <f t="shared" si="0"/>
        <v>0</v>
      </c>
      <c r="J9" s="17">
        <f t="shared" si="1"/>
        <v>0</v>
      </c>
      <c r="K9" s="17">
        <f t="shared" si="2"/>
        <v>0</v>
      </c>
      <c r="L9" s="17">
        <f t="shared" si="3"/>
        <v>0</v>
      </c>
    </row>
    <row r="10" spans="1:12" ht="16.5" x14ac:dyDescent="0.25">
      <c r="A10" s="1">
        <f t="shared" si="4"/>
        <v>5</v>
      </c>
      <c r="B10" s="2" t="s">
        <v>65</v>
      </c>
      <c r="C10" s="3"/>
      <c r="D10" s="3"/>
      <c r="E10" s="3"/>
      <c r="F10" s="3"/>
      <c r="G10" s="4">
        <f>(150000000*C10+D10*'[1]Đơn giá'!$D$22)/1000000</f>
        <v>0</v>
      </c>
      <c r="H10" s="1">
        <f>(E10*'[1]Đơn giá'!$D$21*30%+F10*'[1]Đơn giá'!$D$22*30%)/1000000</f>
        <v>0</v>
      </c>
      <c r="I10" s="58">
        <f t="shared" si="0"/>
        <v>0</v>
      </c>
      <c r="J10" s="17">
        <f t="shared" si="1"/>
        <v>0</v>
      </c>
      <c r="K10" s="17">
        <f t="shared" si="2"/>
        <v>0</v>
      </c>
      <c r="L10" s="17">
        <f t="shared" si="3"/>
        <v>0</v>
      </c>
    </row>
    <row r="11" spans="1:12" ht="16.5" x14ac:dyDescent="0.25">
      <c r="A11" s="1">
        <f t="shared" si="4"/>
        <v>6</v>
      </c>
      <c r="B11" s="2" t="s">
        <v>13</v>
      </c>
      <c r="C11" s="3"/>
      <c r="D11" s="3"/>
      <c r="E11" s="3"/>
      <c r="F11" s="3"/>
      <c r="G11" s="4">
        <f>(150000000*C11+D11*'[1]Đơn giá'!$D$22)/1000000</f>
        <v>0</v>
      </c>
      <c r="H11" s="1">
        <f>(E11*'[1]Đơn giá'!$D$21*30%+F11*'[1]Đơn giá'!$D$22*30%)/1000000</f>
        <v>0</v>
      </c>
      <c r="I11" s="58">
        <f t="shared" si="0"/>
        <v>0</v>
      </c>
      <c r="J11" s="17">
        <f t="shared" si="1"/>
        <v>0</v>
      </c>
      <c r="K11" s="17">
        <f t="shared" si="2"/>
        <v>0</v>
      </c>
      <c r="L11" s="17">
        <f t="shared" si="3"/>
        <v>0</v>
      </c>
    </row>
    <row r="12" spans="1:12" ht="16.5" x14ac:dyDescent="0.25">
      <c r="A12" s="1">
        <f t="shared" si="4"/>
        <v>7</v>
      </c>
      <c r="B12" s="2" t="s">
        <v>14</v>
      </c>
      <c r="C12" s="6">
        <v>2</v>
      </c>
      <c r="D12" s="6">
        <v>0</v>
      </c>
      <c r="E12" s="6">
        <v>0</v>
      </c>
      <c r="F12" s="6">
        <v>0</v>
      </c>
      <c r="G12" s="4">
        <f>(150000000*C12+D12*'[1]Đơn giá'!$D$22)/1000000</f>
        <v>300</v>
      </c>
      <c r="H12" s="1">
        <f>(E12*'[1]Đơn giá'!$D$21*30%+F12*'[1]Đơn giá'!$D$22*30%)/1000000</f>
        <v>0</v>
      </c>
      <c r="I12" s="58">
        <f t="shared" si="0"/>
        <v>300</v>
      </c>
      <c r="J12" s="17">
        <f t="shared" si="1"/>
        <v>165</v>
      </c>
      <c r="K12" s="17">
        <f t="shared" si="2"/>
        <v>90</v>
      </c>
      <c r="L12" s="17">
        <f t="shared" si="3"/>
        <v>45</v>
      </c>
    </row>
    <row r="13" spans="1:12" ht="16.5" x14ac:dyDescent="0.25">
      <c r="A13" s="1">
        <f t="shared" si="4"/>
        <v>8</v>
      </c>
      <c r="B13" s="2" t="s">
        <v>15</v>
      </c>
      <c r="C13" s="6"/>
      <c r="D13" s="6"/>
      <c r="E13" s="6"/>
      <c r="F13" s="5"/>
      <c r="G13" s="4">
        <f>(150000000*C13+D13*'[1]Đơn giá'!$D$22)/1000000</f>
        <v>0</v>
      </c>
      <c r="H13" s="1">
        <f>(E13*'[1]Đơn giá'!$D$21*30%+F13*'[1]Đơn giá'!$D$22*30%)/1000000</f>
        <v>0</v>
      </c>
      <c r="I13" s="58">
        <f t="shared" si="0"/>
        <v>0</v>
      </c>
      <c r="J13" s="17">
        <f t="shared" si="1"/>
        <v>0</v>
      </c>
      <c r="K13" s="17">
        <f t="shared" si="2"/>
        <v>0</v>
      </c>
      <c r="L13" s="17">
        <f t="shared" si="3"/>
        <v>0</v>
      </c>
    </row>
    <row r="14" spans="1:12" ht="16.5" x14ac:dyDescent="0.25">
      <c r="A14" s="1">
        <f t="shared" si="4"/>
        <v>9</v>
      </c>
      <c r="B14" s="7" t="s">
        <v>16</v>
      </c>
      <c r="C14" s="41"/>
      <c r="D14" s="41"/>
      <c r="E14" s="6"/>
      <c r="F14" s="3"/>
      <c r="G14" s="4">
        <f>(150000000*C14+D14*'[1]Đơn giá'!$D$22)/1000000</f>
        <v>0</v>
      </c>
      <c r="H14" s="1">
        <f>(E14*'[1]Đơn giá'!$D$21*30%+F14*'[1]Đơn giá'!$D$22*30%)/1000000</f>
        <v>0</v>
      </c>
      <c r="I14" s="58">
        <f t="shared" si="0"/>
        <v>0</v>
      </c>
      <c r="J14" s="17">
        <f t="shared" si="1"/>
        <v>0</v>
      </c>
      <c r="K14" s="17">
        <f t="shared" si="2"/>
        <v>0</v>
      </c>
      <c r="L14" s="17">
        <f t="shared" si="3"/>
        <v>0</v>
      </c>
    </row>
    <row r="15" spans="1:12" ht="16.5" x14ac:dyDescent="0.25">
      <c r="A15" s="1">
        <f t="shared" si="4"/>
        <v>10</v>
      </c>
      <c r="B15" s="7" t="s">
        <v>17</v>
      </c>
      <c r="C15" s="6">
        <v>15</v>
      </c>
      <c r="D15" s="6">
        <v>5</v>
      </c>
      <c r="E15" s="6">
        <v>2</v>
      </c>
      <c r="F15" s="3">
        <v>1</v>
      </c>
      <c r="G15" s="4">
        <f>(150000000*C15+D15*'[1]Đơn giá'!$D$22)/1000000</f>
        <v>3500</v>
      </c>
      <c r="H15" s="1">
        <f>(E15*'[1]Đơn giá'!$D$21*30%+F15*'[1]Đơn giá'!$D$22*30%)/1000000</f>
        <v>225</v>
      </c>
      <c r="I15" s="58">
        <f t="shared" si="0"/>
        <v>3725</v>
      </c>
      <c r="J15" s="17">
        <f t="shared" si="1"/>
        <v>2048.75</v>
      </c>
      <c r="K15" s="17">
        <f t="shared" si="2"/>
        <v>1117.5</v>
      </c>
      <c r="L15" s="17">
        <f t="shared" si="3"/>
        <v>558.75</v>
      </c>
    </row>
    <row r="16" spans="1:12" ht="33" x14ac:dyDescent="0.25">
      <c r="A16" s="1">
        <f t="shared" si="4"/>
        <v>11</v>
      </c>
      <c r="B16" s="7" t="s">
        <v>42</v>
      </c>
      <c r="C16" s="3">
        <v>0</v>
      </c>
      <c r="D16" s="3">
        <v>0</v>
      </c>
      <c r="E16" s="3">
        <v>21</v>
      </c>
      <c r="F16" s="3">
        <v>1</v>
      </c>
      <c r="G16" s="4">
        <f>(150000000*C16+D16*'[1]Đơn giá'!$D$22)/1000000</f>
        <v>0</v>
      </c>
      <c r="H16" s="1">
        <f>(E16*'[1]Đơn giá'!$D$21*30%+F16*'[1]Đơn giá'!$D$22*30%)/1000000</f>
        <v>1650</v>
      </c>
      <c r="I16" s="58">
        <f t="shared" si="0"/>
        <v>1650</v>
      </c>
      <c r="J16" s="28">
        <f t="shared" si="1"/>
        <v>907.50000000000011</v>
      </c>
      <c r="K16" s="28">
        <f t="shared" si="2"/>
        <v>495</v>
      </c>
      <c r="L16" s="17">
        <f t="shared" si="3"/>
        <v>247.5</v>
      </c>
    </row>
    <row r="17" spans="1:12" ht="15.75" x14ac:dyDescent="0.2">
      <c r="A17" s="65" t="s">
        <v>37</v>
      </c>
      <c r="B17" s="66"/>
      <c r="C17" s="24">
        <f>SUM(C6:C16)</f>
        <v>23</v>
      </c>
      <c r="D17" s="25">
        <f t="shared" ref="D17:L17" si="5">SUM(D6:D16)</f>
        <v>15</v>
      </c>
      <c r="E17" s="26">
        <f t="shared" si="5"/>
        <v>27</v>
      </c>
      <c r="F17" s="26">
        <f t="shared" si="5"/>
        <v>4</v>
      </c>
      <c r="G17" s="26">
        <f t="shared" si="5"/>
        <v>7200</v>
      </c>
      <c r="H17" s="26">
        <f t="shared" si="5"/>
        <v>2325</v>
      </c>
      <c r="I17" s="26">
        <f t="shared" si="5"/>
        <v>9525</v>
      </c>
      <c r="J17" s="26">
        <f t="shared" si="5"/>
        <v>5238.75</v>
      </c>
      <c r="K17" s="26">
        <f t="shared" si="5"/>
        <v>2857.5</v>
      </c>
      <c r="L17" s="26">
        <f t="shared" si="5"/>
        <v>1428.75</v>
      </c>
    </row>
  </sheetData>
  <mergeCells count="13">
    <mergeCell ref="K4:K5"/>
    <mergeCell ref="L4:L5"/>
    <mergeCell ref="A17:B17"/>
    <mergeCell ref="A2:L2"/>
    <mergeCell ref="K3:L3"/>
    <mergeCell ref="A4:A5"/>
    <mergeCell ref="B4:B5"/>
    <mergeCell ref="C4:D4"/>
    <mergeCell ref="E4:F4"/>
    <mergeCell ref="G4:G5"/>
    <mergeCell ref="H4:H5"/>
    <mergeCell ref="I4:I5"/>
    <mergeCell ref="J4:J5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B6" sqref="B6"/>
    </sheetView>
  </sheetViews>
  <sheetFormatPr defaultRowHeight="15" x14ac:dyDescent="0.25"/>
  <cols>
    <col min="1" max="1" width="6.25" customWidth="1"/>
    <col min="2" max="2" width="22.75" customWidth="1"/>
    <col min="3" max="3" width="10.375" customWidth="1"/>
    <col min="4" max="4" width="11.125" customWidth="1"/>
    <col min="5" max="5" width="10.125" customWidth="1"/>
    <col min="6" max="7" width="12.375" customWidth="1"/>
    <col min="8" max="8" width="11.75" style="22" customWidth="1"/>
    <col min="9" max="9" width="12.375" customWidth="1"/>
    <col min="10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3" ht="41.25" customHeight="1" x14ac:dyDescent="0.2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3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3" ht="24.75" customHeight="1" x14ac:dyDescent="0.25">
      <c r="A5" s="1">
        <v>1</v>
      </c>
      <c r="B5" s="2" t="s">
        <v>8</v>
      </c>
      <c r="C5" s="45"/>
      <c r="D5" s="45"/>
      <c r="E5" s="46">
        <f>C5*500</f>
        <v>0</v>
      </c>
      <c r="F5" s="45">
        <f>D5*500*0.15</f>
        <v>0</v>
      </c>
      <c r="G5" s="59">
        <f>E5+F5</f>
        <v>0</v>
      </c>
      <c r="H5" s="47">
        <f>G5*0.55</f>
        <v>0</v>
      </c>
      <c r="I5" s="48">
        <f>G5*0.3</f>
        <v>0</v>
      </c>
      <c r="J5" s="48">
        <f>G5-H5-I5</f>
        <v>0</v>
      </c>
      <c r="K5" s="49">
        <f>G5*30%</f>
        <v>0</v>
      </c>
    </row>
    <row r="6" spans="1:13" ht="24.75" customHeight="1" x14ac:dyDescent="0.25">
      <c r="A6" s="1">
        <f>A5+1</f>
        <v>2</v>
      </c>
      <c r="B6" s="2" t="s">
        <v>9</v>
      </c>
      <c r="C6" s="45">
        <v>2</v>
      </c>
      <c r="D6" s="45">
        <v>1</v>
      </c>
      <c r="E6" s="46">
        <f t="shared" ref="E6:E15" si="0">C6*500</f>
        <v>1000</v>
      </c>
      <c r="F6" s="45">
        <f t="shared" ref="F6:F15" si="1">D6*500*0.15</f>
        <v>75</v>
      </c>
      <c r="G6" s="59">
        <f t="shared" ref="G6:G15" si="2">E6+F6</f>
        <v>1075</v>
      </c>
      <c r="H6" s="47">
        <f t="shared" ref="H6:H15" si="3">G6*0.55</f>
        <v>591.25</v>
      </c>
      <c r="I6" s="48">
        <f t="shared" ref="I6:I15" si="4">G6*0.3</f>
        <v>322.5</v>
      </c>
      <c r="J6" s="48">
        <f t="shared" ref="J6:J15" si="5">G6-H6-I6</f>
        <v>161.25</v>
      </c>
      <c r="K6" s="49">
        <f t="shared" ref="K6:K15" si="6">G6*30%</f>
        <v>322.5</v>
      </c>
    </row>
    <row r="7" spans="1:13" ht="24.75" customHeight="1" x14ac:dyDescent="0.25">
      <c r="A7" s="1">
        <f t="shared" ref="A7:A15" si="7">A6+1</f>
        <v>3</v>
      </c>
      <c r="B7" s="2" t="s">
        <v>10</v>
      </c>
      <c r="C7" s="45">
        <v>2</v>
      </c>
      <c r="D7" s="45">
        <v>0</v>
      </c>
      <c r="E7" s="46">
        <f t="shared" si="0"/>
        <v>1000</v>
      </c>
      <c r="F7" s="45">
        <f t="shared" si="1"/>
        <v>0</v>
      </c>
      <c r="G7" s="59">
        <f t="shared" si="2"/>
        <v>1000</v>
      </c>
      <c r="H7" s="47">
        <f t="shared" si="3"/>
        <v>550</v>
      </c>
      <c r="I7" s="48">
        <f t="shared" si="4"/>
        <v>300</v>
      </c>
      <c r="J7" s="48">
        <f t="shared" si="5"/>
        <v>150</v>
      </c>
      <c r="K7" s="49">
        <f t="shared" si="6"/>
        <v>300</v>
      </c>
    </row>
    <row r="8" spans="1:13" ht="24.75" customHeight="1" x14ac:dyDescent="0.25">
      <c r="A8" s="1">
        <f t="shared" si="7"/>
        <v>4</v>
      </c>
      <c r="B8" s="2" t="s">
        <v>11</v>
      </c>
      <c r="C8" s="45"/>
      <c r="D8" s="45"/>
      <c r="E8" s="46">
        <f t="shared" si="0"/>
        <v>0</v>
      </c>
      <c r="F8" s="45">
        <f t="shared" si="1"/>
        <v>0</v>
      </c>
      <c r="G8" s="59">
        <f t="shared" si="2"/>
        <v>0</v>
      </c>
      <c r="H8" s="47">
        <f t="shared" si="3"/>
        <v>0</v>
      </c>
      <c r="I8" s="48">
        <f t="shared" si="4"/>
        <v>0</v>
      </c>
      <c r="J8" s="48">
        <f t="shared" si="5"/>
        <v>0</v>
      </c>
      <c r="K8" s="49">
        <f t="shared" si="6"/>
        <v>0</v>
      </c>
    </row>
    <row r="9" spans="1:13" ht="24.75" customHeight="1" x14ac:dyDescent="0.25">
      <c r="A9" s="1">
        <f t="shared" si="7"/>
        <v>5</v>
      </c>
      <c r="B9" s="2" t="s">
        <v>65</v>
      </c>
      <c r="C9" s="45"/>
      <c r="D9" s="45"/>
      <c r="E9" s="46">
        <f t="shared" si="0"/>
        <v>0</v>
      </c>
      <c r="F9" s="45">
        <f t="shared" si="1"/>
        <v>0</v>
      </c>
      <c r="G9" s="59">
        <f t="shared" si="2"/>
        <v>0</v>
      </c>
      <c r="H9" s="47">
        <f t="shared" si="3"/>
        <v>0</v>
      </c>
      <c r="I9" s="48">
        <f t="shared" si="4"/>
        <v>0</v>
      </c>
      <c r="J9" s="48">
        <f t="shared" si="5"/>
        <v>0</v>
      </c>
      <c r="K9" s="49">
        <f t="shared" si="6"/>
        <v>0</v>
      </c>
    </row>
    <row r="10" spans="1:13" ht="24.75" customHeight="1" x14ac:dyDescent="0.25">
      <c r="A10" s="1">
        <f t="shared" si="7"/>
        <v>6</v>
      </c>
      <c r="B10" s="2" t="s">
        <v>13</v>
      </c>
      <c r="C10" s="45"/>
      <c r="D10" s="45"/>
      <c r="E10" s="46">
        <f t="shared" si="0"/>
        <v>0</v>
      </c>
      <c r="F10" s="45">
        <f t="shared" si="1"/>
        <v>0</v>
      </c>
      <c r="G10" s="59">
        <f t="shared" si="2"/>
        <v>0</v>
      </c>
      <c r="H10" s="47">
        <f t="shared" si="3"/>
        <v>0</v>
      </c>
      <c r="I10" s="48">
        <f t="shared" si="4"/>
        <v>0</v>
      </c>
      <c r="J10" s="48">
        <f t="shared" si="5"/>
        <v>0</v>
      </c>
      <c r="K10" s="49">
        <f t="shared" si="6"/>
        <v>0</v>
      </c>
    </row>
    <row r="11" spans="1:13" ht="24.75" customHeight="1" x14ac:dyDescent="0.25">
      <c r="A11" s="1">
        <f t="shared" si="7"/>
        <v>7</v>
      </c>
      <c r="B11" s="2" t="s">
        <v>14</v>
      </c>
      <c r="C11" s="48">
        <v>0</v>
      </c>
      <c r="D11" s="48">
        <v>0</v>
      </c>
      <c r="E11" s="46">
        <f t="shared" si="0"/>
        <v>0</v>
      </c>
      <c r="F11" s="45">
        <f t="shared" si="1"/>
        <v>0</v>
      </c>
      <c r="G11" s="59">
        <f t="shared" si="2"/>
        <v>0</v>
      </c>
      <c r="H11" s="47">
        <f t="shared" si="3"/>
        <v>0</v>
      </c>
      <c r="I11" s="48">
        <f t="shared" si="4"/>
        <v>0</v>
      </c>
      <c r="J11" s="48">
        <f t="shared" si="5"/>
        <v>0</v>
      </c>
      <c r="K11" s="49">
        <f t="shared" si="6"/>
        <v>0</v>
      </c>
    </row>
    <row r="12" spans="1:13" ht="24.75" customHeight="1" x14ac:dyDescent="0.25">
      <c r="A12" s="1">
        <f t="shared" si="7"/>
        <v>8</v>
      </c>
      <c r="B12" s="2" t="s">
        <v>15</v>
      </c>
      <c r="C12" s="48"/>
      <c r="D12" s="48"/>
      <c r="E12" s="46">
        <f t="shared" si="0"/>
        <v>0</v>
      </c>
      <c r="F12" s="45">
        <f t="shared" si="1"/>
        <v>0</v>
      </c>
      <c r="G12" s="59">
        <f t="shared" si="2"/>
        <v>0</v>
      </c>
      <c r="H12" s="47">
        <f t="shared" si="3"/>
        <v>0</v>
      </c>
      <c r="I12" s="48">
        <f t="shared" si="4"/>
        <v>0</v>
      </c>
      <c r="J12" s="48">
        <f t="shared" si="5"/>
        <v>0</v>
      </c>
      <c r="K12" s="49">
        <f t="shared" si="6"/>
        <v>0</v>
      </c>
    </row>
    <row r="13" spans="1:13" ht="24.75" customHeight="1" x14ac:dyDescent="0.25">
      <c r="A13" s="1">
        <f t="shared" si="7"/>
        <v>9</v>
      </c>
      <c r="B13" s="7" t="s">
        <v>16</v>
      </c>
      <c r="C13" s="50"/>
      <c r="D13" s="45"/>
      <c r="E13" s="46">
        <f t="shared" si="0"/>
        <v>0</v>
      </c>
      <c r="F13" s="45">
        <f t="shared" si="1"/>
        <v>0</v>
      </c>
      <c r="G13" s="59">
        <f t="shared" si="2"/>
        <v>0</v>
      </c>
      <c r="H13" s="47">
        <f t="shared" si="3"/>
        <v>0</v>
      </c>
      <c r="I13" s="48">
        <f t="shared" si="4"/>
        <v>0</v>
      </c>
      <c r="J13" s="48">
        <f t="shared" si="5"/>
        <v>0</v>
      </c>
      <c r="K13" s="49">
        <f t="shared" si="6"/>
        <v>0</v>
      </c>
    </row>
    <row r="14" spans="1:13" ht="24.75" customHeight="1" x14ac:dyDescent="0.25">
      <c r="A14" s="1">
        <f t="shared" si="7"/>
        <v>10</v>
      </c>
      <c r="B14" s="7" t="s">
        <v>17</v>
      </c>
      <c r="C14" s="48">
        <v>2</v>
      </c>
      <c r="D14" s="45">
        <v>2</v>
      </c>
      <c r="E14" s="46">
        <f t="shared" si="0"/>
        <v>1000</v>
      </c>
      <c r="F14" s="45">
        <f t="shared" si="1"/>
        <v>150</v>
      </c>
      <c r="G14" s="59">
        <f t="shared" si="2"/>
        <v>1150</v>
      </c>
      <c r="H14" s="47">
        <f t="shared" si="3"/>
        <v>632.5</v>
      </c>
      <c r="I14" s="48">
        <f t="shared" si="4"/>
        <v>345</v>
      </c>
      <c r="J14" s="48">
        <f t="shared" si="5"/>
        <v>172.5</v>
      </c>
      <c r="K14" s="49">
        <f t="shared" si="6"/>
        <v>345</v>
      </c>
      <c r="M14" t="s">
        <v>63</v>
      </c>
    </row>
    <row r="15" spans="1:13" ht="33" customHeight="1" x14ac:dyDescent="0.25">
      <c r="A15" s="1">
        <f t="shared" si="7"/>
        <v>11</v>
      </c>
      <c r="B15" s="7" t="s">
        <v>18</v>
      </c>
      <c r="C15" s="45"/>
      <c r="D15" s="45">
        <v>1</v>
      </c>
      <c r="E15" s="46">
        <f t="shared" si="0"/>
        <v>0</v>
      </c>
      <c r="F15" s="45">
        <f t="shared" si="1"/>
        <v>75</v>
      </c>
      <c r="G15" s="59">
        <f t="shared" si="2"/>
        <v>75</v>
      </c>
      <c r="H15" s="47">
        <f t="shared" si="3"/>
        <v>41.25</v>
      </c>
      <c r="I15" s="48">
        <f t="shared" si="4"/>
        <v>22.5</v>
      </c>
      <c r="J15" s="48">
        <f t="shared" si="5"/>
        <v>11.25</v>
      </c>
      <c r="K15" s="49">
        <f t="shared" si="6"/>
        <v>22.5</v>
      </c>
    </row>
    <row r="16" spans="1:13" ht="15.75" x14ac:dyDescent="0.2">
      <c r="A16" s="65" t="s">
        <v>37</v>
      </c>
      <c r="B16" s="66"/>
      <c r="C16" s="51">
        <f>SUM(C5:C15)</f>
        <v>6</v>
      </c>
      <c r="D16" s="52">
        <f t="shared" ref="D16:I16" si="8">SUM(D5:D15)</f>
        <v>4</v>
      </c>
      <c r="E16" s="53">
        <f t="shared" si="8"/>
        <v>3000</v>
      </c>
      <c r="F16" s="53">
        <f t="shared" si="8"/>
        <v>300</v>
      </c>
      <c r="G16" s="60">
        <f t="shared" si="8"/>
        <v>3300</v>
      </c>
      <c r="H16" s="53">
        <f t="shared" si="8"/>
        <v>1815</v>
      </c>
      <c r="I16" s="53">
        <f t="shared" si="8"/>
        <v>990</v>
      </c>
      <c r="J16" s="53">
        <f t="shared" ref="J16" si="9">G16-H16-I16</f>
        <v>495</v>
      </c>
      <c r="K16" s="63">
        <f>SUM(K5:K15)</f>
        <v>990</v>
      </c>
    </row>
  </sheetData>
  <mergeCells count="2">
    <mergeCell ref="A16:B16"/>
    <mergeCell ref="A2:K2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A2" sqref="A2:K2"/>
    </sheetView>
  </sheetViews>
  <sheetFormatPr defaultRowHeight="15" x14ac:dyDescent="0.25"/>
  <cols>
    <col min="1" max="1" width="6.25" customWidth="1"/>
    <col min="2" max="2" width="20.875" customWidth="1"/>
    <col min="3" max="5" width="11.375" customWidth="1"/>
    <col min="6" max="6" width="10.625" customWidth="1"/>
    <col min="7" max="7" width="11.875" style="22" customWidth="1"/>
    <col min="8" max="8" width="10.25" customWidth="1"/>
    <col min="9" max="10" width="11.875" customWidth="1"/>
    <col min="12" max="12" width="4.875" bestFit="1" customWidth="1"/>
    <col min="13" max="13" width="26" customWidth="1"/>
    <col min="14" max="14" width="17.375" customWidth="1"/>
  </cols>
  <sheetData>
    <row r="2" spans="1:11" ht="59.25" customHeight="1" x14ac:dyDescent="0.2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1" ht="21.75" customHeight="1" x14ac:dyDescent="0.25">
      <c r="A5" s="1">
        <v>1</v>
      </c>
      <c r="B5" s="2" t="s">
        <v>8</v>
      </c>
      <c r="C5" s="3"/>
      <c r="D5" s="3"/>
      <c r="E5" s="4">
        <f>C5*'Đơn giá'!$D$10/1000000</f>
        <v>0</v>
      </c>
      <c r="F5" s="4">
        <f>D5*'Đơn giá'!$D$10*15%/1000000</f>
        <v>0</v>
      </c>
      <c r="G5" s="61">
        <f>E5+F5</f>
        <v>0</v>
      </c>
      <c r="H5" s="17">
        <f>G5*0.55</f>
        <v>0</v>
      </c>
      <c r="I5" s="17">
        <f>G5*0.3</f>
        <v>0</v>
      </c>
      <c r="J5" s="17">
        <f>G5-H5-I5</f>
        <v>0</v>
      </c>
      <c r="K5" s="54">
        <f>G5*30%</f>
        <v>0</v>
      </c>
    </row>
    <row r="6" spans="1:11" ht="21.75" customHeight="1" x14ac:dyDescent="0.25">
      <c r="A6" s="1">
        <f>A5+1</f>
        <v>2</v>
      </c>
      <c r="B6" s="2" t="s">
        <v>9</v>
      </c>
      <c r="C6" s="3">
        <v>4</v>
      </c>
      <c r="D6" s="3">
        <v>0</v>
      </c>
      <c r="E6" s="4">
        <f>C6*'Đơn giá'!$D$10/1000000</f>
        <v>2070.4319999999998</v>
      </c>
      <c r="F6" s="4">
        <f>D6*'Đơn giá'!$D$10*15%/1000000</f>
        <v>0</v>
      </c>
      <c r="G6" s="61">
        <f t="shared" ref="G6:G15" si="0">E6+F6</f>
        <v>2070.4319999999998</v>
      </c>
      <c r="H6" s="17">
        <f t="shared" ref="H6:H15" si="1">G6*0.55</f>
        <v>1138.7375999999999</v>
      </c>
      <c r="I6" s="17">
        <f t="shared" ref="I6:I15" si="2">G6*0.3</f>
        <v>621.12959999999987</v>
      </c>
      <c r="J6" s="17">
        <f t="shared" ref="J6:J16" si="3">G6-H6-I6</f>
        <v>310.56479999999999</v>
      </c>
      <c r="K6" s="54">
        <f t="shared" ref="K6:K15" si="4">G6*30%</f>
        <v>621.12959999999987</v>
      </c>
    </row>
    <row r="7" spans="1:11" ht="21.75" customHeight="1" x14ac:dyDescent="0.25">
      <c r="A7" s="1">
        <f t="shared" ref="A7:A15" si="5">A6+1</f>
        <v>3</v>
      </c>
      <c r="B7" s="2" t="s">
        <v>10</v>
      </c>
      <c r="C7" s="3">
        <v>3</v>
      </c>
      <c r="D7" s="3">
        <v>0</v>
      </c>
      <c r="E7" s="4">
        <f>C7*'Đơn giá'!$D$10/1000000</f>
        <v>1552.8240000000001</v>
      </c>
      <c r="F7" s="4">
        <f>D7*'Đơn giá'!$D$10*15%/1000000</f>
        <v>0</v>
      </c>
      <c r="G7" s="61">
        <f t="shared" si="0"/>
        <v>1552.8240000000001</v>
      </c>
      <c r="H7" s="17">
        <f t="shared" si="1"/>
        <v>854.05320000000006</v>
      </c>
      <c r="I7" s="17">
        <f t="shared" si="2"/>
        <v>465.84719999999999</v>
      </c>
      <c r="J7" s="17">
        <f t="shared" si="3"/>
        <v>232.92360000000002</v>
      </c>
      <c r="K7" s="54">
        <f t="shared" si="4"/>
        <v>465.84719999999999</v>
      </c>
    </row>
    <row r="8" spans="1:11" ht="21.75" customHeight="1" x14ac:dyDescent="0.25">
      <c r="A8" s="1">
        <f t="shared" si="5"/>
        <v>4</v>
      </c>
      <c r="B8" s="2" t="s">
        <v>11</v>
      </c>
      <c r="C8" s="3"/>
      <c r="D8" s="3"/>
      <c r="E8" s="4">
        <f>C8*'Đơn giá'!$D$10/1000000</f>
        <v>0</v>
      </c>
      <c r="F8" s="4">
        <f>D8*'Đơn giá'!$D$10*15%/1000000</f>
        <v>0</v>
      </c>
      <c r="G8" s="61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  <c r="K8" s="54">
        <f t="shared" si="4"/>
        <v>0</v>
      </c>
    </row>
    <row r="9" spans="1:11" ht="21.75" customHeight="1" x14ac:dyDescent="0.25">
      <c r="A9" s="1">
        <f t="shared" si="5"/>
        <v>5</v>
      </c>
      <c r="B9" s="2" t="s">
        <v>65</v>
      </c>
      <c r="C9" s="3"/>
      <c r="D9" s="3"/>
      <c r="E9" s="4">
        <f>C9*'Đơn giá'!$D$10/1000000</f>
        <v>0</v>
      </c>
      <c r="F9" s="4">
        <f>D9*'Đơn giá'!$D$10*15%/1000000</f>
        <v>0</v>
      </c>
      <c r="G9" s="61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  <c r="K9" s="54">
        <f t="shared" si="4"/>
        <v>0</v>
      </c>
    </row>
    <row r="10" spans="1:11" ht="21.75" customHeight="1" x14ac:dyDescent="0.25">
      <c r="A10" s="1">
        <f t="shared" si="5"/>
        <v>6</v>
      </c>
      <c r="B10" s="2" t="s">
        <v>13</v>
      </c>
      <c r="C10" s="3"/>
      <c r="D10" s="3"/>
      <c r="E10" s="4">
        <f>C10*'Đơn giá'!$D$10/1000000</f>
        <v>0</v>
      </c>
      <c r="F10" s="4">
        <f>D10*'Đơn giá'!$D$10*15%/1000000</f>
        <v>0</v>
      </c>
      <c r="G10" s="61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  <c r="K10" s="54">
        <f t="shared" si="4"/>
        <v>0</v>
      </c>
    </row>
    <row r="11" spans="1:11" ht="21.75" customHeight="1" x14ac:dyDescent="0.25">
      <c r="A11" s="1">
        <f t="shared" si="5"/>
        <v>7</v>
      </c>
      <c r="B11" s="2" t="s">
        <v>14</v>
      </c>
      <c r="C11" s="6">
        <v>2</v>
      </c>
      <c r="D11" s="6">
        <v>1</v>
      </c>
      <c r="E11" s="4">
        <f>C11*'Đơn giá'!$D$10/1000000</f>
        <v>1035.2159999999999</v>
      </c>
      <c r="F11" s="4">
        <f>D11*'Đơn giá'!$D$10*15%/1000000</f>
        <v>77.641199999999998</v>
      </c>
      <c r="G11" s="61">
        <f t="shared" si="0"/>
        <v>1112.8571999999999</v>
      </c>
      <c r="H11" s="17">
        <f t="shared" si="1"/>
        <v>612.07146</v>
      </c>
      <c r="I11" s="17">
        <f t="shared" si="2"/>
        <v>333.85715999999996</v>
      </c>
      <c r="J11" s="17">
        <f t="shared" si="3"/>
        <v>166.92857999999995</v>
      </c>
      <c r="K11" s="54">
        <f t="shared" si="4"/>
        <v>333.85715999999996</v>
      </c>
    </row>
    <row r="12" spans="1:11" ht="21.75" customHeight="1" x14ac:dyDescent="0.25">
      <c r="A12" s="1">
        <f t="shared" si="5"/>
        <v>8</v>
      </c>
      <c r="B12" s="2" t="s">
        <v>15</v>
      </c>
      <c r="C12" s="41"/>
      <c r="D12" s="6"/>
      <c r="E12" s="4">
        <f>C12*'Đơn giá'!$D$10/1000000</f>
        <v>0</v>
      </c>
      <c r="F12" s="4">
        <f>D12*'Đơn giá'!$D$10*15%/1000000</f>
        <v>0</v>
      </c>
      <c r="G12" s="61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  <c r="K12" s="54">
        <f t="shared" si="4"/>
        <v>0</v>
      </c>
    </row>
    <row r="13" spans="1:11" ht="21.75" customHeight="1" x14ac:dyDescent="0.25">
      <c r="A13" s="1">
        <f t="shared" si="5"/>
        <v>9</v>
      </c>
      <c r="B13" s="7" t="s">
        <v>16</v>
      </c>
      <c r="C13" s="41"/>
      <c r="D13" s="3"/>
      <c r="E13" s="4">
        <f>C13*'Đơn giá'!$D$10/1000000</f>
        <v>0</v>
      </c>
      <c r="F13" s="4">
        <f>D13*'Đơn giá'!$D$10*15%/1000000</f>
        <v>0</v>
      </c>
      <c r="G13" s="61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54">
        <f t="shared" si="4"/>
        <v>0</v>
      </c>
    </row>
    <row r="14" spans="1:11" ht="21.75" customHeight="1" x14ac:dyDescent="0.25">
      <c r="A14" s="1">
        <f t="shared" si="5"/>
        <v>10</v>
      </c>
      <c r="B14" s="7" t="s">
        <v>17</v>
      </c>
      <c r="C14" s="6">
        <v>8</v>
      </c>
      <c r="D14" s="3">
        <v>0</v>
      </c>
      <c r="E14" s="4">
        <f>C14*'Đơn giá'!$D$10/1000000</f>
        <v>4140.8639999999996</v>
      </c>
      <c r="F14" s="4">
        <f>D14*'Đơn giá'!$D$10*15%/1000000</f>
        <v>0</v>
      </c>
      <c r="G14" s="61">
        <f t="shared" si="0"/>
        <v>4140.8639999999996</v>
      </c>
      <c r="H14" s="17">
        <f t="shared" si="1"/>
        <v>2277.4751999999999</v>
      </c>
      <c r="I14" s="17">
        <f t="shared" si="2"/>
        <v>1242.2591999999997</v>
      </c>
      <c r="J14" s="17">
        <f t="shared" si="3"/>
        <v>621.12959999999998</v>
      </c>
      <c r="K14" s="54">
        <f t="shared" si="4"/>
        <v>1242.2591999999997</v>
      </c>
    </row>
    <row r="15" spans="1:11" ht="32.25" customHeight="1" x14ac:dyDescent="0.25">
      <c r="A15" s="1">
        <f t="shared" si="5"/>
        <v>11</v>
      </c>
      <c r="B15" s="7" t="s">
        <v>42</v>
      </c>
      <c r="C15" s="3">
        <v>0</v>
      </c>
      <c r="D15" s="3">
        <v>2</v>
      </c>
      <c r="E15" s="4">
        <f>C15*'Đơn giá'!$D$10/1000000</f>
        <v>0</v>
      </c>
      <c r="F15" s="4">
        <f>D15*'Đơn giá'!$D$10*15%/1000000</f>
        <v>155.2824</v>
      </c>
      <c r="G15" s="61">
        <f t="shared" si="0"/>
        <v>155.2824</v>
      </c>
      <c r="H15" s="17">
        <f t="shared" si="1"/>
        <v>85.405320000000003</v>
      </c>
      <c r="I15" s="17">
        <f t="shared" si="2"/>
        <v>46.584719999999997</v>
      </c>
      <c r="J15" s="17">
        <f t="shared" si="3"/>
        <v>23.292359999999995</v>
      </c>
      <c r="K15" s="54">
        <f t="shared" si="4"/>
        <v>46.584719999999997</v>
      </c>
    </row>
    <row r="16" spans="1:11" ht="23.25" customHeight="1" x14ac:dyDescent="0.2">
      <c r="A16" s="65" t="s">
        <v>37</v>
      </c>
      <c r="B16" s="66"/>
      <c r="C16" s="24">
        <f>SUM(C5:C15)</f>
        <v>17</v>
      </c>
      <c r="D16" s="25">
        <f t="shared" ref="D16:K16" si="6">SUM(D5:D15)</f>
        <v>3</v>
      </c>
      <c r="E16" s="21">
        <f t="shared" si="6"/>
        <v>8799.3359999999993</v>
      </c>
      <c r="F16" s="21">
        <f t="shared" si="6"/>
        <v>232.92359999999999</v>
      </c>
      <c r="G16" s="55">
        <f t="shared" si="6"/>
        <v>9032.2595999999994</v>
      </c>
      <c r="H16" s="21">
        <f t="shared" si="6"/>
        <v>4967.7427799999996</v>
      </c>
      <c r="I16" s="21">
        <f t="shared" si="6"/>
        <v>2709.6778799999993</v>
      </c>
      <c r="J16" s="21">
        <f t="shared" si="3"/>
        <v>1354.8389400000005</v>
      </c>
      <c r="K16" s="55">
        <f t="shared" si="6"/>
        <v>2709.6778799999993</v>
      </c>
    </row>
  </sheetData>
  <mergeCells count="2">
    <mergeCell ref="A16:B16"/>
    <mergeCell ref="A2:K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A2" sqref="A2:K2"/>
    </sheetView>
  </sheetViews>
  <sheetFormatPr defaultRowHeight="14.25" x14ac:dyDescent="0.2"/>
  <cols>
    <col min="1" max="1" width="6.25" customWidth="1"/>
    <col min="2" max="2" width="21.875" customWidth="1"/>
    <col min="3" max="4" width="9.375" customWidth="1"/>
    <col min="5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1" ht="55.5" customHeight="1" x14ac:dyDescent="0.2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1" ht="23.25" customHeight="1" x14ac:dyDescent="0.25">
      <c r="A5" s="1">
        <v>1</v>
      </c>
      <c r="B5" s="2" t="s">
        <v>8</v>
      </c>
      <c r="C5" s="3"/>
      <c r="D5" s="3"/>
      <c r="E5" s="4">
        <f>C5*'Đơn giá'!$D$19/1000000</f>
        <v>0</v>
      </c>
      <c r="F5" s="4">
        <f>D5*'Đơn giá'!$D$19*15%/1000000</f>
        <v>0</v>
      </c>
      <c r="G5" s="54">
        <f>E5+F5</f>
        <v>0</v>
      </c>
      <c r="H5" s="17">
        <f>G5*0.55</f>
        <v>0</v>
      </c>
      <c r="I5" s="17">
        <f>G5*0.3</f>
        <v>0</v>
      </c>
      <c r="J5" s="17">
        <f>G5-H5-I5</f>
        <v>0</v>
      </c>
      <c r="K5" s="23">
        <f>G5*30%</f>
        <v>0</v>
      </c>
    </row>
    <row r="6" spans="1:11" ht="23.25" customHeight="1" x14ac:dyDescent="0.25">
      <c r="A6" s="1">
        <f>A5+1</f>
        <v>2</v>
      </c>
      <c r="B6" s="2" t="s">
        <v>9</v>
      </c>
      <c r="C6" s="3">
        <v>10</v>
      </c>
      <c r="D6" s="3">
        <v>3</v>
      </c>
      <c r="E6" s="4">
        <f>C6*'Đơn giá'!$D$19/1000000</f>
        <v>4000</v>
      </c>
      <c r="F6" s="62">
        <f>D6*'Đơn giá'!$D$19*15%/1000000</f>
        <v>180</v>
      </c>
      <c r="G6" s="54">
        <f t="shared" ref="G6:G15" si="0">E6+F6</f>
        <v>4180</v>
      </c>
      <c r="H6" s="17">
        <f t="shared" ref="H6:H15" si="1">G6*0.55</f>
        <v>2299</v>
      </c>
      <c r="I6" s="17">
        <f t="shared" ref="I6:I15" si="2">G6*0.3</f>
        <v>1254</v>
      </c>
      <c r="J6" s="17">
        <f t="shared" ref="J6:J15" si="3">G6-H6-I6</f>
        <v>627</v>
      </c>
      <c r="K6" s="23">
        <f t="shared" ref="K6:K15" si="4">G6*30%</f>
        <v>1254</v>
      </c>
    </row>
    <row r="7" spans="1:11" ht="23.25" customHeight="1" x14ac:dyDescent="0.25">
      <c r="A7" s="1">
        <f t="shared" ref="A7:A15" si="5">A6+1</f>
        <v>3</v>
      </c>
      <c r="B7" s="2" t="s">
        <v>10</v>
      </c>
      <c r="C7" s="3">
        <v>3</v>
      </c>
      <c r="D7" s="3">
        <v>1</v>
      </c>
      <c r="E7" s="4">
        <f>C7*'Đơn giá'!$D$19/1000000</f>
        <v>1200</v>
      </c>
      <c r="F7" s="4">
        <f>D7*'Đơn giá'!$D$19*15%/1000000</f>
        <v>60</v>
      </c>
      <c r="G7" s="54">
        <f t="shared" si="0"/>
        <v>1260</v>
      </c>
      <c r="H7" s="17">
        <f t="shared" si="1"/>
        <v>693</v>
      </c>
      <c r="I7" s="17">
        <f t="shared" si="2"/>
        <v>378</v>
      </c>
      <c r="J7" s="17">
        <f t="shared" si="3"/>
        <v>189</v>
      </c>
      <c r="K7" s="23">
        <f t="shared" si="4"/>
        <v>378</v>
      </c>
    </row>
    <row r="8" spans="1:11" ht="23.25" customHeight="1" x14ac:dyDescent="0.25">
      <c r="A8" s="1">
        <f t="shared" si="5"/>
        <v>4</v>
      </c>
      <c r="B8" s="2" t="s">
        <v>11</v>
      </c>
      <c r="C8" s="3"/>
      <c r="D8" s="3"/>
      <c r="E8" s="4">
        <f>C8*'Đơn giá'!$D$19/1000000</f>
        <v>0</v>
      </c>
      <c r="F8" s="4">
        <f>D8*'Đơn giá'!$D$19*15%/1000000</f>
        <v>0</v>
      </c>
      <c r="G8" s="54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  <c r="K8" s="23">
        <f t="shared" si="4"/>
        <v>0</v>
      </c>
    </row>
    <row r="9" spans="1:11" ht="23.25" customHeight="1" x14ac:dyDescent="0.25">
      <c r="A9" s="1">
        <f t="shared" si="5"/>
        <v>5</v>
      </c>
      <c r="B9" s="2" t="s">
        <v>65</v>
      </c>
      <c r="C9" s="3"/>
      <c r="D9" s="3"/>
      <c r="E9" s="4">
        <f>C9*'Đơn giá'!$D$19/1000000</f>
        <v>0</v>
      </c>
      <c r="F9" s="4">
        <f>D9*'Đơn giá'!$D$19*15%/1000000</f>
        <v>0</v>
      </c>
      <c r="G9" s="54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  <c r="K9" s="23">
        <f t="shared" si="4"/>
        <v>0</v>
      </c>
    </row>
    <row r="10" spans="1:11" ht="23.25" customHeight="1" x14ac:dyDescent="0.25">
      <c r="A10" s="1">
        <f t="shared" si="5"/>
        <v>6</v>
      </c>
      <c r="B10" s="2" t="s">
        <v>13</v>
      </c>
      <c r="C10" s="3"/>
      <c r="D10" s="3"/>
      <c r="E10" s="4">
        <f>C10*'Đơn giá'!$D$19/1000000</f>
        <v>0</v>
      </c>
      <c r="F10" s="4">
        <f>D10*'Đơn giá'!$D$19*15%/1000000</f>
        <v>0</v>
      </c>
      <c r="G10" s="54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  <c r="K10" s="23">
        <f t="shared" si="4"/>
        <v>0</v>
      </c>
    </row>
    <row r="11" spans="1:11" ht="23.25" customHeight="1" x14ac:dyDescent="0.25">
      <c r="A11" s="1">
        <f t="shared" si="5"/>
        <v>7</v>
      </c>
      <c r="B11" s="2" t="s">
        <v>14</v>
      </c>
      <c r="C11" s="6">
        <v>2</v>
      </c>
      <c r="D11" s="6">
        <v>1</v>
      </c>
      <c r="E11" s="4">
        <f>C11*'Đơn giá'!$D$19/1000000</f>
        <v>800</v>
      </c>
      <c r="F11" s="4">
        <f>D11*'Đơn giá'!$D$19*15%/1000000</f>
        <v>60</v>
      </c>
      <c r="G11" s="54">
        <f t="shared" si="0"/>
        <v>860</v>
      </c>
      <c r="H11" s="17">
        <f t="shared" si="1"/>
        <v>473.00000000000006</v>
      </c>
      <c r="I11" s="17">
        <f t="shared" si="2"/>
        <v>258</v>
      </c>
      <c r="J11" s="17">
        <f t="shared" si="3"/>
        <v>128.99999999999994</v>
      </c>
      <c r="K11" s="23">
        <f t="shared" si="4"/>
        <v>258</v>
      </c>
    </row>
    <row r="12" spans="1:11" ht="23.25" customHeight="1" x14ac:dyDescent="0.25">
      <c r="A12" s="1">
        <f t="shared" si="5"/>
        <v>8</v>
      </c>
      <c r="B12" s="2" t="s">
        <v>15</v>
      </c>
      <c r="C12" s="6"/>
      <c r="D12" s="5"/>
      <c r="E12" s="4">
        <f>C12*'Đơn giá'!$D$19/1000000</f>
        <v>0</v>
      </c>
      <c r="F12" s="4">
        <f>D12*'Đơn giá'!$D$19*15%/1000000</f>
        <v>0</v>
      </c>
      <c r="G12" s="54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  <c r="K12" s="23">
        <f t="shared" si="4"/>
        <v>0</v>
      </c>
    </row>
    <row r="13" spans="1:11" ht="23.25" customHeight="1" x14ac:dyDescent="0.25">
      <c r="A13" s="1">
        <f t="shared" si="5"/>
        <v>9</v>
      </c>
      <c r="B13" s="7" t="s">
        <v>16</v>
      </c>
      <c r="C13" s="41"/>
      <c r="D13" s="3"/>
      <c r="E13" s="4">
        <f>C13*'Đơn giá'!$D$19/1000000</f>
        <v>0</v>
      </c>
      <c r="F13" s="4">
        <f>D13*'Đơn giá'!$D$19*15%/1000000</f>
        <v>0</v>
      </c>
      <c r="G13" s="54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23">
        <f t="shared" si="4"/>
        <v>0</v>
      </c>
    </row>
    <row r="14" spans="1:11" ht="23.25" customHeight="1" x14ac:dyDescent="0.25">
      <c r="A14" s="1">
        <f t="shared" si="5"/>
        <v>10</v>
      </c>
      <c r="B14" s="7" t="s">
        <v>17</v>
      </c>
      <c r="C14" s="6">
        <v>20</v>
      </c>
      <c r="D14" s="3">
        <v>0</v>
      </c>
      <c r="E14" s="4">
        <f>C14*'Đơn giá'!$D$19/1000000</f>
        <v>8000</v>
      </c>
      <c r="F14" s="4">
        <f>D14*'Đơn giá'!$D$19*15%/1000000</f>
        <v>0</v>
      </c>
      <c r="G14" s="54">
        <f t="shared" si="0"/>
        <v>8000</v>
      </c>
      <c r="H14" s="17">
        <f t="shared" si="1"/>
        <v>4400</v>
      </c>
      <c r="I14" s="17">
        <f t="shared" si="2"/>
        <v>2400</v>
      </c>
      <c r="J14" s="17">
        <f t="shared" si="3"/>
        <v>1200</v>
      </c>
      <c r="K14" s="23">
        <f t="shared" si="4"/>
        <v>2400</v>
      </c>
    </row>
    <row r="15" spans="1:11" ht="32.25" customHeight="1" x14ac:dyDescent="0.25">
      <c r="A15" s="1">
        <f t="shared" si="5"/>
        <v>11</v>
      </c>
      <c r="B15" s="7" t="s">
        <v>42</v>
      </c>
      <c r="C15" s="3">
        <v>0</v>
      </c>
      <c r="D15" s="3">
        <v>0</v>
      </c>
      <c r="E15" s="4">
        <f>C15*'Đơn giá'!$D$19/1000000</f>
        <v>0</v>
      </c>
      <c r="F15" s="4">
        <f>D15*'Đơn giá'!$D$19*15%/1000000</f>
        <v>0</v>
      </c>
      <c r="G15" s="54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23">
        <f t="shared" si="4"/>
        <v>0</v>
      </c>
    </row>
    <row r="16" spans="1:11" ht="15.75" x14ac:dyDescent="0.2">
      <c r="A16" s="65" t="s">
        <v>37</v>
      </c>
      <c r="B16" s="66"/>
      <c r="C16" s="19">
        <f>SUM(C5:C15)</f>
        <v>35</v>
      </c>
      <c r="D16" s="20">
        <f t="shared" ref="D16:K16" si="6">SUM(D5:D15)</f>
        <v>5</v>
      </c>
      <c r="E16" s="21">
        <f t="shared" si="6"/>
        <v>14000</v>
      </c>
      <c r="F16" s="21">
        <f t="shared" si="6"/>
        <v>300</v>
      </c>
      <c r="G16" s="21">
        <f t="shared" si="6"/>
        <v>14300</v>
      </c>
      <c r="H16" s="21">
        <f t="shared" si="6"/>
        <v>7865</v>
      </c>
      <c r="I16" s="21">
        <f t="shared" si="6"/>
        <v>4290</v>
      </c>
      <c r="J16" s="21">
        <f t="shared" ref="J16" si="7">G16-H16-I16</f>
        <v>2145</v>
      </c>
      <c r="K16" s="21">
        <f t="shared" si="6"/>
        <v>4290</v>
      </c>
    </row>
  </sheetData>
  <mergeCells count="2">
    <mergeCell ref="A16:B16"/>
    <mergeCell ref="A2:K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3" sqref="F3"/>
    </sheetView>
  </sheetViews>
  <sheetFormatPr defaultRowHeight="14.25" x14ac:dyDescent="0.2"/>
  <cols>
    <col min="1" max="1" width="7.125" customWidth="1"/>
    <col min="2" max="2" width="22.75" customWidth="1"/>
    <col min="3" max="5" width="10.375" customWidth="1"/>
    <col min="6" max="6" width="11.875" customWidth="1"/>
    <col min="7" max="7" width="10.25" customWidth="1"/>
    <col min="8" max="8" width="10" customWidth="1"/>
    <col min="9" max="10" width="11.25" customWidth="1"/>
    <col min="11" max="11" width="9.375" customWidth="1"/>
  </cols>
  <sheetData>
    <row r="1" spans="1:11" ht="63.75" customHeight="1" x14ac:dyDescent="0.2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47.25" x14ac:dyDescent="0.2">
      <c r="A3" s="31" t="s">
        <v>0</v>
      </c>
      <c r="B3" s="31" t="s">
        <v>1</v>
      </c>
      <c r="C3" s="30" t="s">
        <v>51</v>
      </c>
      <c r="D3" s="20" t="s">
        <v>52</v>
      </c>
      <c r="E3" s="20" t="s">
        <v>4</v>
      </c>
      <c r="F3" s="20" t="s">
        <v>60</v>
      </c>
      <c r="G3" s="20" t="s">
        <v>6</v>
      </c>
      <c r="H3" s="40" t="s">
        <v>62</v>
      </c>
      <c r="I3" s="40" t="s">
        <v>39</v>
      </c>
      <c r="J3" s="40" t="s">
        <v>64</v>
      </c>
      <c r="K3" s="39" t="s">
        <v>50</v>
      </c>
    </row>
    <row r="4" spans="1:11" ht="16.5" x14ac:dyDescent="0.25">
      <c r="A4" s="1">
        <v>1</v>
      </c>
      <c r="B4" s="2" t="s">
        <v>8</v>
      </c>
      <c r="C4" s="3"/>
      <c r="D4" s="3"/>
      <c r="E4" s="4">
        <f>C4*$C$19/1000</f>
        <v>0</v>
      </c>
      <c r="F4" s="4">
        <f>E4*30%</f>
        <v>0</v>
      </c>
      <c r="G4" s="54">
        <f>E4+F4</f>
        <v>0</v>
      </c>
      <c r="H4" s="17">
        <f>G4*0.55</f>
        <v>0</v>
      </c>
      <c r="I4" s="17">
        <f>G4*0.3</f>
        <v>0</v>
      </c>
      <c r="J4" s="17">
        <f>G4*15%</f>
        <v>0</v>
      </c>
      <c r="K4" s="23">
        <f>G4*30%</f>
        <v>0</v>
      </c>
    </row>
    <row r="5" spans="1:11" ht="16.5" x14ac:dyDescent="0.25">
      <c r="A5" s="1">
        <f>A4+1</f>
        <v>2</v>
      </c>
      <c r="B5" s="2" t="s">
        <v>9</v>
      </c>
      <c r="C5" s="3">
        <v>2</v>
      </c>
      <c r="D5" s="3">
        <v>4</v>
      </c>
      <c r="E5" s="4">
        <f t="shared" ref="E5:E14" si="0">C5*$C$19/1000</f>
        <v>1257.2</v>
      </c>
      <c r="F5" s="4">
        <f>D5*'Đơn giá'!$D$19*30%/1000000</f>
        <v>480</v>
      </c>
      <c r="G5" s="54">
        <f t="shared" ref="G5:G14" si="1">E5+F5</f>
        <v>1737.2</v>
      </c>
      <c r="H5" s="17">
        <f t="shared" ref="H5:H14" si="2">G5*0.55</f>
        <v>955.46000000000015</v>
      </c>
      <c r="I5" s="17">
        <f t="shared" ref="I5:I14" si="3">G5*0.3</f>
        <v>521.16</v>
      </c>
      <c r="J5" s="17">
        <f t="shared" ref="J5:J14" si="4">G5*15%</f>
        <v>260.58</v>
      </c>
      <c r="K5" s="23">
        <f t="shared" ref="K5:K14" si="5">G5*30%</f>
        <v>521.16</v>
      </c>
    </row>
    <row r="6" spans="1:11" ht="16.5" x14ac:dyDescent="0.25">
      <c r="A6" s="1">
        <f t="shared" ref="A6:A14" si="6">A5+1</f>
        <v>3</v>
      </c>
      <c r="B6" s="2" t="s">
        <v>10</v>
      </c>
      <c r="C6" s="3">
        <v>1</v>
      </c>
      <c r="D6" s="3">
        <v>2</v>
      </c>
      <c r="E6" s="4">
        <f t="shared" si="0"/>
        <v>628.6</v>
      </c>
      <c r="F6" s="4">
        <f>D6*'Đơn giá'!$D$19*30%/1000000</f>
        <v>240</v>
      </c>
      <c r="G6" s="54">
        <f t="shared" si="1"/>
        <v>868.6</v>
      </c>
      <c r="H6" s="17">
        <f t="shared" si="2"/>
        <v>477.73000000000008</v>
      </c>
      <c r="I6" s="17">
        <f t="shared" si="3"/>
        <v>260.58</v>
      </c>
      <c r="J6" s="17">
        <f t="shared" si="4"/>
        <v>130.29</v>
      </c>
      <c r="K6" s="23">
        <f t="shared" si="5"/>
        <v>260.58</v>
      </c>
    </row>
    <row r="7" spans="1:11" ht="16.5" x14ac:dyDescent="0.25">
      <c r="A7" s="1">
        <f t="shared" si="6"/>
        <v>4</v>
      </c>
      <c r="B7" s="2" t="s">
        <v>11</v>
      </c>
      <c r="C7" s="3"/>
      <c r="D7" s="3"/>
      <c r="E7" s="4">
        <f t="shared" si="0"/>
        <v>0</v>
      </c>
      <c r="F7" s="4">
        <f>D7*'Đơn giá'!$D$19*30%/1000000</f>
        <v>0</v>
      </c>
      <c r="G7" s="54">
        <f t="shared" si="1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23">
        <f t="shared" si="5"/>
        <v>0</v>
      </c>
    </row>
    <row r="8" spans="1:11" ht="16.5" x14ac:dyDescent="0.25">
      <c r="A8" s="1">
        <f t="shared" si="6"/>
        <v>5</v>
      </c>
      <c r="B8" s="2" t="s">
        <v>65</v>
      </c>
      <c r="C8" s="3"/>
      <c r="D8" s="3"/>
      <c r="E8" s="4">
        <f t="shared" si="0"/>
        <v>0</v>
      </c>
      <c r="F8" s="4">
        <f>D8*'Đơn giá'!$D$19*30%/1000000</f>
        <v>0</v>
      </c>
      <c r="G8" s="54">
        <f t="shared" si="1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23">
        <f t="shared" si="5"/>
        <v>0</v>
      </c>
    </row>
    <row r="9" spans="1:11" ht="16.5" x14ac:dyDescent="0.25">
      <c r="A9" s="1">
        <f t="shared" si="6"/>
        <v>6</v>
      </c>
      <c r="B9" s="2" t="s">
        <v>13</v>
      </c>
      <c r="C9" s="3"/>
      <c r="D9" s="3"/>
      <c r="E9" s="4">
        <f t="shared" si="0"/>
        <v>0</v>
      </c>
      <c r="F9" s="4">
        <f>D9*'Đơn giá'!$D$19*30%/1000000</f>
        <v>0</v>
      </c>
      <c r="G9" s="54">
        <f t="shared" si="1"/>
        <v>0</v>
      </c>
      <c r="H9" s="17">
        <f t="shared" si="2"/>
        <v>0</v>
      </c>
      <c r="I9" s="17">
        <f t="shared" si="3"/>
        <v>0</v>
      </c>
      <c r="J9" s="17">
        <f t="shared" si="4"/>
        <v>0</v>
      </c>
      <c r="K9" s="23">
        <f t="shared" si="5"/>
        <v>0</v>
      </c>
    </row>
    <row r="10" spans="1:11" ht="16.5" x14ac:dyDescent="0.25">
      <c r="A10" s="1">
        <f t="shared" si="6"/>
        <v>7</v>
      </c>
      <c r="B10" s="2" t="s">
        <v>14</v>
      </c>
      <c r="C10" s="6">
        <v>0</v>
      </c>
      <c r="D10" s="3">
        <v>1</v>
      </c>
      <c r="E10" s="4">
        <f t="shared" si="0"/>
        <v>0</v>
      </c>
      <c r="F10" s="4">
        <f>D10*'Đơn giá'!$D$19*30%/1000000</f>
        <v>120</v>
      </c>
      <c r="G10" s="54">
        <f t="shared" si="1"/>
        <v>120</v>
      </c>
      <c r="H10" s="17">
        <f t="shared" si="2"/>
        <v>66</v>
      </c>
      <c r="I10" s="17">
        <f t="shared" si="3"/>
        <v>36</v>
      </c>
      <c r="J10" s="17">
        <f t="shared" si="4"/>
        <v>18</v>
      </c>
      <c r="K10" s="23">
        <f t="shared" si="5"/>
        <v>36</v>
      </c>
    </row>
    <row r="11" spans="1:11" ht="16.5" x14ac:dyDescent="0.25">
      <c r="A11" s="1">
        <f t="shared" si="6"/>
        <v>8</v>
      </c>
      <c r="B11" s="2" t="s">
        <v>15</v>
      </c>
      <c r="C11" s="6"/>
      <c r="D11" s="3"/>
      <c r="E11" s="4">
        <f t="shared" si="0"/>
        <v>0</v>
      </c>
      <c r="F11" s="4">
        <f>D11*'Đơn giá'!$D$19*30%/1000000</f>
        <v>0</v>
      </c>
      <c r="G11" s="54">
        <f t="shared" si="1"/>
        <v>0</v>
      </c>
      <c r="H11" s="17">
        <f t="shared" si="2"/>
        <v>0</v>
      </c>
      <c r="I11" s="17">
        <f t="shared" si="3"/>
        <v>0</v>
      </c>
      <c r="J11" s="17">
        <f t="shared" si="4"/>
        <v>0</v>
      </c>
      <c r="K11" s="23">
        <f t="shared" si="5"/>
        <v>0</v>
      </c>
    </row>
    <row r="12" spans="1:11" ht="16.5" x14ac:dyDescent="0.25">
      <c r="A12" s="1">
        <f t="shared" si="6"/>
        <v>9</v>
      </c>
      <c r="B12" s="7" t="s">
        <v>16</v>
      </c>
      <c r="C12" s="6"/>
      <c r="D12" s="3"/>
      <c r="E12" s="4">
        <f t="shared" si="0"/>
        <v>0</v>
      </c>
      <c r="F12" s="4">
        <f>D12*'Đơn giá'!$D$19*30%/1000000</f>
        <v>0</v>
      </c>
      <c r="G12" s="54">
        <f t="shared" si="1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23">
        <f t="shared" si="5"/>
        <v>0</v>
      </c>
    </row>
    <row r="13" spans="1:11" ht="16.5" x14ac:dyDescent="0.25">
      <c r="A13" s="1">
        <f t="shared" si="6"/>
        <v>10</v>
      </c>
      <c r="B13" s="7" t="s">
        <v>17</v>
      </c>
      <c r="C13" s="6">
        <v>1</v>
      </c>
      <c r="D13" s="3">
        <v>3</v>
      </c>
      <c r="E13" s="4">
        <f t="shared" si="0"/>
        <v>628.6</v>
      </c>
      <c r="F13" s="4">
        <f>D13*'Đơn giá'!$D$19*30%/1000000</f>
        <v>360</v>
      </c>
      <c r="G13" s="54">
        <f t="shared" si="1"/>
        <v>988.6</v>
      </c>
      <c r="H13" s="17">
        <f t="shared" si="2"/>
        <v>543.73</v>
      </c>
      <c r="I13" s="17">
        <f t="shared" si="3"/>
        <v>296.58</v>
      </c>
      <c r="J13" s="17">
        <f t="shared" si="4"/>
        <v>148.29</v>
      </c>
      <c r="K13" s="23">
        <f t="shared" si="5"/>
        <v>296.58</v>
      </c>
    </row>
    <row r="14" spans="1:11" ht="33" x14ac:dyDescent="0.25">
      <c r="A14" s="1">
        <f t="shared" si="6"/>
        <v>11</v>
      </c>
      <c r="B14" s="7" t="s">
        <v>42</v>
      </c>
      <c r="C14" s="3">
        <v>0</v>
      </c>
      <c r="D14" s="3">
        <f t="shared" ref="D14" si="7">C14*2</f>
        <v>0</v>
      </c>
      <c r="E14" s="4">
        <f t="shared" si="0"/>
        <v>0</v>
      </c>
      <c r="F14" s="4">
        <f>D14*'Đơn giá'!$D$19*30%/1000000</f>
        <v>0</v>
      </c>
      <c r="G14" s="54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23">
        <f t="shared" si="5"/>
        <v>0</v>
      </c>
    </row>
    <row r="15" spans="1:11" ht="18" customHeight="1" x14ac:dyDescent="0.2">
      <c r="A15" s="65" t="s">
        <v>37</v>
      </c>
      <c r="B15" s="66"/>
      <c r="C15" s="30">
        <f>SUM(C4:C14)</f>
        <v>4</v>
      </c>
      <c r="D15" s="20">
        <f t="shared" ref="D15:K15" si="8">SUM(D4:D14)</f>
        <v>10</v>
      </c>
      <c r="E15" s="21">
        <f t="shared" si="8"/>
        <v>2514.4</v>
      </c>
      <c r="F15" s="21">
        <f t="shared" si="8"/>
        <v>1200</v>
      </c>
      <c r="G15" s="55">
        <f t="shared" si="8"/>
        <v>3714.4</v>
      </c>
      <c r="H15" s="21">
        <f t="shared" si="8"/>
        <v>2042.9200000000003</v>
      </c>
      <c r="I15" s="21">
        <f t="shared" si="8"/>
        <v>1114.32</v>
      </c>
      <c r="J15" s="21">
        <f t="shared" si="8"/>
        <v>557.16</v>
      </c>
      <c r="K15" s="55">
        <f t="shared" si="8"/>
        <v>1114.32</v>
      </c>
    </row>
    <row r="17" spans="2:3" ht="208.5" customHeight="1" x14ac:dyDescent="0.2"/>
    <row r="18" spans="2:3" ht="28.5" x14ac:dyDescent="0.2">
      <c r="B18" s="37" t="s">
        <v>53</v>
      </c>
      <c r="C18" s="36" t="s">
        <v>59</v>
      </c>
    </row>
    <row r="19" spans="2:3" x14ac:dyDescent="0.2">
      <c r="B19" s="10" t="s">
        <v>54</v>
      </c>
      <c r="C19" s="32">
        <v>628600</v>
      </c>
    </row>
    <row r="20" spans="2:3" x14ac:dyDescent="0.2">
      <c r="B20" s="10" t="s">
        <v>55</v>
      </c>
      <c r="C20" s="32">
        <v>1472400</v>
      </c>
    </row>
    <row r="21" spans="2:3" x14ac:dyDescent="0.2">
      <c r="B21" s="10" t="s">
        <v>56</v>
      </c>
      <c r="C21" s="32">
        <v>1887624.0000000002</v>
      </c>
    </row>
    <row r="22" spans="2:3" x14ac:dyDescent="0.2">
      <c r="B22" s="10" t="s">
        <v>57</v>
      </c>
      <c r="C22" s="32">
        <v>2097360</v>
      </c>
    </row>
    <row r="23" spans="2:3" x14ac:dyDescent="0.2">
      <c r="B23" s="10" t="s">
        <v>58</v>
      </c>
      <c r="C23" s="32">
        <v>2097360</v>
      </c>
    </row>
  </sheetData>
  <mergeCells count="2">
    <mergeCell ref="A15:B15"/>
    <mergeCell ref="A1:K1"/>
  </mergeCells>
  <pageMargins left="0.51181102362204722" right="0.51181102362204722" top="0.55118110236220474" bottom="0.55118110236220474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opLeftCell="C1" workbookViewId="0">
      <selection activeCell="D16" sqref="D16:J16"/>
    </sheetView>
  </sheetViews>
  <sheetFormatPr defaultRowHeight="14.25" x14ac:dyDescent="0.2"/>
  <cols>
    <col min="3" max="3" width="27.25" customWidth="1"/>
    <col min="4" max="4" width="10.625" customWidth="1"/>
    <col min="5" max="5" width="12.125" customWidth="1"/>
    <col min="6" max="6" width="8.625" bestFit="1" customWidth="1"/>
    <col min="7" max="7" width="10.75" bestFit="1" customWidth="1"/>
    <col min="8" max="8" width="10.125" bestFit="1" customWidth="1"/>
    <col min="9" max="9" width="10.125" customWidth="1"/>
    <col min="10" max="10" width="12.375" customWidth="1"/>
  </cols>
  <sheetData>
    <row r="2" spans="2:10" x14ac:dyDescent="0.2">
      <c r="B2" t="s">
        <v>43</v>
      </c>
    </row>
    <row r="4" spans="2:10" ht="30" x14ac:dyDescent="0.2">
      <c r="B4" s="18" t="s">
        <v>0</v>
      </c>
      <c r="C4" s="20" t="s">
        <v>1</v>
      </c>
      <c r="D4" s="38" t="s">
        <v>44</v>
      </c>
      <c r="E4" s="38" t="s">
        <v>45</v>
      </c>
      <c r="F4" s="38" t="s">
        <v>46</v>
      </c>
      <c r="G4" s="38" t="s">
        <v>47</v>
      </c>
      <c r="H4" s="38" t="s">
        <v>48</v>
      </c>
      <c r="I4" s="38" t="s">
        <v>61</v>
      </c>
      <c r="J4" s="38" t="s">
        <v>49</v>
      </c>
    </row>
    <row r="5" spans="2:10" ht="16.5" x14ac:dyDescent="0.25">
      <c r="B5" s="1">
        <v>1</v>
      </c>
      <c r="C5" s="2" t="s">
        <v>8</v>
      </c>
      <c r="D5" s="32">
        <f>PHọc!G4</f>
        <v>0</v>
      </c>
      <c r="E5" s="32">
        <f>'Khối GDNT'!K5*30%</f>
        <v>0</v>
      </c>
      <c r="F5" s="32">
        <f>'Bếp, kho'!K5*30%</f>
        <v>0</v>
      </c>
      <c r="G5" s="32">
        <f>'Hành chính'!K5*30%</f>
        <v>0</v>
      </c>
      <c r="H5" s="32">
        <f>'Khối NSVS'!I6</f>
        <v>0</v>
      </c>
      <c r="I5" s="32">
        <f>'Sân chơi - TDTT'!K4*30%</f>
        <v>0</v>
      </c>
      <c r="J5" s="33">
        <f>SUM(D5:I5)</f>
        <v>0</v>
      </c>
    </row>
    <row r="6" spans="2:10" ht="16.5" x14ac:dyDescent="0.25">
      <c r="B6" s="1">
        <f>B5+1</f>
        <v>2</v>
      </c>
      <c r="C6" s="2" t="s">
        <v>9</v>
      </c>
      <c r="D6" s="32">
        <f>PHọc!G5</f>
        <v>3628.5360000000001</v>
      </c>
      <c r="E6" s="32">
        <f>'Khối GDNT'!K6*30%</f>
        <v>186.33887999999996</v>
      </c>
      <c r="F6" s="32">
        <f>'Bếp, kho'!K6*30%</f>
        <v>96.75</v>
      </c>
      <c r="G6" s="32">
        <f>'Hành chính'!K6*30%</f>
        <v>376.2</v>
      </c>
      <c r="H6" s="32">
        <f>'Khối NSVS'!I7</f>
        <v>3150</v>
      </c>
      <c r="I6" s="32">
        <f>'Sân chơi - TDTT'!K5*30%</f>
        <v>156.34799999999998</v>
      </c>
      <c r="J6" s="33">
        <f t="shared" ref="J6:J15" si="0">SUM(D6:I6)</f>
        <v>7594.1728800000001</v>
      </c>
    </row>
    <row r="7" spans="2:10" ht="16.5" x14ac:dyDescent="0.25">
      <c r="B7" s="1">
        <f t="shared" ref="B7:B15" si="1">B6+1</f>
        <v>3</v>
      </c>
      <c r="C7" s="2" t="s">
        <v>10</v>
      </c>
      <c r="D7" s="32">
        <f>PHọc!G6</f>
        <v>3065.152</v>
      </c>
      <c r="E7" s="32">
        <f>'Khối GDNT'!K7*30%</f>
        <v>139.75415999999998</v>
      </c>
      <c r="F7" s="32">
        <f>'Bếp, kho'!K7*30%</f>
        <v>90</v>
      </c>
      <c r="G7" s="32">
        <f>'Hành chính'!K7*30%</f>
        <v>113.39999999999999</v>
      </c>
      <c r="H7" s="32">
        <f>'Khối NSVS'!I8</f>
        <v>700</v>
      </c>
      <c r="I7" s="32">
        <f>'Sân chơi - TDTT'!K6*30%</f>
        <v>78.173999999999992</v>
      </c>
      <c r="J7" s="33">
        <f t="shared" si="0"/>
        <v>4186.4801600000001</v>
      </c>
    </row>
    <row r="8" spans="2:10" ht="16.5" x14ac:dyDescent="0.25">
      <c r="B8" s="1">
        <f t="shared" si="1"/>
        <v>4</v>
      </c>
      <c r="C8" s="2" t="s">
        <v>11</v>
      </c>
      <c r="D8" s="32">
        <f>PHọc!G7</f>
        <v>0</v>
      </c>
      <c r="E8" s="32">
        <f>'Khối GDNT'!K8*30%</f>
        <v>0</v>
      </c>
      <c r="F8" s="32">
        <f>'Bếp, kho'!K8*30%</f>
        <v>0</v>
      </c>
      <c r="G8" s="32">
        <f>'Hành chính'!K8*30%</f>
        <v>0</v>
      </c>
      <c r="H8" s="32">
        <f>'Khối NSVS'!I9</f>
        <v>0</v>
      </c>
      <c r="I8" s="32">
        <f>'Sân chơi - TDTT'!K7*30%</f>
        <v>0</v>
      </c>
      <c r="J8" s="33">
        <f t="shared" si="0"/>
        <v>0</v>
      </c>
    </row>
    <row r="9" spans="2:10" ht="16.5" x14ac:dyDescent="0.25">
      <c r="B9" s="1">
        <f t="shared" si="1"/>
        <v>5</v>
      </c>
      <c r="C9" s="2" t="s">
        <v>12</v>
      </c>
      <c r="D9" s="32">
        <f>PHọc!G8</f>
        <v>0</v>
      </c>
      <c r="E9" s="32">
        <f>'Khối GDNT'!K9*30%</f>
        <v>0</v>
      </c>
      <c r="F9" s="32">
        <f>'Bếp, kho'!K9*30%</f>
        <v>0</v>
      </c>
      <c r="G9" s="32">
        <f>'Hành chính'!K9*30%</f>
        <v>0</v>
      </c>
      <c r="H9" s="32">
        <f>'Khối NSVS'!I10</f>
        <v>0</v>
      </c>
      <c r="I9" s="32">
        <f>'Sân chơi - TDTT'!K8*30%</f>
        <v>0</v>
      </c>
      <c r="J9" s="33">
        <f t="shared" si="0"/>
        <v>0</v>
      </c>
    </row>
    <row r="10" spans="2:10" ht="16.5" x14ac:dyDescent="0.25">
      <c r="B10" s="1">
        <f t="shared" si="1"/>
        <v>6</v>
      </c>
      <c r="C10" s="2" t="s">
        <v>13</v>
      </c>
      <c r="D10" s="32">
        <f>PHọc!G9</f>
        <v>0</v>
      </c>
      <c r="E10" s="32">
        <f>'Khối GDNT'!K10*30%</f>
        <v>0</v>
      </c>
      <c r="F10" s="32">
        <f>'Bếp, kho'!K10*30%</f>
        <v>0</v>
      </c>
      <c r="G10" s="32">
        <f>'Hành chính'!K10*30%</f>
        <v>0</v>
      </c>
      <c r="H10" s="32">
        <f>'Khối NSVS'!I11</f>
        <v>0</v>
      </c>
      <c r="I10" s="32">
        <f>'Sân chơi - TDTT'!K9*30%</f>
        <v>0</v>
      </c>
      <c r="J10" s="33">
        <f t="shared" si="0"/>
        <v>0</v>
      </c>
    </row>
    <row r="11" spans="2:10" ht="16.5" x14ac:dyDescent="0.25">
      <c r="B11" s="1">
        <f t="shared" si="1"/>
        <v>7</v>
      </c>
      <c r="C11" s="2" t="s">
        <v>14</v>
      </c>
      <c r="D11" s="32">
        <f>PHọc!G10</f>
        <v>8633.84</v>
      </c>
      <c r="E11" s="32">
        <f>'Khối GDNT'!K11*30%</f>
        <v>100.15714799999999</v>
      </c>
      <c r="F11" s="32">
        <f>'Bếp, kho'!K11*30%</f>
        <v>0</v>
      </c>
      <c r="G11" s="32">
        <f>'Hành chính'!K11*30%</f>
        <v>77.399999999999991</v>
      </c>
      <c r="H11" s="32">
        <f>'Khối NSVS'!I12</f>
        <v>300</v>
      </c>
      <c r="I11" s="32">
        <f>'Sân chơi - TDTT'!K10*30%</f>
        <v>10.799999999999999</v>
      </c>
      <c r="J11" s="33">
        <f t="shared" si="0"/>
        <v>9122.1971479999993</v>
      </c>
    </row>
    <row r="12" spans="2:10" ht="16.5" x14ac:dyDescent="0.25">
      <c r="B12" s="1">
        <f t="shared" si="1"/>
        <v>8</v>
      </c>
      <c r="C12" s="2" t="s">
        <v>15</v>
      </c>
      <c r="D12" s="32">
        <f>PHọc!G11</f>
        <v>0</v>
      </c>
      <c r="E12" s="32">
        <f>'Khối GDNT'!K12*30%</f>
        <v>0</v>
      </c>
      <c r="F12" s="32">
        <f>'Bếp, kho'!K12*30%</f>
        <v>0</v>
      </c>
      <c r="G12" s="32">
        <f>'Hành chính'!K12*30%</f>
        <v>0</v>
      </c>
      <c r="H12" s="32">
        <f>'Khối NSVS'!I13</f>
        <v>0</v>
      </c>
      <c r="I12" s="32">
        <f>'Sân chơi - TDTT'!K11*30%</f>
        <v>0</v>
      </c>
      <c r="J12" s="33">
        <f t="shared" si="0"/>
        <v>0</v>
      </c>
    </row>
    <row r="13" spans="2:10" ht="16.5" x14ac:dyDescent="0.25">
      <c r="B13" s="1">
        <f t="shared" si="1"/>
        <v>9</v>
      </c>
      <c r="C13" s="7" t="s">
        <v>16</v>
      </c>
      <c r="D13" s="32">
        <f>PHọc!G12</f>
        <v>0</v>
      </c>
      <c r="E13" s="32">
        <f>'Khối GDNT'!K13*30%</f>
        <v>0</v>
      </c>
      <c r="F13" s="32">
        <f>'Bếp, kho'!K13*30%</f>
        <v>0</v>
      </c>
      <c r="G13" s="32">
        <f>'Hành chính'!K13*30%</f>
        <v>0</v>
      </c>
      <c r="H13" s="32">
        <f>'Khối NSVS'!I14</f>
        <v>0</v>
      </c>
      <c r="I13" s="32">
        <f>'Sân chơi - TDTT'!K12*30%</f>
        <v>0</v>
      </c>
      <c r="J13" s="33">
        <f t="shared" si="0"/>
        <v>0</v>
      </c>
    </row>
    <row r="14" spans="2:10" ht="16.5" x14ac:dyDescent="0.25">
      <c r="B14" s="1">
        <f t="shared" si="1"/>
        <v>10</v>
      </c>
      <c r="C14" s="7" t="s">
        <v>17</v>
      </c>
      <c r="D14" s="32">
        <f>PHọc!G13</f>
        <v>21709.599999999999</v>
      </c>
      <c r="E14" s="32">
        <f>'Khối GDNT'!K14*30%</f>
        <v>372.67775999999992</v>
      </c>
      <c r="F14" s="32">
        <f>'Bếp, kho'!K14*30%</f>
        <v>103.5</v>
      </c>
      <c r="G14" s="32">
        <f>'Hành chính'!K14*30%</f>
        <v>720</v>
      </c>
      <c r="H14" s="32">
        <f>'Khối NSVS'!I15</f>
        <v>3725</v>
      </c>
      <c r="I14" s="32">
        <f>'Sân chơi - TDTT'!K13*30%</f>
        <v>88.97399999999999</v>
      </c>
      <c r="J14" s="33">
        <f t="shared" si="0"/>
        <v>26719.751759999996</v>
      </c>
    </row>
    <row r="15" spans="2:10" ht="33" x14ac:dyDescent="0.25">
      <c r="B15" s="1">
        <f t="shared" si="1"/>
        <v>11</v>
      </c>
      <c r="C15" s="7" t="s">
        <v>18</v>
      </c>
      <c r="D15" s="32">
        <f>PHọc!G14</f>
        <v>2750</v>
      </c>
      <c r="E15" s="32">
        <f>'Khối GDNT'!K15*30%</f>
        <v>13.975415999999999</v>
      </c>
      <c r="F15" s="32">
        <f>'Bếp, kho'!K15*30%</f>
        <v>6.75</v>
      </c>
      <c r="G15" s="32">
        <f>'Hành chính'!K15*30%</f>
        <v>0</v>
      </c>
      <c r="H15" s="32">
        <f>'Khối NSVS'!I16</f>
        <v>1650</v>
      </c>
      <c r="I15" s="32">
        <f>'Sân chơi - TDTT'!K14*30%</f>
        <v>0</v>
      </c>
      <c r="J15" s="33">
        <f t="shared" si="0"/>
        <v>4420.7254160000002</v>
      </c>
    </row>
    <row r="16" spans="2:10" ht="15.75" x14ac:dyDescent="0.25">
      <c r="B16" s="74" t="s">
        <v>37</v>
      </c>
      <c r="C16" s="74"/>
      <c r="D16" s="16">
        <f>SUM(D5:D15)</f>
        <v>39787.127999999997</v>
      </c>
      <c r="E16" s="16">
        <f t="shared" ref="E16:I16" si="2">SUM(E5:E15)</f>
        <v>812.9033639999999</v>
      </c>
      <c r="F16" s="16">
        <f t="shared" si="2"/>
        <v>297</v>
      </c>
      <c r="G16" s="16">
        <f t="shared" si="2"/>
        <v>1287</v>
      </c>
      <c r="H16" s="16">
        <f t="shared" si="2"/>
        <v>9525</v>
      </c>
      <c r="I16" s="16">
        <f t="shared" si="2"/>
        <v>334.29599999999999</v>
      </c>
      <c r="J16" s="34">
        <f>SUM(J5:J15)</f>
        <v>52043.327363999997</v>
      </c>
    </row>
    <row r="19" spans="4:9" x14ac:dyDescent="0.2">
      <c r="D19" s="56">
        <v>1</v>
      </c>
      <c r="E19" s="56">
        <v>0.3</v>
      </c>
      <c r="F19" s="56">
        <v>0.3</v>
      </c>
      <c r="G19" s="56">
        <v>0.3</v>
      </c>
      <c r="H19" s="56">
        <v>1</v>
      </c>
      <c r="I19" s="56">
        <v>0.3</v>
      </c>
    </row>
  </sheetData>
  <mergeCells count="1">
    <mergeCell ref="B16:C1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Đơn giá</vt:lpstr>
      <vt:lpstr>PHọc</vt:lpstr>
      <vt:lpstr>Khối NSVS</vt:lpstr>
      <vt:lpstr>Bếp, kho</vt:lpstr>
      <vt:lpstr>Khối GDNT</vt:lpstr>
      <vt:lpstr>Hành chính</vt:lpstr>
      <vt:lpstr>Sân chơi - TDTT</vt:lpstr>
      <vt:lpstr>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2021-06-11T06:07:01Z</cp:lastPrinted>
  <dcterms:created xsi:type="dcterms:W3CDTF">2020-12-23T21:09:36Z</dcterms:created>
  <dcterms:modified xsi:type="dcterms:W3CDTF">2021-06-18T00:38:52Z</dcterms:modified>
</cp:coreProperties>
</file>