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35" tabRatio="646" activeTab="6"/>
  </bookViews>
  <sheets>
    <sheet name="PHọc" sheetId="2" r:id="rId1"/>
    <sheet name="Khối VS nước sạch" sheetId="4" r:id="rId2"/>
    <sheet name="nhà ờ HS,GV" sheetId="7" r:id="rId3"/>
    <sheet name="BẾP" sheetId="6" r:id="rId4"/>
    <sheet name="Khối bộ môn" sheetId="3" r:id="rId5"/>
    <sheet name="Hành chính" sheetId="5" r:id="rId6"/>
    <sheet name="sân chơi - tdtt" sheetId="11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 l="1"/>
  <c r="F7" i="5"/>
  <c r="F8" i="5"/>
  <c r="F9" i="5"/>
  <c r="F10" i="5"/>
  <c r="F11" i="5"/>
  <c r="F12" i="5"/>
  <c r="F13" i="5"/>
  <c r="F14" i="5"/>
  <c r="F15" i="5"/>
  <c r="F5" i="5"/>
  <c r="F6" i="3"/>
  <c r="F7" i="3"/>
  <c r="F8" i="3"/>
  <c r="F9" i="3"/>
  <c r="F10" i="3"/>
  <c r="F11" i="3"/>
  <c r="F12" i="3"/>
  <c r="F13" i="3"/>
  <c r="F14" i="3"/>
  <c r="F15" i="3"/>
  <c r="F5" i="3"/>
  <c r="H7" i="6"/>
  <c r="H8" i="6"/>
  <c r="H9" i="6"/>
  <c r="H10" i="6"/>
  <c r="H11" i="6"/>
  <c r="H12" i="6"/>
  <c r="H13" i="6"/>
  <c r="H14" i="6"/>
  <c r="H15" i="6"/>
  <c r="H16" i="6"/>
  <c r="H6" i="6"/>
  <c r="H7" i="7"/>
  <c r="H8" i="7"/>
  <c r="H9" i="7"/>
  <c r="H10" i="7"/>
  <c r="H11" i="7"/>
  <c r="H12" i="7"/>
  <c r="H13" i="7"/>
  <c r="H14" i="7"/>
  <c r="H15" i="7"/>
  <c r="H16" i="7"/>
  <c r="H6" i="7"/>
  <c r="F5" i="2"/>
  <c r="F6" i="2"/>
  <c r="F7" i="2"/>
  <c r="F8" i="2"/>
  <c r="F9" i="2"/>
  <c r="F10" i="2"/>
  <c r="F11" i="2"/>
  <c r="F12" i="2"/>
  <c r="F13" i="2"/>
  <c r="F14" i="2"/>
  <c r="F4" i="2"/>
  <c r="E5" i="11" l="1"/>
  <c r="E6" i="11"/>
  <c r="E7" i="11"/>
  <c r="E8" i="11"/>
  <c r="E9" i="11"/>
  <c r="E10" i="11"/>
  <c r="E11" i="11"/>
  <c r="E12" i="11"/>
  <c r="E13" i="11"/>
  <c r="E14" i="11"/>
  <c r="E4" i="11"/>
  <c r="D15" i="11"/>
  <c r="C15" i="11"/>
  <c r="F14" i="11"/>
  <c r="F13" i="11"/>
  <c r="F12" i="11"/>
  <c r="F11" i="11"/>
  <c r="F10" i="11"/>
  <c r="F9" i="11"/>
  <c r="G9" i="11" s="1"/>
  <c r="H9" i="11" s="1"/>
  <c r="F8" i="11"/>
  <c r="F7" i="11"/>
  <c r="F6" i="11"/>
  <c r="F5" i="11"/>
  <c r="G5" i="11" s="1"/>
  <c r="H5" i="11" s="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J5" i="11" l="1"/>
  <c r="J9" i="11"/>
  <c r="G14" i="11"/>
  <c r="I14" i="11" s="1"/>
  <c r="G13" i="11"/>
  <c r="I13" i="11" s="1"/>
  <c r="G12" i="11"/>
  <c r="G11" i="11"/>
  <c r="K11" i="11" s="1"/>
  <c r="G10" i="11"/>
  <c r="K10" i="11" s="1"/>
  <c r="G8" i="11"/>
  <c r="I8" i="11" s="1"/>
  <c r="G7" i="11"/>
  <c r="K7" i="11" s="1"/>
  <c r="G6" i="11"/>
  <c r="I6" i="11" s="1"/>
  <c r="K5" i="11"/>
  <c r="I5" i="11"/>
  <c r="K9" i="11"/>
  <c r="I9" i="11"/>
  <c r="I11" i="11"/>
  <c r="E15" i="11"/>
  <c r="F4" i="11"/>
  <c r="F15" i="11" s="1"/>
  <c r="G7" i="7"/>
  <c r="G8" i="7"/>
  <c r="G9" i="7"/>
  <c r="G10" i="7"/>
  <c r="G11" i="7"/>
  <c r="G12" i="7"/>
  <c r="G13" i="7"/>
  <c r="G14" i="7"/>
  <c r="G15" i="7"/>
  <c r="G16" i="7"/>
  <c r="G6" i="7"/>
  <c r="I10" i="11" l="1"/>
  <c r="K14" i="11"/>
  <c r="I7" i="11"/>
  <c r="H12" i="11"/>
  <c r="J12" i="11"/>
  <c r="K12" i="11"/>
  <c r="H8" i="11"/>
  <c r="J8" i="11"/>
  <c r="J13" i="11"/>
  <c r="H13" i="11"/>
  <c r="H6" i="11"/>
  <c r="J6" i="11"/>
  <c r="J11" i="11"/>
  <c r="H11" i="11"/>
  <c r="K6" i="11"/>
  <c r="J7" i="11"/>
  <c r="H7" i="11"/>
  <c r="I12" i="11"/>
  <c r="K8" i="11"/>
  <c r="K13" i="11"/>
  <c r="H10" i="11"/>
  <c r="J10" i="11"/>
  <c r="H14" i="11"/>
  <c r="J14" i="11"/>
  <c r="G4" i="11"/>
  <c r="G15" i="11" s="1"/>
  <c r="D17" i="7"/>
  <c r="F17" i="7"/>
  <c r="J4" i="11" l="1"/>
  <c r="J15" i="11" s="1"/>
  <c r="H4" i="11"/>
  <c r="I4" i="11"/>
  <c r="I15" i="11" s="1"/>
  <c r="K4" i="11"/>
  <c r="H15" i="11"/>
  <c r="K15" i="11"/>
  <c r="E6" i="5" l="1"/>
  <c r="E7" i="5"/>
  <c r="E8" i="5"/>
  <c r="E9" i="5"/>
  <c r="E10" i="5"/>
  <c r="E11" i="5"/>
  <c r="E12" i="5"/>
  <c r="E13" i="5"/>
  <c r="E14" i="5"/>
  <c r="E15" i="5"/>
  <c r="E5" i="5"/>
  <c r="E6" i="3"/>
  <c r="E7" i="3"/>
  <c r="E8" i="3"/>
  <c r="E9" i="3"/>
  <c r="E10" i="3"/>
  <c r="E11" i="3"/>
  <c r="E12" i="3"/>
  <c r="E13" i="3"/>
  <c r="E14" i="3"/>
  <c r="E15" i="3"/>
  <c r="E5" i="3"/>
  <c r="E5" i="2"/>
  <c r="E6" i="2"/>
  <c r="E7" i="2"/>
  <c r="E8" i="2"/>
  <c r="E9" i="2"/>
  <c r="E10" i="2"/>
  <c r="E11" i="2"/>
  <c r="E12" i="2"/>
  <c r="E13" i="2"/>
  <c r="E14" i="2"/>
  <c r="E4" i="2"/>
  <c r="G7" i="6" l="1"/>
  <c r="I7" i="6" s="1"/>
  <c r="G8" i="6"/>
  <c r="I8" i="6" s="1"/>
  <c r="G9" i="6"/>
  <c r="G10" i="6"/>
  <c r="G11" i="6"/>
  <c r="I11" i="6" s="1"/>
  <c r="G12" i="6"/>
  <c r="G13" i="6"/>
  <c r="G14" i="6"/>
  <c r="G15" i="6"/>
  <c r="I15" i="6" s="1"/>
  <c r="G16" i="6"/>
  <c r="I16" i="6" s="1"/>
  <c r="G6" i="6"/>
  <c r="F17" i="6"/>
  <c r="E17" i="6"/>
  <c r="D17" i="6"/>
  <c r="C17" i="6"/>
  <c r="A7" i="6"/>
  <c r="A8" i="6" s="1"/>
  <c r="A9" i="6" s="1"/>
  <c r="A10" i="6" s="1"/>
  <c r="A11" i="6" s="1"/>
  <c r="A12" i="6" s="1"/>
  <c r="A13" i="6" s="1"/>
  <c r="A14" i="6" s="1"/>
  <c r="A15" i="6" s="1"/>
  <c r="A16" i="6" s="1"/>
  <c r="L11" i="6" l="1"/>
  <c r="J11" i="6"/>
  <c r="J8" i="6"/>
  <c r="L8" i="6"/>
  <c r="L15" i="6"/>
  <c r="J15" i="6"/>
  <c r="L7" i="6"/>
  <c r="J7" i="6"/>
  <c r="J16" i="6"/>
  <c r="L16" i="6"/>
  <c r="I10" i="6"/>
  <c r="I12" i="6"/>
  <c r="I9" i="6"/>
  <c r="I13" i="6"/>
  <c r="I6" i="6"/>
  <c r="H17" i="6"/>
  <c r="G17" i="6"/>
  <c r="I14" i="6"/>
  <c r="K7" i="6"/>
  <c r="K16" i="6"/>
  <c r="K11" i="6"/>
  <c r="K8" i="6"/>
  <c r="K15" i="6"/>
  <c r="K13" i="6" l="1"/>
  <c r="J13" i="6"/>
  <c r="L13" i="6"/>
  <c r="J6" i="6"/>
  <c r="L6" i="6"/>
  <c r="J10" i="6"/>
  <c r="L10" i="6"/>
  <c r="L14" i="6"/>
  <c r="J14" i="6"/>
  <c r="K10" i="6"/>
  <c r="J9" i="6"/>
  <c r="L9" i="6"/>
  <c r="K9" i="6"/>
  <c r="J12" i="6"/>
  <c r="L12" i="6"/>
  <c r="K12" i="6"/>
  <c r="K6" i="6"/>
  <c r="I17" i="6"/>
  <c r="K14" i="6"/>
  <c r="L17" i="6" l="1"/>
  <c r="K17" i="6"/>
  <c r="J17" i="6"/>
  <c r="D17" i="4"/>
  <c r="E17" i="4"/>
  <c r="F17" i="4"/>
  <c r="C17" i="4"/>
  <c r="D16" i="5"/>
  <c r="C16" i="5"/>
  <c r="A6" i="5"/>
  <c r="A7" i="5" s="1"/>
  <c r="A8" i="5" s="1"/>
  <c r="A9" i="5" s="1"/>
  <c r="A10" i="5" s="1"/>
  <c r="A11" i="5" s="1"/>
  <c r="A12" i="5" s="1"/>
  <c r="A13" i="5" s="1"/>
  <c r="A14" i="5" s="1"/>
  <c r="A15" i="5" s="1"/>
  <c r="E17" i="7"/>
  <c r="C17" i="7"/>
  <c r="A7" i="7"/>
  <c r="A8" i="7" s="1"/>
  <c r="A9" i="7" s="1"/>
  <c r="A10" i="7" s="1"/>
  <c r="A11" i="7" s="1"/>
  <c r="A12" i="7" s="1"/>
  <c r="A13" i="7" s="1"/>
  <c r="A14" i="7" s="1"/>
  <c r="A15" i="7" s="1"/>
  <c r="A16" i="7" s="1"/>
  <c r="D16" i="3"/>
  <c r="C16" i="3"/>
  <c r="D15" i="2"/>
  <c r="C15" i="2"/>
  <c r="G6" i="3"/>
  <c r="G7" i="3"/>
  <c r="G10" i="3"/>
  <c r="G11" i="3"/>
  <c r="G14" i="3"/>
  <c r="G15" i="3"/>
  <c r="H7" i="4"/>
  <c r="H8" i="4"/>
  <c r="H9" i="4"/>
  <c r="H10" i="4"/>
  <c r="H11" i="4"/>
  <c r="H12" i="4"/>
  <c r="H13" i="4"/>
  <c r="H14" i="4"/>
  <c r="H15" i="4"/>
  <c r="H16" i="4"/>
  <c r="H6" i="4"/>
  <c r="G7" i="4"/>
  <c r="G8" i="4"/>
  <c r="G9" i="4"/>
  <c r="G10" i="4"/>
  <c r="G11" i="4"/>
  <c r="G12" i="4"/>
  <c r="G13" i="4"/>
  <c r="G14" i="4"/>
  <c r="G15" i="4"/>
  <c r="G16" i="4"/>
  <c r="G6" i="4"/>
  <c r="K15" i="3" l="1"/>
  <c r="H15" i="3"/>
  <c r="J15" i="3"/>
  <c r="K11" i="3"/>
  <c r="J11" i="3"/>
  <c r="H11" i="3"/>
  <c r="K10" i="3"/>
  <c r="J10" i="3"/>
  <c r="H10" i="3"/>
  <c r="K7" i="3"/>
  <c r="J7" i="3"/>
  <c r="H7" i="3"/>
  <c r="K14" i="3"/>
  <c r="H14" i="3"/>
  <c r="J14" i="3"/>
  <c r="K6" i="3"/>
  <c r="H6" i="3"/>
  <c r="J6" i="3"/>
  <c r="G13" i="3"/>
  <c r="G9" i="3"/>
  <c r="F16" i="3"/>
  <c r="E16" i="5"/>
  <c r="G8" i="3"/>
  <c r="E16" i="3"/>
  <c r="G12" i="3"/>
  <c r="H17" i="4"/>
  <c r="G17" i="4"/>
  <c r="E15" i="2"/>
  <c r="G17" i="7"/>
  <c r="I9" i="3"/>
  <c r="I13" i="3"/>
  <c r="I14" i="3"/>
  <c r="I10" i="3"/>
  <c r="I6" i="3"/>
  <c r="I15" i="3"/>
  <c r="I11" i="3"/>
  <c r="I7" i="3"/>
  <c r="G5" i="3"/>
  <c r="K5" i="3" l="1"/>
  <c r="H5" i="3"/>
  <c r="J5" i="3"/>
  <c r="I5" i="3"/>
  <c r="K12" i="3"/>
  <c r="J12" i="3"/>
  <c r="H12" i="3"/>
  <c r="K9" i="3"/>
  <c r="J9" i="3"/>
  <c r="H9" i="3"/>
  <c r="I8" i="3"/>
  <c r="K8" i="3"/>
  <c r="J8" i="3"/>
  <c r="H8" i="3"/>
  <c r="K13" i="3"/>
  <c r="J13" i="3"/>
  <c r="H13" i="3"/>
  <c r="I12" i="3"/>
  <c r="G16" i="3"/>
  <c r="K16" i="3" s="1"/>
  <c r="I16" i="4"/>
  <c r="I14" i="4"/>
  <c r="I12" i="4"/>
  <c r="I11" i="4"/>
  <c r="I10" i="4"/>
  <c r="I8" i="4"/>
  <c r="I7" i="4"/>
  <c r="A7" i="4"/>
  <c r="A8" i="4" s="1"/>
  <c r="A9" i="4" s="1"/>
  <c r="A10" i="4" s="1"/>
  <c r="A11" i="4" s="1"/>
  <c r="A12" i="4" s="1"/>
  <c r="A13" i="4" s="1"/>
  <c r="A14" i="4" s="1"/>
  <c r="A15" i="4" s="1"/>
  <c r="A16" i="4" s="1"/>
  <c r="I6" i="4"/>
  <c r="L10" i="4" l="1"/>
  <c r="J10" i="4"/>
  <c r="L14" i="4"/>
  <c r="J14" i="4"/>
  <c r="L6" i="4"/>
  <c r="J6" i="4"/>
  <c r="J16" i="4"/>
  <c r="L16" i="4"/>
  <c r="L11" i="4"/>
  <c r="J11" i="4"/>
  <c r="J8" i="4"/>
  <c r="L8" i="4"/>
  <c r="L12" i="4"/>
  <c r="J12" i="4"/>
  <c r="I16" i="3"/>
  <c r="J7" i="4"/>
  <c r="L7" i="4"/>
  <c r="J16" i="3"/>
  <c r="H16" i="3"/>
  <c r="I13" i="4"/>
  <c r="I9" i="4"/>
  <c r="I15" i="4"/>
  <c r="K10" i="4"/>
  <c r="K7" i="4"/>
  <c r="K14" i="4"/>
  <c r="K6" i="4"/>
  <c r="K11" i="4"/>
  <c r="K15" i="4"/>
  <c r="K8" i="4"/>
  <c r="K12" i="4"/>
  <c r="K16" i="4"/>
  <c r="L15" i="4" l="1"/>
  <c r="J15" i="4"/>
  <c r="K13" i="4"/>
  <c r="J13" i="4"/>
  <c r="L13" i="4"/>
  <c r="J9" i="4"/>
  <c r="L9" i="4"/>
  <c r="L17" i="4" s="1"/>
  <c r="I17" i="4"/>
  <c r="K9" i="4"/>
  <c r="K17" i="4" l="1"/>
  <c r="J17" i="4"/>
  <c r="G15" i="5"/>
  <c r="G13" i="5"/>
  <c r="G11" i="5"/>
  <c r="G9" i="5"/>
  <c r="G7" i="5"/>
  <c r="I15" i="7"/>
  <c r="I9" i="7"/>
  <c r="I16" i="7"/>
  <c r="I14" i="7"/>
  <c r="I12" i="7"/>
  <c r="I10" i="7"/>
  <c r="I8" i="7"/>
  <c r="I11" i="7"/>
  <c r="G14" i="5"/>
  <c r="G12" i="5"/>
  <c r="G10" i="5"/>
  <c r="G8" i="5"/>
  <c r="G6" i="5"/>
  <c r="I13" i="7"/>
  <c r="I7" i="7"/>
  <c r="G5" i="2"/>
  <c r="G9" i="2"/>
  <c r="G13" i="2"/>
  <c r="G7" i="2"/>
  <c r="G8" i="2"/>
  <c r="G6" i="2"/>
  <c r="G10" i="2"/>
  <c r="G14" i="2"/>
  <c r="G11" i="2"/>
  <c r="G12" i="2"/>
  <c r="H13" i="2" l="1"/>
  <c r="J13" i="2"/>
  <c r="L10" i="7"/>
  <c r="J10" i="7"/>
  <c r="J6" i="2"/>
  <c r="H6" i="2"/>
  <c r="K6" i="5"/>
  <c r="H6" i="5"/>
  <c r="J6" i="5"/>
  <c r="J12" i="7"/>
  <c r="L12" i="7"/>
  <c r="L15" i="7"/>
  <c r="J15" i="7"/>
  <c r="L13" i="7"/>
  <c r="J13" i="7"/>
  <c r="L9" i="7"/>
  <c r="J9" i="7"/>
  <c r="H12" i="2"/>
  <c r="J12" i="2"/>
  <c r="K14" i="5"/>
  <c r="H14" i="5"/>
  <c r="J14" i="5"/>
  <c r="J11" i="2"/>
  <c r="H11" i="2"/>
  <c r="H8" i="2"/>
  <c r="J8" i="2"/>
  <c r="K8" i="5"/>
  <c r="H8" i="5"/>
  <c r="J8" i="5"/>
  <c r="J11" i="7"/>
  <c r="L11" i="7"/>
  <c r="K7" i="5"/>
  <c r="H7" i="5"/>
  <c r="J7" i="5"/>
  <c r="K15" i="5"/>
  <c r="H15" i="5"/>
  <c r="J15" i="5"/>
  <c r="J10" i="2"/>
  <c r="H10" i="2"/>
  <c r="K12" i="5"/>
  <c r="H12" i="5"/>
  <c r="J12" i="5"/>
  <c r="K11" i="5"/>
  <c r="H11" i="5"/>
  <c r="J11" i="5"/>
  <c r="H9" i="2"/>
  <c r="J9" i="2"/>
  <c r="J14" i="2"/>
  <c r="H14" i="2"/>
  <c r="J7" i="2"/>
  <c r="H7" i="2"/>
  <c r="J7" i="7"/>
  <c r="L7" i="7"/>
  <c r="K10" i="5"/>
  <c r="H10" i="5"/>
  <c r="J10" i="5"/>
  <c r="L8" i="7"/>
  <c r="J8" i="7"/>
  <c r="J16" i="7"/>
  <c r="L16" i="7"/>
  <c r="K9" i="5"/>
  <c r="H9" i="5"/>
  <c r="J9" i="5"/>
  <c r="J5" i="2"/>
  <c r="H5" i="2"/>
  <c r="K13" i="5"/>
  <c r="H13" i="5"/>
  <c r="J13" i="5"/>
  <c r="J14" i="7"/>
  <c r="L14" i="7"/>
  <c r="K10" i="7"/>
  <c r="I12" i="5"/>
  <c r="I9" i="5"/>
  <c r="I6" i="5"/>
  <c r="I14" i="5"/>
  <c r="K12" i="7"/>
  <c r="K9" i="7"/>
  <c r="I11" i="5"/>
  <c r="I8" i="5"/>
  <c r="K11" i="7"/>
  <c r="K14" i="7"/>
  <c r="K15" i="7"/>
  <c r="I13" i="5"/>
  <c r="H17" i="7"/>
  <c r="I6" i="7"/>
  <c r="G5" i="5"/>
  <c r="F16" i="5"/>
  <c r="K7" i="7"/>
  <c r="K13" i="7"/>
  <c r="I10" i="5"/>
  <c r="K8" i="7"/>
  <c r="K16" i="7"/>
  <c r="I7" i="5"/>
  <c r="I15" i="5"/>
  <c r="I10" i="2"/>
  <c r="I6" i="2"/>
  <c r="I13" i="2"/>
  <c r="I11" i="2"/>
  <c r="I8" i="2"/>
  <c r="I9" i="2"/>
  <c r="I7" i="2"/>
  <c r="I12" i="2"/>
  <c r="I14" i="2"/>
  <c r="F15" i="2"/>
  <c r="G4" i="2"/>
  <c r="I5" i="2"/>
  <c r="A6" i="3"/>
  <c r="A7" i="3" s="1"/>
  <c r="A8" i="3" s="1"/>
  <c r="A9" i="3" s="1"/>
  <c r="A10" i="3" s="1"/>
  <c r="A11" i="3" s="1"/>
  <c r="A12" i="3" s="1"/>
  <c r="A13" i="3" s="1"/>
  <c r="A14" i="3" s="1"/>
  <c r="A15" i="3" s="1"/>
  <c r="A5" i="2"/>
  <c r="A6" i="2" s="1"/>
  <c r="A7" i="2" s="1"/>
  <c r="A8" i="2" s="1"/>
  <c r="A9" i="2" s="1"/>
  <c r="A10" i="2" s="1"/>
  <c r="A11" i="2" s="1"/>
  <c r="A12" i="2" s="1"/>
  <c r="A13" i="2" s="1"/>
  <c r="A14" i="2" s="1"/>
  <c r="K5" i="5" l="1"/>
  <c r="J5" i="5"/>
  <c r="J16" i="5" s="1"/>
  <c r="H5" i="5"/>
  <c r="H16" i="5" s="1"/>
  <c r="I5" i="5"/>
  <c r="I16" i="5" s="1"/>
  <c r="J4" i="2"/>
  <c r="J15" i="2" s="1"/>
  <c r="H4" i="2"/>
  <c r="H15" i="2" s="1"/>
  <c r="L6" i="7"/>
  <c r="L17" i="7" s="1"/>
  <c r="J6" i="7"/>
  <c r="J17" i="7" s="1"/>
  <c r="K16" i="5"/>
  <c r="G16" i="5"/>
  <c r="I17" i="7"/>
  <c r="K6" i="7"/>
  <c r="K17" i="7" s="1"/>
  <c r="I4" i="2"/>
  <c r="I15" i="2" s="1"/>
  <c r="G15" i="2"/>
</calcChain>
</file>

<file path=xl/sharedStrings.xml><?xml version="1.0" encoding="utf-8"?>
<sst xmlns="http://schemas.openxmlformats.org/spreadsheetml/2006/main" count="189" uniqueCount="57">
  <si>
    <t>STT</t>
  </si>
  <si>
    <t>Đơn vị</t>
  </si>
  <si>
    <t>Số phòng học xây mới</t>
  </si>
  <si>
    <t>Số phòng học sửa chữa</t>
  </si>
  <si>
    <t>Kinh phí xây mới</t>
  </si>
  <si>
    <t>Kinh phí sửa chữa</t>
  </si>
  <si>
    <t>Tổng kinh phí</t>
  </si>
  <si>
    <t>Huyện Đăk Glei</t>
  </si>
  <si>
    <t>Huyện Đăk Hà</t>
  </si>
  <si>
    <t>Huyện Đăk Tô</t>
  </si>
  <si>
    <t xml:space="preserve">Huyện Ia H' Drai </t>
  </si>
  <si>
    <t>Huyện Kon Plong</t>
  </si>
  <si>
    <t>Huyện Kon Rẫy</t>
  </si>
  <si>
    <t>Huyện Ngọc Hồi</t>
  </si>
  <si>
    <t>Huyện Sa Thầy</t>
  </si>
  <si>
    <t>Huyện Tu Mơ Rông</t>
  </si>
  <si>
    <t>Thành Phố Kon Tum</t>
  </si>
  <si>
    <t>Trực thuộc Sở Giáo dục
 và Đào tạo</t>
  </si>
  <si>
    <t>CT xây mới</t>
  </si>
  <si>
    <t>CT cải tạo</t>
  </si>
  <si>
    <t>Số CT xây mới</t>
  </si>
  <si>
    <t>Số CT cải tạo</t>
  </si>
  <si>
    <t>Nguồn Địa phương (30%)</t>
  </si>
  <si>
    <t>CTVS</t>
  </si>
  <si>
    <t>HTNS</t>
  </si>
  <si>
    <t>Tổng</t>
  </si>
  <si>
    <t>ĐVT: Triệu đồng</t>
  </si>
  <si>
    <t>Trực thuộc Sở Giáo dục và Đào tạo</t>
  </si>
  <si>
    <t>Bếp</t>
  </si>
  <si>
    <t>Phòng HS</t>
  </si>
  <si>
    <t>Phòng GV</t>
  </si>
  <si>
    <t>Xây mới</t>
  </si>
  <si>
    <t>Cải tạo</t>
  </si>
  <si>
    <t>Nhu cầu xây mới</t>
  </si>
  <si>
    <t>Nhu cầu cải tạo</t>
  </si>
  <si>
    <t>Kinh phí cải tạo</t>
  </si>
  <si>
    <t>Đầu tư 30%</t>
  </si>
  <si>
    <t>Tổng cộng</t>
  </si>
  <si>
    <t>Cấp học</t>
  </si>
  <si>
    <t>Chi phí (triệu đồng)</t>
  </si>
  <si>
    <t>Mầm non</t>
  </si>
  <si>
    <t>Tiểu học</t>
  </si>
  <si>
    <t>THCS</t>
  </si>
  <si>
    <t>THPT</t>
  </si>
  <si>
    <t>Nhiều cấp</t>
  </si>
  <si>
    <t>Nguồn TW (55%)</t>
  </si>
  <si>
    <t>Kinh phí khác (15%)</t>
  </si>
  <si>
    <t>PHỤ LỤC 13A : NHU CẦU KINH PHÍ ĐẦU TƯ CƠ SỞ VẬT CHẤT CHO CÁC TRƯỜNG HỌC GIAI ĐOẠN 2021-2025 (PHÒNG HỌC TRUNG HỌC CƠ SỞ)</t>
  </si>
  <si>
    <t>Nguồn Xã hội hóa (15%)</t>
  </si>
  <si>
    <t>Nhà ăn</t>
  </si>
  <si>
    <t>Huyện Kon Plông</t>
  </si>
  <si>
    <t>PHỤ LỤC 17B : NHU CẦU KINH PHÍ ĐẦU TƯ CƠ SỞ VẬT CHẤT CHO CÁC TRƯỜNG HỌC GIAI ĐOẠN 2021-2025 (CÔNG TRÌNH VỆ SINH NƯỚC SẠCH TRUNG HỌC CƠ SỞ)</t>
  </si>
  <si>
    <t>PHỤ LỤC 17C : NHU CẦU KINH PHÍ ĐẦU TƯ CƠ SỞ VẬT CHẤT CHO CÁC TRƯỜNG HỌC GIAI ĐOẠN 2021-2025 (CÔNG TRÌNH NHÀ Ở HỌC SINH, GIÁO VIÊN TRUNG HỌC CƠ SỞ)</t>
  </si>
  <si>
    <t>PHỤ LỤC 17D : NHU CẦU KINH PHÍ ĐẦU TƯ CƠ SỞ VẬT CHẤT CHO CÁC TRƯỜNG HỌC GIAI ĐOẠN 2021-2025 (CÔNG TRÌNH NHÀ BẾP+NHÀ ĂN TRUNG HỌC CƠ SỞ)</t>
  </si>
  <si>
    <t>PHỤ LỤC 17E : NHU CẦU KINH PHÍ ĐẦU TƯ CƠ SỞ VẬT CHẤT CHO CÁC TRƯỜNG HỌC GIAI ĐOẠN 2021-2025 (PHÒNG BỘ MÔN TRUNG HỌC CƠ SỞ)</t>
  </si>
  <si>
    <t>PHỤ LỤC 17G : NHU CẦU KINH PHÍ ĐẦU TƯ CƠ SỞ VẬT CHẤT CHO CÁC TRƯỜNG HỌC GIAI ĐOẠN 2021-2025 (KHỐI HÀNH CHÍNH TRUNG HỌC CƠ SỞ)</t>
  </si>
  <si>
    <t>PHỤ LỤC 17H: NHU CẦU KINH PHÍ ĐẦU TƯ CƠ SỞ VẬT CHẤT CHO CÁC TRƯỜNG HỌC GIAI ĐOẠN 2021-2025 (SÂN CHƠI - THỂ DỤC THỂ THAO KHỐI THCS)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</si>
</sst>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i/>
      <sz val="12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  <charset val="163"/>
    </font>
    <font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6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wrapText="1"/>
    </xf>
    <xf numFmtId="0" fontId="2" fillId="0" borderId="1" xfId="0" applyFont="1" applyBorder="1" applyAlignment="1">
      <alignment vertical="center"/>
    </xf>
    <xf numFmtId="165" fontId="2" fillId="0" borderId="1" xfId="1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/>
    <xf numFmtId="0" fontId="3" fillId="0" borderId="1" xfId="0" applyFont="1" applyFill="1" applyBorder="1" applyAlignment="1" applyProtection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/>
    <xf numFmtId="165" fontId="2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0" fillId="0" borderId="0" xfId="1" applyFont="1"/>
    <xf numFmtId="165" fontId="0" fillId="0" borderId="0" xfId="1" applyNumberFormat="1" applyFont="1"/>
    <xf numFmtId="165" fontId="2" fillId="0" borderId="1" xfId="1" applyNumberFormat="1" applyFont="1" applyBorder="1"/>
    <xf numFmtId="0" fontId="6" fillId="0" borderId="1" xfId="0" applyFont="1" applyBorder="1"/>
    <xf numFmtId="165" fontId="6" fillId="0" borderId="1" xfId="1" applyNumberFormat="1" applyFont="1" applyBorder="1"/>
    <xf numFmtId="0" fontId="7" fillId="0" borderId="0" xfId="0" applyFont="1"/>
    <xf numFmtId="0" fontId="4" fillId="0" borderId="0" xfId="0" applyFont="1" applyAlignment="1">
      <alignment vertical="center" wrapText="1"/>
    </xf>
    <xf numFmtId="165" fontId="10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10" fillId="0" borderId="1" xfId="0" applyNumberFormat="1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65" fontId="0" fillId="0" borderId="1" xfId="1" applyNumberFormat="1" applyFont="1" applyBorder="1"/>
    <xf numFmtId="165" fontId="2" fillId="0" borderId="1" xfId="0" applyNumberFormat="1" applyFont="1" applyBorder="1" applyAlignment="1"/>
    <xf numFmtId="165" fontId="2" fillId="0" borderId="1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165" fontId="10" fillId="0" borderId="1" xfId="1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/>
    <xf numFmtId="0" fontId="1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/>
    <xf numFmtId="0" fontId="13" fillId="0" borderId="1" xfId="0" applyFont="1" applyBorder="1" applyAlignment="1">
      <alignment vertical="center"/>
    </xf>
    <xf numFmtId="165" fontId="13" fillId="0" borderId="1" xfId="1" applyNumberFormat="1" applyFont="1" applyBorder="1" applyAlignment="1">
      <alignment horizontal="center" vertical="center"/>
    </xf>
    <xf numFmtId="165" fontId="15" fillId="0" borderId="1" xfId="1" applyNumberFormat="1" applyFont="1" applyFill="1" applyBorder="1" applyAlignment="1">
      <alignment horizontal="center" vertical="center"/>
    </xf>
    <xf numFmtId="165" fontId="13" fillId="0" borderId="1" xfId="1" applyNumberFormat="1" applyFont="1" applyBorder="1"/>
    <xf numFmtId="165" fontId="15" fillId="0" borderId="1" xfId="0" applyNumberFormat="1" applyFont="1" applyBorder="1"/>
    <xf numFmtId="0" fontId="16" fillId="0" borderId="0" xfId="0" applyFont="1"/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YTHO~1/AppData/Local/Temp/Rar$DIa0.435/mam%20n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Đơn giá"/>
      <sheetName val="PHọc"/>
      <sheetName val="Khối NSVS"/>
      <sheetName val="Bếp, kho"/>
      <sheetName val="Khối GDNT"/>
      <sheetName val="Hành chính"/>
      <sheetName val="Sân chơi - TDTT"/>
      <sheetName val="th"/>
    </sheetNames>
    <sheetDataSet>
      <sheetData sheetId="0">
        <row r="19">
          <cell r="D19">
            <v>400000000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G4" sqref="G4"/>
    </sheetView>
  </sheetViews>
  <sheetFormatPr defaultRowHeight="14.25" x14ac:dyDescent="0.2"/>
  <cols>
    <col min="1" max="1" width="6.25" customWidth="1"/>
    <col min="2" max="2" width="24.375" customWidth="1"/>
    <col min="3" max="3" width="12" customWidth="1"/>
    <col min="4" max="4" width="12.125" customWidth="1"/>
    <col min="5" max="5" width="12.625" customWidth="1"/>
    <col min="6" max="6" width="15.625" customWidth="1"/>
    <col min="7" max="7" width="13.625" customWidth="1"/>
    <col min="8" max="8" width="10.75" customWidth="1"/>
    <col min="9" max="9" width="12.25" customWidth="1"/>
    <col min="10" max="10" width="11" customWidth="1"/>
    <col min="12" max="12" width="4.875" bestFit="1" customWidth="1"/>
    <col min="13" max="13" width="26" customWidth="1"/>
    <col min="14" max="14" width="17.375" customWidth="1"/>
  </cols>
  <sheetData>
    <row r="1" spans="1:12" ht="50.25" customHeight="1" x14ac:dyDescent="0.2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21"/>
      <c r="L1" s="21"/>
    </row>
    <row r="2" spans="1:12" ht="15.75" x14ac:dyDescent="0.25">
      <c r="I2" s="57" t="s">
        <v>26</v>
      </c>
      <c r="J2" s="57"/>
    </row>
    <row r="3" spans="1:12" ht="53.25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45</v>
      </c>
      <c r="I3" s="11" t="s">
        <v>22</v>
      </c>
      <c r="J3" s="25" t="s">
        <v>48</v>
      </c>
    </row>
    <row r="4" spans="1:12" ht="16.5" x14ac:dyDescent="0.25">
      <c r="A4" s="1">
        <v>1</v>
      </c>
      <c r="B4" s="2" t="s">
        <v>7</v>
      </c>
      <c r="C4" s="3">
        <v>18</v>
      </c>
      <c r="D4" s="3">
        <v>57</v>
      </c>
      <c r="E4" s="4">
        <f>C4*520</f>
        <v>9360</v>
      </c>
      <c r="F4" s="4">
        <f>D4*520*15%</f>
        <v>4446</v>
      </c>
      <c r="G4" s="40">
        <f>E4+F4</f>
        <v>13806</v>
      </c>
      <c r="H4" s="9">
        <f>G4*55%</f>
        <v>7593.3</v>
      </c>
      <c r="I4" s="9">
        <f>G4*30%</f>
        <v>4141.8</v>
      </c>
      <c r="J4" s="9">
        <f>G4*15%</f>
        <v>2070.9</v>
      </c>
    </row>
    <row r="5" spans="1:12" ht="16.5" x14ac:dyDescent="0.25">
      <c r="A5" s="1">
        <f>A4+1</f>
        <v>2</v>
      </c>
      <c r="B5" s="2" t="s">
        <v>8</v>
      </c>
      <c r="C5" s="39">
        <v>32</v>
      </c>
      <c r="D5" s="3">
        <v>13</v>
      </c>
      <c r="E5" s="4">
        <f t="shared" ref="E5:E14" si="0">C5*520</f>
        <v>16640</v>
      </c>
      <c r="F5" s="4">
        <f t="shared" ref="F5:F14" si="1">D5*520*15%</f>
        <v>1014</v>
      </c>
      <c r="G5" s="40">
        <f t="shared" ref="G5:G14" si="2">E5+F5</f>
        <v>17654</v>
      </c>
      <c r="H5" s="9">
        <f t="shared" ref="H5:H14" si="3">G5*55%</f>
        <v>9709.7000000000007</v>
      </c>
      <c r="I5" s="9">
        <f t="shared" ref="I5:I14" si="4">G5*30%</f>
        <v>5296.2</v>
      </c>
      <c r="J5" s="9">
        <f t="shared" ref="J5:J14" si="5">G5*15%</f>
        <v>2648.1</v>
      </c>
    </row>
    <row r="6" spans="1:12" ht="16.5" x14ac:dyDescent="0.25">
      <c r="A6" s="1">
        <f t="shared" ref="A6:A14" si="6">A5+1</f>
        <v>3</v>
      </c>
      <c r="B6" s="2" t="s">
        <v>9</v>
      </c>
      <c r="C6" s="3">
        <v>17</v>
      </c>
      <c r="D6" s="3">
        <v>5</v>
      </c>
      <c r="E6" s="4">
        <f t="shared" si="0"/>
        <v>8840</v>
      </c>
      <c r="F6" s="4">
        <f t="shared" si="1"/>
        <v>390</v>
      </c>
      <c r="G6" s="40">
        <f t="shared" si="2"/>
        <v>9230</v>
      </c>
      <c r="H6" s="9">
        <f t="shared" si="3"/>
        <v>5076.5</v>
      </c>
      <c r="I6" s="9">
        <f t="shared" si="4"/>
        <v>2769</v>
      </c>
      <c r="J6" s="9">
        <f t="shared" si="5"/>
        <v>1384.5</v>
      </c>
    </row>
    <row r="7" spans="1:12" ht="16.5" x14ac:dyDescent="0.25">
      <c r="A7" s="1">
        <f t="shared" si="6"/>
        <v>4</v>
      </c>
      <c r="B7" s="2" t="s">
        <v>10</v>
      </c>
      <c r="C7" s="3">
        <v>21</v>
      </c>
      <c r="D7" s="3">
        <v>10</v>
      </c>
      <c r="E7" s="4">
        <f t="shared" si="0"/>
        <v>10920</v>
      </c>
      <c r="F7" s="4">
        <f t="shared" si="1"/>
        <v>780</v>
      </c>
      <c r="G7" s="40">
        <f t="shared" si="2"/>
        <v>11700</v>
      </c>
      <c r="H7" s="9">
        <f t="shared" si="3"/>
        <v>6435.0000000000009</v>
      </c>
      <c r="I7" s="9">
        <f t="shared" si="4"/>
        <v>3510</v>
      </c>
      <c r="J7" s="9">
        <f t="shared" si="5"/>
        <v>1755</v>
      </c>
    </row>
    <row r="8" spans="1:12" ht="16.5" x14ac:dyDescent="0.25">
      <c r="A8" s="1">
        <f t="shared" si="6"/>
        <v>5</v>
      </c>
      <c r="B8" s="2" t="s">
        <v>11</v>
      </c>
      <c r="C8" s="3">
        <v>20</v>
      </c>
      <c r="D8" s="3">
        <v>23</v>
      </c>
      <c r="E8" s="4">
        <f t="shared" si="0"/>
        <v>10400</v>
      </c>
      <c r="F8" s="4">
        <f t="shared" si="1"/>
        <v>1794</v>
      </c>
      <c r="G8" s="40">
        <f t="shared" si="2"/>
        <v>12194</v>
      </c>
      <c r="H8" s="9">
        <f t="shared" si="3"/>
        <v>6706.7000000000007</v>
      </c>
      <c r="I8" s="9">
        <f t="shared" si="4"/>
        <v>3658.2</v>
      </c>
      <c r="J8" s="9">
        <f t="shared" si="5"/>
        <v>1829.1</v>
      </c>
    </row>
    <row r="9" spans="1:12" ht="16.5" x14ac:dyDescent="0.25">
      <c r="A9" s="1">
        <f t="shared" si="6"/>
        <v>6</v>
      </c>
      <c r="B9" s="2" t="s">
        <v>12</v>
      </c>
      <c r="C9" s="3">
        <v>22</v>
      </c>
      <c r="D9" s="3">
        <v>4</v>
      </c>
      <c r="E9" s="4">
        <f t="shared" si="0"/>
        <v>11440</v>
      </c>
      <c r="F9" s="4">
        <f t="shared" si="1"/>
        <v>312</v>
      </c>
      <c r="G9" s="40">
        <f t="shared" si="2"/>
        <v>11752</v>
      </c>
      <c r="H9" s="9">
        <f t="shared" si="3"/>
        <v>6463.6</v>
      </c>
      <c r="I9" s="9">
        <f t="shared" si="4"/>
        <v>3525.6</v>
      </c>
      <c r="J9" s="9">
        <f t="shared" si="5"/>
        <v>1762.8</v>
      </c>
    </row>
    <row r="10" spans="1:12" ht="16.5" x14ac:dyDescent="0.25">
      <c r="A10" s="1">
        <f t="shared" si="6"/>
        <v>7</v>
      </c>
      <c r="B10" s="2" t="s">
        <v>13</v>
      </c>
      <c r="C10" s="6">
        <v>5</v>
      </c>
      <c r="D10" s="6">
        <v>23</v>
      </c>
      <c r="E10" s="4">
        <f t="shared" si="0"/>
        <v>2600</v>
      </c>
      <c r="F10" s="4">
        <f t="shared" si="1"/>
        <v>1794</v>
      </c>
      <c r="G10" s="40">
        <f t="shared" si="2"/>
        <v>4394</v>
      </c>
      <c r="H10" s="9">
        <f t="shared" si="3"/>
        <v>2416.7000000000003</v>
      </c>
      <c r="I10" s="9">
        <f t="shared" si="4"/>
        <v>1318.2</v>
      </c>
      <c r="J10" s="9">
        <f t="shared" si="5"/>
        <v>659.1</v>
      </c>
    </row>
    <row r="11" spans="1:12" ht="16.5" x14ac:dyDescent="0.25">
      <c r="A11" s="1">
        <f t="shared" si="6"/>
        <v>8</v>
      </c>
      <c r="B11" s="2" t="s">
        <v>14</v>
      </c>
      <c r="C11" s="6">
        <v>23</v>
      </c>
      <c r="D11" s="6">
        <v>57</v>
      </c>
      <c r="E11" s="4">
        <f t="shared" si="0"/>
        <v>11960</v>
      </c>
      <c r="F11" s="4">
        <f t="shared" si="1"/>
        <v>4446</v>
      </c>
      <c r="G11" s="40">
        <f t="shared" si="2"/>
        <v>16406</v>
      </c>
      <c r="H11" s="9">
        <f t="shared" si="3"/>
        <v>9023.3000000000011</v>
      </c>
      <c r="I11" s="9">
        <f t="shared" si="4"/>
        <v>4921.8</v>
      </c>
      <c r="J11" s="9">
        <f t="shared" si="5"/>
        <v>2460.9</v>
      </c>
    </row>
    <row r="12" spans="1:12" ht="23.25" customHeight="1" x14ac:dyDescent="0.25">
      <c r="A12" s="1">
        <f t="shared" si="6"/>
        <v>9</v>
      </c>
      <c r="B12" s="7" t="s">
        <v>15</v>
      </c>
      <c r="C12" s="3">
        <v>10</v>
      </c>
      <c r="D12" s="3">
        <v>48</v>
      </c>
      <c r="E12" s="4">
        <f t="shared" si="0"/>
        <v>5200</v>
      </c>
      <c r="F12" s="4">
        <f t="shared" si="1"/>
        <v>3744</v>
      </c>
      <c r="G12" s="40">
        <f t="shared" si="2"/>
        <v>8944</v>
      </c>
      <c r="H12" s="9">
        <f t="shared" si="3"/>
        <v>4919.2000000000007</v>
      </c>
      <c r="I12" s="9">
        <f t="shared" si="4"/>
        <v>2683.2</v>
      </c>
      <c r="J12" s="9">
        <f t="shared" si="5"/>
        <v>1341.6</v>
      </c>
    </row>
    <row r="13" spans="1:12" ht="16.5" x14ac:dyDescent="0.25">
      <c r="A13" s="1">
        <f t="shared" si="6"/>
        <v>10</v>
      </c>
      <c r="B13" s="7" t="s">
        <v>16</v>
      </c>
      <c r="C13" s="3">
        <v>22</v>
      </c>
      <c r="D13" s="3">
        <v>0</v>
      </c>
      <c r="E13" s="4">
        <f t="shared" si="0"/>
        <v>11440</v>
      </c>
      <c r="F13" s="4">
        <f t="shared" si="1"/>
        <v>0</v>
      </c>
      <c r="G13" s="40">
        <f t="shared" si="2"/>
        <v>11440</v>
      </c>
      <c r="H13" s="9">
        <f t="shared" si="3"/>
        <v>6292.0000000000009</v>
      </c>
      <c r="I13" s="9">
        <f t="shared" si="4"/>
        <v>3432</v>
      </c>
      <c r="J13" s="9">
        <f t="shared" si="5"/>
        <v>1716</v>
      </c>
    </row>
    <row r="14" spans="1:12" ht="33" customHeight="1" x14ac:dyDescent="0.25">
      <c r="A14" s="1">
        <f t="shared" si="6"/>
        <v>11</v>
      </c>
      <c r="B14" s="7" t="s">
        <v>17</v>
      </c>
      <c r="C14" s="3">
        <v>0</v>
      </c>
      <c r="D14" s="3">
        <v>0</v>
      </c>
      <c r="E14" s="4">
        <f t="shared" si="0"/>
        <v>0</v>
      </c>
      <c r="F14" s="4">
        <f t="shared" si="1"/>
        <v>0</v>
      </c>
      <c r="G14" s="40">
        <f t="shared" si="2"/>
        <v>0</v>
      </c>
      <c r="H14" s="9">
        <f t="shared" si="3"/>
        <v>0</v>
      </c>
      <c r="I14" s="9">
        <f t="shared" si="4"/>
        <v>0</v>
      </c>
      <c r="J14" s="9">
        <f t="shared" si="5"/>
        <v>0</v>
      </c>
    </row>
    <row r="15" spans="1:12" x14ac:dyDescent="0.2">
      <c r="A15" s="54" t="s">
        <v>25</v>
      </c>
      <c r="B15" s="55"/>
      <c r="C15" s="18">
        <f>SUM(C4:C14)</f>
        <v>190</v>
      </c>
      <c r="D15" s="18">
        <f t="shared" ref="D15:J15" si="7">SUM(D4:D14)</f>
        <v>240</v>
      </c>
      <c r="E15" s="19">
        <f t="shared" si="7"/>
        <v>98800</v>
      </c>
      <c r="F15" s="19">
        <f t="shared" si="7"/>
        <v>18720</v>
      </c>
      <c r="G15" s="23">
        <f t="shared" si="7"/>
        <v>117520</v>
      </c>
      <c r="H15" s="19">
        <f t="shared" si="7"/>
        <v>64636</v>
      </c>
      <c r="I15" s="19">
        <f t="shared" si="7"/>
        <v>35256</v>
      </c>
      <c r="J15" s="19">
        <f t="shared" si="7"/>
        <v>17628</v>
      </c>
    </row>
  </sheetData>
  <mergeCells count="3">
    <mergeCell ref="A15:B15"/>
    <mergeCell ref="A1:J1"/>
    <mergeCell ref="I2:J2"/>
  </mergeCells>
  <pageMargins left="0.31496062992125984" right="0.31496062992125984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workbookViewId="0">
      <selection activeCell="A2" sqref="A2:L2"/>
    </sheetView>
  </sheetViews>
  <sheetFormatPr defaultColWidth="9.125" defaultRowHeight="15" x14ac:dyDescent="0.25"/>
  <cols>
    <col min="1" max="1" width="6.25" style="20" customWidth="1"/>
    <col min="2" max="2" width="22.875" style="20" customWidth="1"/>
    <col min="3" max="6" width="8.375" style="20" customWidth="1"/>
    <col min="7" max="7" width="11.625" style="20" bestFit="1" customWidth="1"/>
    <col min="8" max="8" width="10.375" style="20" bestFit="1" customWidth="1"/>
    <col min="9" max="9" width="10.75" style="20" customWidth="1"/>
    <col min="10" max="10" width="12" style="20" customWidth="1"/>
    <col min="11" max="11" width="11.625" style="20" bestFit="1" customWidth="1"/>
    <col min="12" max="12" width="12.875" style="20" customWidth="1"/>
    <col min="13" max="13" width="26" style="20" customWidth="1"/>
    <col min="14" max="14" width="17.375" style="20" customWidth="1"/>
    <col min="15" max="16384" width="9.125" style="20"/>
  </cols>
  <sheetData>
    <row r="2" spans="1:12" ht="36" customHeight="1" x14ac:dyDescent="0.25">
      <c r="A2" s="56" t="s">
        <v>51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 x14ac:dyDescent="0.25">
      <c r="K3" s="57" t="s">
        <v>26</v>
      </c>
      <c r="L3" s="57"/>
    </row>
    <row r="4" spans="1:12" ht="15.75" x14ac:dyDescent="0.25">
      <c r="A4" s="60" t="s">
        <v>0</v>
      </c>
      <c r="B4" s="60" t="s">
        <v>1</v>
      </c>
      <c r="C4" s="62" t="s">
        <v>18</v>
      </c>
      <c r="D4" s="63"/>
      <c r="E4" s="62" t="s">
        <v>19</v>
      </c>
      <c r="F4" s="63"/>
      <c r="G4" s="58" t="s">
        <v>4</v>
      </c>
      <c r="H4" s="58" t="s">
        <v>5</v>
      </c>
      <c r="I4" s="64" t="s">
        <v>6</v>
      </c>
      <c r="J4" s="58" t="s">
        <v>45</v>
      </c>
      <c r="K4" s="58" t="s">
        <v>22</v>
      </c>
      <c r="L4" s="58" t="s">
        <v>48</v>
      </c>
    </row>
    <row r="5" spans="1:12" ht="33" customHeight="1" x14ac:dyDescent="0.25">
      <c r="A5" s="61"/>
      <c r="B5" s="61"/>
      <c r="C5" s="13" t="s">
        <v>23</v>
      </c>
      <c r="D5" s="13" t="s">
        <v>24</v>
      </c>
      <c r="E5" s="13" t="s">
        <v>23</v>
      </c>
      <c r="F5" s="13" t="s">
        <v>24</v>
      </c>
      <c r="G5" s="59"/>
      <c r="H5" s="59"/>
      <c r="I5" s="65"/>
      <c r="J5" s="59"/>
      <c r="K5" s="59"/>
      <c r="L5" s="59"/>
    </row>
    <row r="6" spans="1:12" ht="16.5" x14ac:dyDescent="0.25">
      <c r="A6" s="1">
        <v>1</v>
      </c>
      <c r="B6" s="2" t="s">
        <v>7</v>
      </c>
      <c r="C6" s="3">
        <v>12</v>
      </c>
      <c r="D6" s="3">
        <v>10</v>
      </c>
      <c r="E6" s="3">
        <v>9</v>
      </c>
      <c r="F6" s="3">
        <v>3</v>
      </c>
      <c r="G6" s="4">
        <f>(C6+D6)*250</f>
        <v>5500</v>
      </c>
      <c r="H6" s="4">
        <f>(E6+F6)*250*30%</f>
        <v>900</v>
      </c>
      <c r="I6" s="41">
        <f>G6+H6</f>
        <v>6400</v>
      </c>
      <c r="J6" s="9">
        <f>I6*55%</f>
        <v>3520.0000000000005</v>
      </c>
      <c r="K6" s="34">
        <f>I6*30%</f>
        <v>1920</v>
      </c>
      <c r="L6" s="9">
        <f t="shared" ref="L6:L16" si="0">I6*15%</f>
        <v>960</v>
      </c>
    </row>
    <row r="7" spans="1:12" ht="16.5" x14ac:dyDescent="0.25">
      <c r="A7" s="1">
        <f>A6+1</f>
        <v>2</v>
      </c>
      <c r="B7" s="2" t="s">
        <v>8</v>
      </c>
      <c r="C7" s="48">
        <v>24</v>
      </c>
      <c r="D7" s="3">
        <v>12</v>
      </c>
      <c r="E7" s="3">
        <v>1</v>
      </c>
      <c r="F7" s="3">
        <v>1</v>
      </c>
      <c r="G7" s="4">
        <f t="shared" ref="G7:G16" si="1">(C7+D7)*250</f>
        <v>9000</v>
      </c>
      <c r="H7" s="4">
        <f t="shared" ref="H7:H16" si="2">(E7+F7)*250*30%</f>
        <v>150</v>
      </c>
      <c r="I7" s="41">
        <f t="shared" ref="I7:I16" si="3">G7+H7</f>
        <v>9150</v>
      </c>
      <c r="J7" s="9">
        <f t="shared" ref="J7:J16" si="4">I7*55%</f>
        <v>5032.5</v>
      </c>
      <c r="K7" s="9">
        <f t="shared" ref="K7:K16" si="5">I7*30%</f>
        <v>2745</v>
      </c>
      <c r="L7" s="9">
        <f t="shared" si="0"/>
        <v>1372.5</v>
      </c>
    </row>
    <row r="8" spans="1:12" ht="16.5" x14ac:dyDescent="0.25">
      <c r="A8" s="1">
        <f t="shared" ref="A8:A16" si="6">A7+1</f>
        <v>3</v>
      </c>
      <c r="B8" s="2" t="s">
        <v>9</v>
      </c>
      <c r="C8" s="3">
        <v>6</v>
      </c>
      <c r="D8" s="3">
        <v>2</v>
      </c>
      <c r="E8" s="3">
        <v>0</v>
      </c>
      <c r="F8" s="3">
        <v>0</v>
      </c>
      <c r="G8" s="4">
        <f t="shared" si="1"/>
        <v>2000</v>
      </c>
      <c r="H8" s="4">
        <f t="shared" si="2"/>
        <v>0</v>
      </c>
      <c r="I8" s="41">
        <f t="shared" si="3"/>
        <v>2000</v>
      </c>
      <c r="J8" s="9">
        <f t="shared" si="4"/>
        <v>1100</v>
      </c>
      <c r="K8" s="9">
        <f t="shared" si="5"/>
        <v>600</v>
      </c>
      <c r="L8" s="9">
        <f t="shared" si="0"/>
        <v>300</v>
      </c>
    </row>
    <row r="9" spans="1:12" ht="16.5" x14ac:dyDescent="0.25">
      <c r="A9" s="1">
        <f t="shared" si="6"/>
        <v>4</v>
      </c>
      <c r="B9" s="2" t="s">
        <v>10</v>
      </c>
      <c r="C9" s="3">
        <v>4</v>
      </c>
      <c r="D9" s="3">
        <v>5</v>
      </c>
      <c r="E9" s="3">
        <v>0</v>
      </c>
      <c r="F9" s="3">
        <v>0</v>
      </c>
      <c r="G9" s="4">
        <f t="shared" si="1"/>
        <v>2250</v>
      </c>
      <c r="H9" s="4">
        <f t="shared" si="2"/>
        <v>0</v>
      </c>
      <c r="I9" s="41">
        <f t="shared" si="3"/>
        <v>2250</v>
      </c>
      <c r="J9" s="9">
        <f t="shared" si="4"/>
        <v>1237.5</v>
      </c>
      <c r="K9" s="9">
        <f t="shared" si="5"/>
        <v>675</v>
      </c>
      <c r="L9" s="9">
        <f t="shared" si="0"/>
        <v>337.5</v>
      </c>
    </row>
    <row r="10" spans="1:12" ht="16.5" x14ac:dyDescent="0.25">
      <c r="A10" s="1">
        <f t="shared" si="6"/>
        <v>5</v>
      </c>
      <c r="B10" s="2" t="s">
        <v>50</v>
      </c>
      <c r="C10" s="3">
        <v>9</v>
      </c>
      <c r="D10" s="3">
        <v>8</v>
      </c>
      <c r="E10" s="3">
        <v>2</v>
      </c>
      <c r="F10" s="3">
        <v>2</v>
      </c>
      <c r="G10" s="4">
        <f t="shared" si="1"/>
        <v>4250</v>
      </c>
      <c r="H10" s="4">
        <f t="shared" si="2"/>
        <v>300</v>
      </c>
      <c r="I10" s="41">
        <f t="shared" si="3"/>
        <v>4550</v>
      </c>
      <c r="J10" s="9">
        <f t="shared" si="4"/>
        <v>2502.5</v>
      </c>
      <c r="K10" s="9">
        <f t="shared" si="5"/>
        <v>1365</v>
      </c>
      <c r="L10" s="9">
        <f t="shared" si="0"/>
        <v>682.5</v>
      </c>
    </row>
    <row r="11" spans="1:12" ht="16.5" x14ac:dyDescent="0.25">
      <c r="A11" s="1">
        <f t="shared" si="6"/>
        <v>6</v>
      </c>
      <c r="B11" s="2" t="s">
        <v>12</v>
      </c>
      <c r="C11" s="3">
        <v>7</v>
      </c>
      <c r="D11" s="3">
        <v>4</v>
      </c>
      <c r="E11" s="3">
        <v>2</v>
      </c>
      <c r="F11" s="3">
        <v>0</v>
      </c>
      <c r="G11" s="4">
        <f t="shared" si="1"/>
        <v>2750</v>
      </c>
      <c r="H11" s="4">
        <f t="shared" si="2"/>
        <v>150</v>
      </c>
      <c r="I11" s="41">
        <f t="shared" si="3"/>
        <v>2900</v>
      </c>
      <c r="J11" s="9">
        <f t="shared" si="4"/>
        <v>1595.0000000000002</v>
      </c>
      <c r="K11" s="9">
        <f t="shared" si="5"/>
        <v>870</v>
      </c>
      <c r="L11" s="9">
        <f t="shared" si="0"/>
        <v>435</v>
      </c>
    </row>
    <row r="12" spans="1:12" ht="16.5" x14ac:dyDescent="0.25">
      <c r="A12" s="1">
        <f t="shared" si="6"/>
        <v>7</v>
      </c>
      <c r="B12" s="2" t="s">
        <v>13</v>
      </c>
      <c r="C12" s="6">
        <v>6</v>
      </c>
      <c r="D12" s="6">
        <v>2</v>
      </c>
      <c r="E12" s="6">
        <v>0</v>
      </c>
      <c r="F12" s="6">
        <v>0</v>
      </c>
      <c r="G12" s="4">
        <f t="shared" si="1"/>
        <v>2000</v>
      </c>
      <c r="H12" s="4">
        <f t="shared" si="2"/>
        <v>0</v>
      </c>
      <c r="I12" s="41">
        <f t="shared" si="3"/>
        <v>2000</v>
      </c>
      <c r="J12" s="9">
        <f t="shared" si="4"/>
        <v>1100</v>
      </c>
      <c r="K12" s="9">
        <f t="shared" si="5"/>
        <v>600</v>
      </c>
      <c r="L12" s="9">
        <f t="shared" si="0"/>
        <v>300</v>
      </c>
    </row>
    <row r="13" spans="1:12" ht="16.5" x14ac:dyDescent="0.25">
      <c r="A13" s="1">
        <f t="shared" si="6"/>
        <v>8</v>
      </c>
      <c r="B13" s="2" t="s">
        <v>14</v>
      </c>
      <c r="C13" s="6">
        <v>11</v>
      </c>
      <c r="D13" s="6">
        <v>9</v>
      </c>
      <c r="E13" s="6">
        <v>11</v>
      </c>
      <c r="F13" s="5">
        <v>3</v>
      </c>
      <c r="G13" s="4">
        <f t="shared" si="1"/>
        <v>5000</v>
      </c>
      <c r="H13" s="4">
        <f t="shared" si="2"/>
        <v>1050</v>
      </c>
      <c r="I13" s="41">
        <f t="shared" si="3"/>
        <v>6050</v>
      </c>
      <c r="J13" s="9">
        <f t="shared" si="4"/>
        <v>3327.5000000000005</v>
      </c>
      <c r="K13" s="9">
        <f t="shared" si="5"/>
        <v>1815</v>
      </c>
      <c r="L13" s="9">
        <f t="shared" si="0"/>
        <v>907.5</v>
      </c>
    </row>
    <row r="14" spans="1:12" ht="16.5" x14ac:dyDescent="0.25">
      <c r="A14" s="1">
        <f t="shared" si="6"/>
        <v>9</v>
      </c>
      <c r="B14" s="7" t="s">
        <v>15</v>
      </c>
      <c r="C14" s="6">
        <v>13</v>
      </c>
      <c r="D14" s="6">
        <v>5</v>
      </c>
      <c r="E14" s="6">
        <v>1</v>
      </c>
      <c r="F14" s="3">
        <v>1</v>
      </c>
      <c r="G14" s="4">
        <f t="shared" si="1"/>
        <v>4500</v>
      </c>
      <c r="H14" s="4">
        <f t="shared" si="2"/>
        <v>150</v>
      </c>
      <c r="I14" s="41">
        <f t="shared" si="3"/>
        <v>4650</v>
      </c>
      <c r="J14" s="9">
        <f t="shared" si="4"/>
        <v>2557.5</v>
      </c>
      <c r="K14" s="9">
        <f t="shared" si="5"/>
        <v>1395</v>
      </c>
      <c r="L14" s="9">
        <f t="shared" si="0"/>
        <v>697.5</v>
      </c>
    </row>
    <row r="15" spans="1:12" ht="16.5" x14ac:dyDescent="0.25">
      <c r="A15" s="1">
        <f t="shared" si="6"/>
        <v>10</v>
      </c>
      <c r="B15" s="7" t="s">
        <v>16</v>
      </c>
      <c r="C15" s="6">
        <v>14</v>
      </c>
      <c r="D15" s="6">
        <v>6</v>
      </c>
      <c r="E15" s="6">
        <v>8</v>
      </c>
      <c r="F15" s="3">
        <v>1</v>
      </c>
      <c r="G15" s="4">
        <f t="shared" si="1"/>
        <v>5000</v>
      </c>
      <c r="H15" s="4">
        <f t="shared" si="2"/>
        <v>675</v>
      </c>
      <c r="I15" s="41">
        <f t="shared" si="3"/>
        <v>5675</v>
      </c>
      <c r="J15" s="9">
        <f t="shared" si="4"/>
        <v>3121.2500000000005</v>
      </c>
      <c r="K15" s="9">
        <f t="shared" si="5"/>
        <v>1702.5</v>
      </c>
      <c r="L15" s="9">
        <f t="shared" si="0"/>
        <v>851.25</v>
      </c>
    </row>
    <row r="16" spans="1:12" ht="33" x14ac:dyDescent="0.25">
      <c r="A16" s="1">
        <f t="shared" si="6"/>
        <v>11</v>
      </c>
      <c r="B16" s="7" t="s">
        <v>27</v>
      </c>
      <c r="C16" s="3">
        <v>0</v>
      </c>
      <c r="D16" s="3">
        <v>3</v>
      </c>
      <c r="E16" s="3">
        <v>0</v>
      </c>
      <c r="F16" s="3">
        <v>0</v>
      </c>
      <c r="G16" s="4">
        <f t="shared" si="1"/>
        <v>750</v>
      </c>
      <c r="H16" s="4">
        <f t="shared" si="2"/>
        <v>0</v>
      </c>
      <c r="I16" s="41">
        <f t="shared" si="3"/>
        <v>750</v>
      </c>
      <c r="J16" s="8">
        <f t="shared" si="4"/>
        <v>412.50000000000006</v>
      </c>
      <c r="K16" s="8">
        <f t="shared" si="5"/>
        <v>225</v>
      </c>
      <c r="L16" s="8">
        <f t="shared" si="0"/>
        <v>112.5</v>
      </c>
    </row>
    <row r="17" spans="1:12" x14ac:dyDescent="0.25">
      <c r="A17" s="54" t="s">
        <v>25</v>
      </c>
      <c r="B17" s="55"/>
      <c r="C17" s="19">
        <f>SUM(C6:C16)</f>
        <v>106</v>
      </c>
      <c r="D17" s="19">
        <f t="shared" ref="D17:L17" si="7">SUM(D6:D16)</f>
        <v>66</v>
      </c>
      <c r="E17" s="19">
        <f t="shared" si="7"/>
        <v>34</v>
      </c>
      <c r="F17" s="19">
        <f t="shared" si="7"/>
        <v>11</v>
      </c>
      <c r="G17" s="19">
        <f t="shared" si="7"/>
        <v>43000</v>
      </c>
      <c r="H17" s="19">
        <f t="shared" si="7"/>
        <v>3375</v>
      </c>
      <c r="I17" s="19">
        <f t="shared" si="7"/>
        <v>46375</v>
      </c>
      <c r="J17" s="19">
        <f t="shared" si="7"/>
        <v>25506.25</v>
      </c>
      <c r="K17" s="19">
        <f t="shared" si="7"/>
        <v>13912.5</v>
      </c>
      <c r="L17" s="19">
        <f t="shared" si="7"/>
        <v>6956.25</v>
      </c>
    </row>
  </sheetData>
  <mergeCells count="13">
    <mergeCell ref="L4:L5"/>
    <mergeCell ref="A17:B17"/>
    <mergeCell ref="A2:L2"/>
    <mergeCell ref="A4:A5"/>
    <mergeCell ref="B4:B5"/>
    <mergeCell ref="C4:D4"/>
    <mergeCell ref="E4:F4"/>
    <mergeCell ref="G4:G5"/>
    <mergeCell ref="H4:H5"/>
    <mergeCell ref="I4:I5"/>
    <mergeCell ref="J4:J5"/>
    <mergeCell ref="K4:K5"/>
    <mergeCell ref="K3:L3"/>
  </mergeCells>
  <pageMargins left="0.31496062992125984" right="0.31496062992125984" top="0.74803149606299213" bottom="0.74803149606299213" header="0.31496062992125984" footer="0.31496062992125984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workbookViewId="0">
      <selection activeCell="C9" sqref="C9:C10"/>
    </sheetView>
  </sheetViews>
  <sheetFormatPr defaultRowHeight="14.25" x14ac:dyDescent="0.2"/>
  <cols>
    <col min="1" max="1" width="6.25" customWidth="1"/>
    <col min="2" max="2" width="21.25" customWidth="1"/>
    <col min="7" max="7" width="10.375" customWidth="1"/>
    <col min="8" max="8" width="13.375" customWidth="1"/>
    <col min="9" max="10" width="11.25" customWidth="1"/>
    <col min="11" max="11" width="12.625" customWidth="1"/>
    <col min="12" max="12" width="11.25" customWidth="1"/>
    <col min="14" max="14" width="4.875" bestFit="1" customWidth="1"/>
    <col min="15" max="15" width="26" customWidth="1"/>
    <col min="16" max="16" width="17.375" customWidth="1"/>
  </cols>
  <sheetData>
    <row r="2" spans="1:14" ht="43.5" customHeight="1" x14ac:dyDescent="0.2">
      <c r="A2" s="56" t="s">
        <v>52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21"/>
      <c r="N2" s="21"/>
    </row>
    <row r="3" spans="1:14" ht="15.75" x14ac:dyDescent="0.25">
      <c r="K3" s="57" t="s">
        <v>26</v>
      </c>
      <c r="L3" s="57"/>
    </row>
    <row r="4" spans="1:14" ht="36" customHeight="1" x14ac:dyDescent="0.2">
      <c r="A4" s="58" t="s">
        <v>0</v>
      </c>
      <c r="B4" s="58" t="s">
        <v>1</v>
      </c>
      <c r="C4" s="62" t="s">
        <v>29</v>
      </c>
      <c r="D4" s="63"/>
      <c r="E4" s="62" t="s">
        <v>30</v>
      </c>
      <c r="F4" s="63"/>
      <c r="G4" s="58" t="s">
        <v>4</v>
      </c>
      <c r="H4" s="58" t="s">
        <v>5</v>
      </c>
      <c r="I4" s="64" t="s">
        <v>6</v>
      </c>
      <c r="J4" s="58" t="s">
        <v>45</v>
      </c>
      <c r="K4" s="58" t="s">
        <v>22</v>
      </c>
      <c r="L4" s="58" t="s">
        <v>48</v>
      </c>
    </row>
    <row r="5" spans="1:14" ht="15.75" x14ac:dyDescent="0.2">
      <c r="A5" s="59"/>
      <c r="B5" s="59"/>
      <c r="C5" s="24" t="s">
        <v>31</v>
      </c>
      <c r="D5" s="24" t="s">
        <v>32</v>
      </c>
      <c r="E5" s="24" t="s">
        <v>31</v>
      </c>
      <c r="F5" s="24" t="s">
        <v>32</v>
      </c>
      <c r="G5" s="59"/>
      <c r="H5" s="59"/>
      <c r="I5" s="65"/>
      <c r="J5" s="59"/>
      <c r="K5" s="59"/>
      <c r="L5" s="59"/>
    </row>
    <row r="6" spans="1:14" ht="16.5" x14ac:dyDescent="0.25">
      <c r="A6" s="1">
        <v>1</v>
      </c>
      <c r="B6" s="2" t="s">
        <v>7</v>
      </c>
      <c r="C6" s="3">
        <v>39</v>
      </c>
      <c r="D6" s="3">
        <v>15</v>
      </c>
      <c r="E6" s="3">
        <v>23</v>
      </c>
      <c r="F6" s="3">
        <v>21</v>
      </c>
      <c r="G6" s="4">
        <f>(C6+E6)*400</f>
        <v>24800</v>
      </c>
      <c r="H6" s="4">
        <f>(D6+F6)*400*15%</f>
        <v>2160</v>
      </c>
      <c r="I6" s="40">
        <f>G6+H6</f>
        <v>26960</v>
      </c>
      <c r="J6" s="9">
        <f>I6*55%</f>
        <v>14828.000000000002</v>
      </c>
      <c r="K6" s="9">
        <f>I6*30%</f>
        <v>8088</v>
      </c>
      <c r="L6" s="9">
        <f>I6*15%</f>
        <v>4044</v>
      </c>
    </row>
    <row r="7" spans="1:14" ht="16.5" x14ac:dyDescent="0.25">
      <c r="A7" s="1">
        <f>A6+1</f>
        <v>2</v>
      </c>
      <c r="B7" s="2" t="s">
        <v>8</v>
      </c>
      <c r="C7" s="3">
        <v>7</v>
      </c>
      <c r="D7" s="3">
        <v>0</v>
      </c>
      <c r="E7" s="3">
        <v>6</v>
      </c>
      <c r="F7" s="3">
        <v>12</v>
      </c>
      <c r="G7" s="4">
        <f t="shared" ref="G7:G16" si="0">(C7+E7)*400</f>
        <v>5200</v>
      </c>
      <c r="H7" s="4">
        <f t="shared" ref="H7:H16" si="1">(D7+F7)*400*15%</f>
        <v>720</v>
      </c>
      <c r="I7" s="40">
        <f t="shared" ref="I7:I16" si="2">G7+H7</f>
        <v>5920</v>
      </c>
      <c r="J7" s="9">
        <f t="shared" ref="J7:J16" si="3">I7*55%</f>
        <v>3256.0000000000005</v>
      </c>
      <c r="K7" s="9">
        <f t="shared" ref="K7:K16" si="4">I7*30%</f>
        <v>1776</v>
      </c>
      <c r="L7" s="9">
        <f t="shared" ref="L7:L16" si="5">I7*15%</f>
        <v>888</v>
      </c>
    </row>
    <row r="8" spans="1:14" ht="16.5" x14ac:dyDescent="0.25">
      <c r="A8" s="1">
        <f t="shared" ref="A8:A16" si="6">A7+1</f>
        <v>3</v>
      </c>
      <c r="B8" s="2" t="s">
        <v>9</v>
      </c>
      <c r="C8" s="3">
        <v>1</v>
      </c>
      <c r="D8" s="3">
        <v>0</v>
      </c>
      <c r="E8" s="3">
        <v>6</v>
      </c>
      <c r="F8" s="3">
        <v>0</v>
      </c>
      <c r="G8" s="4">
        <f t="shared" si="0"/>
        <v>2800</v>
      </c>
      <c r="H8" s="4">
        <f t="shared" si="1"/>
        <v>0</v>
      </c>
      <c r="I8" s="40">
        <f t="shared" si="2"/>
        <v>2800</v>
      </c>
      <c r="J8" s="9">
        <f t="shared" si="3"/>
        <v>1540.0000000000002</v>
      </c>
      <c r="K8" s="9">
        <f t="shared" si="4"/>
        <v>840</v>
      </c>
      <c r="L8" s="9">
        <f t="shared" si="5"/>
        <v>420</v>
      </c>
    </row>
    <row r="9" spans="1:14" ht="16.5" x14ac:dyDescent="0.25">
      <c r="A9" s="1">
        <f t="shared" si="6"/>
        <v>4</v>
      </c>
      <c r="B9" s="2" t="s">
        <v>10</v>
      </c>
      <c r="C9" s="48">
        <v>24</v>
      </c>
      <c r="D9" s="48">
        <v>0</v>
      </c>
      <c r="E9" s="48">
        <v>6</v>
      </c>
      <c r="F9" s="3">
        <v>5</v>
      </c>
      <c r="G9" s="4">
        <f t="shared" si="0"/>
        <v>12000</v>
      </c>
      <c r="H9" s="4">
        <f t="shared" si="1"/>
        <v>300</v>
      </c>
      <c r="I9" s="40">
        <f t="shared" si="2"/>
        <v>12300</v>
      </c>
      <c r="J9" s="9">
        <f t="shared" si="3"/>
        <v>6765.0000000000009</v>
      </c>
      <c r="K9" s="9">
        <f t="shared" si="4"/>
        <v>3690</v>
      </c>
      <c r="L9" s="9">
        <f t="shared" si="5"/>
        <v>1845</v>
      </c>
    </row>
    <row r="10" spans="1:14" ht="16.5" x14ac:dyDescent="0.25">
      <c r="A10" s="1">
        <f t="shared" si="6"/>
        <v>5</v>
      </c>
      <c r="B10" s="2" t="s">
        <v>50</v>
      </c>
      <c r="C10" s="48">
        <v>11</v>
      </c>
      <c r="D10" s="48">
        <v>10</v>
      </c>
      <c r="E10" s="48">
        <v>16</v>
      </c>
      <c r="F10" s="3">
        <v>15</v>
      </c>
      <c r="G10" s="4">
        <f t="shared" si="0"/>
        <v>10800</v>
      </c>
      <c r="H10" s="4">
        <f t="shared" si="1"/>
        <v>1500</v>
      </c>
      <c r="I10" s="40">
        <f t="shared" si="2"/>
        <v>12300</v>
      </c>
      <c r="J10" s="9">
        <f t="shared" si="3"/>
        <v>6765.0000000000009</v>
      </c>
      <c r="K10" s="9">
        <f>I10*30%</f>
        <v>3690</v>
      </c>
      <c r="L10" s="9">
        <f t="shared" si="5"/>
        <v>1845</v>
      </c>
    </row>
    <row r="11" spans="1:14" ht="16.5" x14ac:dyDescent="0.25">
      <c r="A11" s="1">
        <f t="shared" si="6"/>
        <v>6</v>
      </c>
      <c r="B11" s="2" t="s">
        <v>12</v>
      </c>
      <c r="C11" s="48">
        <v>3</v>
      </c>
      <c r="D11" s="48">
        <v>33</v>
      </c>
      <c r="E11" s="48">
        <v>14</v>
      </c>
      <c r="F11" s="3">
        <v>8</v>
      </c>
      <c r="G11" s="4">
        <f t="shared" si="0"/>
        <v>6800</v>
      </c>
      <c r="H11" s="4">
        <f t="shared" si="1"/>
        <v>2460</v>
      </c>
      <c r="I11" s="40">
        <f t="shared" si="2"/>
        <v>9260</v>
      </c>
      <c r="J11" s="9">
        <f t="shared" si="3"/>
        <v>5093</v>
      </c>
      <c r="K11" s="9">
        <f t="shared" si="4"/>
        <v>2778</v>
      </c>
      <c r="L11" s="9">
        <f t="shared" si="5"/>
        <v>1389</v>
      </c>
    </row>
    <row r="12" spans="1:14" ht="16.5" x14ac:dyDescent="0.25">
      <c r="A12" s="1">
        <f t="shared" si="6"/>
        <v>7</v>
      </c>
      <c r="B12" s="2" t="s">
        <v>13</v>
      </c>
      <c r="C12" s="47"/>
      <c r="D12" s="47"/>
      <c r="E12" s="47">
        <v>0</v>
      </c>
      <c r="F12" s="6">
        <v>0</v>
      </c>
      <c r="G12" s="4">
        <f t="shared" si="0"/>
        <v>0</v>
      </c>
      <c r="H12" s="4">
        <f t="shared" si="1"/>
        <v>0</v>
      </c>
      <c r="I12" s="40">
        <f t="shared" si="2"/>
        <v>0</v>
      </c>
      <c r="J12" s="9">
        <f t="shared" si="3"/>
        <v>0</v>
      </c>
      <c r="K12" s="9">
        <f t="shared" si="4"/>
        <v>0</v>
      </c>
      <c r="L12" s="9">
        <f t="shared" si="5"/>
        <v>0</v>
      </c>
    </row>
    <row r="13" spans="1:14" ht="16.5" x14ac:dyDescent="0.25">
      <c r="A13" s="1">
        <f t="shared" si="6"/>
        <v>8</v>
      </c>
      <c r="B13" s="2" t="s">
        <v>14</v>
      </c>
      <c r="C13" s="47">
        <v>33</v>
      </c>
      <c r="D13" s="47">
        <v>10</v>
      </c>
      <c r="E13" s="47">
        <v>15</v>
      </c>
      <c r="F13" s="6">
        <v>36</v>
      </c>
      <c r="G13" s="4">
        <f t="shared" si="0"/>
        <v>19200</v>
      </c>
      <c r="H13" s="4">
        <f t="shared" si="1"/>
        <v>2760</v>
      </c>
      <c r="I13" s="40">
        <f t="shared" si="2"/>
        <v>21960</v>
      </c>
      <c r="J13" s="9">
        <f t="shared" si="3"/>
        <v>12078.000000000002</v>
      </c>
      <c r="K13" s="9">
        <f t="shared" si="4"/>
        <v>6588</v>
      </c>
      <c r="L13" s="9">
        <f t="shared" si="5"/>
        <v>3294</v>
      </c>
    </row>
    <row r="14" spans="1:14" ht="16.5" x14ac:dyDescent="0.25">
      <c r="A14" s="1">
        <f t="shared" si="6"/>
        <v>9</v>
      </c>
      <c r="B14" s="7" t="s">
        <v>15</v>
      </c>
      <c r="C14" s="48">
        <v>44</v>
      </c>
      <c r="D14" s="48">
        <v>38</v>
      </c>
      <c r="E14" s="48">
        <v>22</v>
      </c>
      <c r="F14" s="3">
        <v>42</v>
      </c>
      <c r="G14" s="4">
        <f t="shared" si="0"/>
        <v>26400</v>
      </c>
      <c r="H14" s="4">
        <f t="shared" si="1"/>
        <v>4800</v>
      </c>
      <c r="I14" s="40">
        <f t="shared" si="2"/>
        <v>31200</v>
      </c>
      <c r="J14" s="9">
        <f t="shared" si="3"/>
        <v>17160</v>
      </c>
      <c r="K14" s="9">
        <f t="shared" si="4"/>
        <v>9360</v>
      </c>
      <c r="L14" s="9">
        <f t="shared" si="5"/>
        <v>4680</v>
      </c>
    </row>
    <row r="15" spans="1:14" ht="16.5" x14ac:dyDescent="0.25">
      <c r="A15" s="1">
        <f t="shared" si="6"/>
        <v>10</v>
      </c>
      <c r="B15" s="7" t="s">
        <v>16</v>
      </c>
      <c r="C15" s="3"/>
      <c r="D15" s="3"/>
      <c r="E15" s="3"/>
      <c r="F15" s="3"/>
      <c r="G15" s="4">
        <f t="shared" si="0"/>
        <v>0</v>
      </c>
      <c r="H15" s="4">
        <f t="shared" si="1"/>
        <v>0</v>
      </c>
      <c r="I15" s="40">
        <f t="shared" si="2"/>
        <v>0</v>
      </c>
      <c r="J15" s="9">
        <f t="shared" si="3"/>
        <v>0</v>
      </c>
      <c r="K15" s="9">
        <f t="shared" si="4"/>
        <v>0</v>
      </c>
      <c r="L15" s="9">
        <f t="shared" si="5"/>
        <v>0</v>
      </c>
    </row>
    <row r="16" spans="1:14" ht="34.5" customHeight="1" x14ac:dyDescent="0.25">
      <c r="A16" s="1">
        <f t="shared" si="6"/>
        <v>11</v>
      </c>
      <c r="B16" s="7" t="s">
        <v>27</v>
      </c>
      <c r="C16" s="3"/>
      <c r="D16" s="3"/>
      <c r="E16" s="3">
        <v>10</v>
      </c>
      <c r="F16" s="3">
        <v>5</v>
      </c>
      <c r="G16" s="4">
        <f t="shared" si="0"/>
        <v>4000</v>
      </c>
      <c r="H16" s="4">
        <f t="shared" si="1"/>
        <v>300</v>
      </c>
      <c r="I16" s="40">
        <f t="shared" si="2"/>
        <v>4300</v>
      </c>
      <c r="J16" s="9">
        <f t="shared" si="3"/>
        <v>2365</v>
      </c>
      <c r="K16" s="9">
        <f t="shared" si="4"/>
        <v>1290</v>
      </c>
      <c r="L16" s="9">
        <f t="shared" si="5"/>
        <v>645</v>
      </c>
    </row>
    <row r="17" spans="1:12" x14ac:dyDescent="0.2">
      <c r="A17" s="54" t="s">
        <v>25</v>
      </c>
      <c r="B17" s="55"/>
      <c r="C17" s="18">
        <f>SUM(C6:C16)</f>
        <v>162</v>
      </c>
      <c r="D17" s="18">
        <f>SUM(D6:D16)</f>
        <v>106</v>
      </c>
      <c r="E17" s="18">
        <f t="shared" ref="E17:L17" si="7">SUM(E6:E16)</f>
        <v>118</v>
      </c>
      <c r="F17" s="18">
        <f t="shared" si="7"/>
        <v>144</v>
      </c>
      <c r="G17" s="19">
        <f t="shared" si="7"/>
        <v>112000</v>
      </c>
      <c r="H17" s="19">
        <f t="shared" si="7"/>
        <v>15000</v>
      </c>
      <c r="I17" s="19">
        <f t="shared" si="7"/>
        <v>127000</v>
      </c>
      <c r="J17" s="19">
        <f t="shared" si="7"/>
        <v>69850</v>
      </c>
      <c r="K17" s="19">
        <f t="shared" si="7"/>
        <v>38100</v>
      </c>
      <c r="L17" s="19">
        <f t="shared" si="7"/>
        <v>19050</v>
      </c>
    </row>
  </sheetData>
  <mergeCells count="13">
    <mergeCell ref="A17:B17"/>
    <mergeCell ref="A2:L2"/>
    <mergeCell ref="K3:L3"/>
    <mergeCell ref="C4:D4"/>
    <mergeCell ref="E4:F4"/>
    <mergeCell ref="A4:A5"/>
    <mergeCell ref="B4:B5"/>
    <mergeCell ref="G4:G5"/>
    <mergeCell ref="H4:H5"/>
    <mergeCell ref="I4:I5"/>
    <mergeCell ref="J4:J5"/>
    <mergeCell ref="K4:K5"/>
    <mergeCell ref="L4:L5"/>
  </mergeCells>
  <pageMargins left="0.11811023622047245" right="0.11811023622047245" top="0.74803149606299213" bottom="0.74803149606299213" header="0.31496062992125984" footer="0.31496062992125984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workbookViewId="0">
      <selection activeCell="A2" sqref="A2:L2"/>
    </sheetView>
  </sheetViews>
  <sheetFormatPr defaultRowHeight="14.25" x14ac:dyDescent="0.2"/>
  <cols>
    <col min="1" max="1" width="6.25" customWidth="1"/>
    <col min="2" max="2" width="24" customWidth="1"/>
    <col min="3" max="6" width="8.375" customWidth="1"/>
    <col min="9" max="11" width="12.625" customWidth="1"/>
    <col min="12" max="12" width="11.75" customWidth="1"/>
    <col min="13" max="13" width="26" customWidth="1"/>
    <col min="14" max="14" width="17.375" customWidth="1"/>
  </cols>
  <sheetData>
    <row r="2" spans="1:12" ht="39.75" customHeight="1" x14ac:dyDescent="0.2">
      <c r="A2" s="56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 x14ac:dyDescent="0.25">
      <c r="K3" s="57" t="s">
        <v>26</v>
      </c>
      <c r="L3" s="57"/>
    </row>
    <row r="4" spans="1:12" ht="15.75" customHeight="1" x14ac:dyDescent="0.2">
      <c r="A4" s="60" t="s">
        <v>0</v>
      </c>
      <c r="B4" s="60" t="s">
        <v>1</v>
      </c>
      <c r="C4" s="62" t="s">
        <v>18</v>
      </c>
      <c r="D4" s="63"/>
      <c r="E4" s="62" t="s">
        <v>19</v>
      </c>
      <c r="F4" s="63"/>
      <c r="G4" s="58" t="s">
        <v>4</v>
      </c>
      <c r="H4" s="58" t="s">
        <v>5</v>
      </c>
      <c r="I4" s="58" t="s">
        <v>6</v>
      </c>
      <c r="J4" s="58" t="s">
        <v>45</v>
      </c>
      <c r="K4" s="58" t="s">
        <v>22</v>
      </c>
      <c r="L4" s="58" t="s">
        <v>46</v>
      </c>
    </row>
    <row r="5" spans="1:12" ht="15.75" x14ac:dyDescent="0.2">
      <c r="A5" s="61"/>
      <c r="B5" s="61"/>
      <c r="C5" s="13" t="s">
        <v>28</v>
      </c>
      <c r="D5" s="13" t="s">
        <v>49</v>
      </c>
      <c r="E5" s="38" t="s">
        <v>28</v>
      </c>
      <c r="F5" s="38" t="s">
        <v>49</v>
      </c>
      <c r="G5" s="59"/>
      <c r="H5" s="59"/>
      <c r="I5" s="59"/>
      <c r="J5" s="59"/>
      <c r="K5" s="59"/>
      <c r="L5" s="59"/>
    </row>
    <row r="6" spans="1:12" ht="16.5" x14ac:dyDescent="0.25">
      <c r="A6" s="1">
        <v>1</v>
      </c>
      <c r="B6" s="2" t="s">
        <v>7</v>
      </c>
      <c r="C6" s="3">
        <v>4</v>
      </c>
      <c r="D6" s="3">
        <v>3</v>
      </c>
      <c r="E6" s="3">
        <v>2</v>
      </c>
      <c r="F6" s="3">
        <v>1</v>
      </c>
      <c r="G6" s="4">
        <f>(C6+D6)*400</f>
        <v>2800</v>
      </c>
      <c r="H6" s="4">
        <f>(E6+F6)*400*15%</f>
        <v>180</v>
      </c>
      <c r="I6" s="42">
        <f>G6+H6</f>
        <v>2980</v>
      </c>
      <c r="J6" s="9">
        <f>I6*55%</f>
        <v>1639.0000000000002</v>
      </c>
      <c r="K6" s="9">
        <f>I6*30%</f>
        <v>894</v>
      </c>
      <c r="L6" s="9">
        <f>I6*15%</f>
        <v>447</v>
      </c>
    </row>
    <row r="7" spans="1:12" ht="16.5" x14ac:dyDescent="0.25">
      <c r="A7" s="1">
        <f>A6+1</f>
        <v>2</v>
      </c>
      <c r="B7" s="2" t="s">
        <v>8</v>
      </c>
      <c r="C7" s="3">
        <v>0</v>
      </c>
      <c r="D7" s="3">
        <v>2</v>
      </c>
      <c r="E7" s="3">
        <v>0</v>
      </c>
      <c r="F7" s="3">
        <v>0</v>
      </c>
      <c r="G7" s="4">
        <f t="shared" ref="G7:G16" si="0">(C7+D7)*400</f>
        <v>800</v>
      </c>
      <c r="H7" s="4">
        <f t="shared" ref="H7:H16" si="1">(E7+F7)*400*15%</f>
        <v>0</v>
      </c>
      <c r="I7" s="42">
        <f t="shared" ref="I7:I16" si="2">G7+H7</f>
        <v>800</v>
      </c>
      <c r="J7" s="9">
        <f t="shared" ref="J7:J16" si="3">I7*55%</f>
        <v>440.00000000000006</v>
      </c>
      <c r="K7" s="9">
        <f t="shared" ref="K7:K16" si="4">I7*30%</f>
        <v>240</v>
      </c>
      <c r="L7" s="9">
        <f t="shared" ref="L7:L16" si="5">I7*15%</f>
        <v>120</v>
      </c>
    </row>
    <row r="8" spans="1:12" ht="16.5" x14ac:dyDescent="0.25">
      <c r="A8" s="1">
        <f t="shared" ref="A8:A16" si="6">A7+1</f>
        <v>3</v>
      </c>
      <c r="B8" s="2" t="s">
        <v>9</v>
      </c>
      <c r="C8" s="3">
        <v>1</v>
      </c>
      <c r="D8" s="3">
        <v>2</v>
      </c>
      <c r="E8" s="3">
        <v>1</v>
      </c>
      <c r="F8" s="3">
        <v>0</v>
      </c>
      <c r="G8" s="4">
        <f t="shared" si="0"/>
        <v>1200</v>
      </c>
      <c r="H8" s="4">
        <f t="shared" si="1"/>
        <v>60</v>
      </c>
      <c r="I8" s="42">
        <f t="shared" si="2"/>
        <v>1260</v>
      </c>
      <c r="J8" s="9">
        <f t="shared" si="3"/>
        <v>693</v>
      </c>
      <c r="K8" s="9">
        <f t="shared" si="4"/>
        <v>378</v>
      </c>
      <c r="L8" s="9">
        <f t="shared" si="5"/>
        <v>189</v>
      </c>
    </row>
    <row r="9" spans="1:12" ht="16.5" x14ac:dyDescent="0.25">
      <c r="A9" s="1">
        <f t="shared" si="6"/>
        <v>4</v>
      </c>
      <c r="B9" s="2" t="s">
        <v>10</v>
      </c>
      <c r="C9" s="3">
        <v>5</v>
      </c>
      <c r="D9" s="3">
        <v>5</v>
      </c>
      <c r="E9" s="3">
        <v>0</v>
      </c>
      <c r="F9" s="3">
        <v>0</v>
      </c>
      <c r="G9" s="4">
        <f>(C9+D9)*400</f>
        <v>4000</v>
      </c>
      <c r="H9" s="4">
        <f t="shared" si="1"/>
        <v>0</v>
      </c>
      <c r="I9" s="42">
        <f t="shared" si="2"/>
        <v>4000</v>
      </c>
      <c r="J9" s="9">
        <f t="shared" si="3"/>
        <v>2200</v>
      </c>
      <c r="K9" s="9">
        <f t="shared" si="4"/>
        <v>1200</v>
      </c>
      <c r="L9" s="9">
        <f t="shared" si="5"/>
        <v>600</v>
      </c>
    </row>
    <row r="10" spans="1:12" ht="16.5" x14ac:dyDescent="0.25">
      <c r="A10" s="1">
        <f t="shared" si="6"/>
        <v>5</v>
      </c>
      <c r="B10" s="2" t="s">
        <v>50</v>
      </c>
      <c r="C10" s="3">
        <v>7</v>
      </c>
      <c r="D10" s="3">
        <v>5</v>
      </c>
      <c r="E10" s="3">
        <v>2</v>
      </c>
      <c r="F10" s="3">
        <v>4</v>
      </c>
      <c r="G10" s="4">
        <f t="shared" si="0"/>
        <v>4800</v>
      </c>
      <c r="H10" s="4">
        <f t="shared" si="1"/>
        <v>360</v>
      </c>
      <c r="I10" s="42">
        <f t="shared" si="2"/>
        <v>5160</v>
      </c>
      <c r="J10" s="9">
        <f t="shared" si="3"/>
        <v>2838.0000000000005</v>
      </c>
      <c r="K10" s="9">
        <f t="shared" si="4"/>
        <v>1548</v>
      </c>
      <c r="L10" s="9">
        <f t="shared" si="5"/>
        <v>774</v>
      </c>
    </row>
    <row r="11" spans="1:12" ht="16.5" x14ac:dyDescent="0.25">
      <c r="A11" s="1">
        <f t="shared" si="6"/>
        <v>6</v>
      </c>
      <c r="B11" s="2" t="s">
        <v>12</v>
      </c>
      <c r="C11" s="3">
        <v>0</v>
      </c>
      <c r="D11" s="3">
        <v>0</v>
      </c>
      <c r="E11" s="3">
        <v>1</v>
      </c>
      <c r="F11" s="3">
        <v>1</v>
      </c>
      <c r="G11" s="4">
        <f t="shared" si="0"/>
        <v>0</v>
      </c>
      <c r="H11" s="4">
        <f t="shared" si="1"/>
        <v>120</v>
      </c>
      <c r="I11" s="42">
        <f t="shared" si="2"/>
        <v>120</v>
      </c>
      <c r="J11" s="9">
        <f t="shared" si="3"/>
        <v>66</v>
      </c>
      <c r="K11" s="9">
        <f t="shared" si="4"/>
        <v>36</v>
      </c>
      <c r="L11" s="9">
        <f t="shared" si="5"/>
        <v>18</v>
      </c>
    </row>
    <row r="12" spans="1:12" ht="16.5" x14ac:dyDescent="0.25">
      <c r="A12" s="1">
        <f t="shared" si="6"/>
        <v>7</v>
      </c>
      <c r="B12" s="2" t="s">
        <v>13</v>
      </c>
      <c r="C12" s="6">
        <v>1</v>
      </c>
      <c r="D12" s="6">
        <v>1</v>
      </c>
      <c r="E12" s="6">
        <v>0</v>
      </c>
      <c r="F12" s="6">
        <v>0</v>
      </c>
      <c r="G12" s="4">
        <f t="shared" si="0"/>
        <v>800</v>
      </c>
      <c r="H12" s="4">
        <f t="shared" si="1"/>
        <v>0</v>
      </c>
      <c r="I12" s="42">
        <f t="shared" si="2"/>
        <v>800</v>
      </c>
      <c r="J12" s="9">
        <f t="shared" si="3"/>
        <v>440.00000000000006</v>
      </c>
      <c r="K12" s="9">
        <f t="shared" si="4"/>
        <v>240</v>
      </c>
      <c r="L12" s="9">
        <f t="shared" si="5"/>
        <v>120</v>
      </c>
    </row>
    <row r="13" spans="1:12" ht="16.5" x14ac:dyDescent="0.25">
      <c r="A13" s="1">
        <f t="shared" si="6"/>
        <v>8</v>
      </c>
      <c r="B13" s="2" t="s">
        <v>14</v>
      </c>
      <c r="C13" s="6">
        <v>2</v>
      </c>
      <c r="D13" s="6">
        <v>3</v>
      </c>
      <c r="E13" s="6">
        <v>2</v>
      </c>
      <c r="F13" s="5">
        <v>1</v>
      </c>
      <c r="G13" s="4">
        <f t="shared" si="0"/>
        <v>2000</v>
      </c>
      <c r="H13" s="4">
        <f t="shared" si="1"/>
        <v>180</v>
      </c>
      <c r="I13" s="42">
        <f t="shared" si="2"/>
        <v>2180</v>
      </c>
      <c r="J13" s="9">
        <f t="shared" si="3"/>
        <v>1199</v>
      </c>
      <c r="K13" s="9">
        <f t="shared" si="4"/>
        <v>654</v>
      </c>
      <c r="L13" s="9">
        <f t="shared" si="5"/>
        <v>327</v>
      </c>
    </row>
    <row r="14" spans="1:12" ht="16.5" x14ac:dyDescent="0.25">
      <c r="A14" s="1">
        <f t="shared" si="6"/>
        <v>9</v>
      </c>
      <c r="B14" s="7" t="s">
        <v>15</v>
      </c>
      <c r="C14" s="6">
        <v>8</v>
      </c>
      <c r="D14" s="6">
        <v>8</v>
      </c>
      <c r="E14" s="6">
        <v>0</v>
      </c>
      <c r="F14" s="3">
        <v>0</v>
      </c>
      <c r="G14" s="4">
        <f t="shared" si="0"/>
        <v>6400</v>
      </c>
      <c r="H14" s="4">
        <f t="shared" si="1"/>
        <v>0</v>
      </c>
      <c r="I14" s="42">
        <f t="shared" si="2"/>
        <v>6400</v>
      </c>
      <c r="J14" s="9">
        <f t="shared" si="3"/>
        <v>3520.0000000000005</v>
      </c>
      <c r="K14" s="9">
        <f t="shared" si="4"/>
        <v>1920</v>
      </c>
      <c r="L14" s="9">
        <f t="shared" si="5"/>
        <v>960</v>
      </c>
    </row>
    <row r="15" spans="1:12" ht="16.5" x14ac:dyDescent="0.25">
      <c r="A15" s="1">
        <f t="shared" si="6"/>
        <v>10</v>
      </c>
      <c r="B15" s="7" t="s">
        <v>16</v>
      </c>
      <c r="C15" s="6"/>
      <c r="D15" s="6"/>
      <c r="E15" s="6"/>
      <c r="F15" s="3"/>
      <c r="G15" s="4">
        <f t="shared" si="0"/>
        <v>0</v>
      </c>
      <c r="H15" s="4">
        <f t="shared" si="1"/>
        <v>0</v>
      </c>
      <c r="I15" s="42">
        <f t="shared" si="2"/>
        <v>0</v>
      </c>
      <c r="J15" s="9">
        <f t="shared" si="3"/>
        <v>0</v>
      </c>
      <c r="K15" s="9">
        <f t="shared" si="4"/>
        <v>0</v>
      </c>
      <c r="L15" s="9">
        <f t="shared" si="5"/>
        <v>0</v>
      </c>
    </row>
    <row r="16" spans="1:12" ht="33" x14ac:dyDescent="0.25">
      <c r="A16" s="1">
        <f t="shared" si="6"/>
        <v>11</v>
      </c>
      <c r="B16" s="7" t="s">
        <v>17</v>
      </c>
      <c r="C16" s="3"/>
      <c r="D16" s="3"/>
      <c r="E16" s="3"/>
      <c r="F16" s="3"/>
      <c r="G16" s="4">
        <f t="shared" si="0"/>
        <v>0</v>
      </c>
      <c r="H16" s="4">
        <f t="shared" si="1"/>
        <v>0</v>
      </c>
      <c r="I16" s="42">
        <f t="shared" si="2"/>
        <v>0</v>
      </c>
      <c r="J16" s="9">
        <f t="shared" si="3"/>
        <v>0</v>
      </c>
      <c r="K16" s="10">
        <f t="shared" si="4"/>
        <v>0</v>
      </c>
      <c r="L16" s="9">
        <f t="shared" si="5"/>
        <v>0</v>
      </c>
    </row>
    <row r="17" spans="1:12" x14ac:dyDescent="0.2">
      <c r="A17" s="54" t="s">
        <v>25</v>
      </c>
      <c r="B17" s="55"/>
      <c r="C17" s="19">
        <f>SUM(C6:C16)</f>
        <v>28</v>
      </c>
      <c r="D17" s="19">
        <f>SUM(D6:D16)</f>
        <v>29</v>
      </c>
      <c r="E17" s="19">
        <f>SUM(E6:E16)</f>
        <v>8</v>
      </c>
      <c r="F17" s="19">
        <f>SUM(F6:F16)</f>
        <v>7</v>
      </c>
      <c r="G17" s="19">
        <f t="shared" ref="G17:L17" si="7">SUM(G6:G16)</f>
        <v>22800</v>
      </c>
      <c r="H17" s="19">
        <f t="shared" si="7"/>
        <v>900</v>
      </c>
      <c r="I17" s="19">
        <f t="shared" si="7"/>
        <v>23700</v>
      </c>
      <c r="J17" s="19">
        <f t="shared" si="7"/>
        <v>13035</v>
      </c>
      <c r="K17" s="19">
        <f t="shared" si="7"/>
        <v>7110</v>
      </c>
      <c r="L17" s="19">
        <f t="shared" si="7"/>
        <v>3555</v>
      </c>
    </row>
  </sheetData>
  <mergeCells count="13">
    <mergeCell ref="K4:K5"/>
    <mergeCell ref="L4:L5"/>
    <mergeCell ref="A17:B17"/>
    <mergeCell ref="A2:L2"/>
    <mergeCell ref="A4:A5"/>
    <mergeCell ref="B4:B5"/>
    <mergeCell ref="C4:D4"/>
    <mergeCell ref="E4:F4"/>
    <mergeCell ref="G4:G5"/>
    <mergeCell ref="H4:H5"/>
    <mergeCell ref="I4:I5"/>
    <mergeCell ref="J4:J5"/>
    <mergeCell ref="K3:L3"/>
  </mergeCells>
  <pageMargins left="0.31496062992125984" right="0.31496062992125984" top="0.74803149606299213" bottom="0.74803149606299213" header="0.31496062992125984" footer="0.31496062992125984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workbookViewId="0">
      <selection activeCell="A2" sqref="A2:J2"/>
    </sheetView>
  </sheetViews>
  <sheetFormatPr defaultRowHeight="14.25" x14ac:dyDescent="0.2"/>
  <cols>
    <col min="1" max="1" width="6.25" customWidth="1"/>
    <col min="2" max="2" width="24.375" customWidth="1"/>
    <col min="5" max="5" width="11.75" customWidth="1"/>
    <col min="6" max="6" width="10.875" customWidth="1"/>
    <col min="7" max="7" width="13.75" customWidth="1"/>
    <col min="8" max="8" width="12.75" customWidth="1"/>
    <col min="9" max="9" width="12.125" style="16" customWidth="1"/>
    <col min="10" max="10" width="11.375" style="15" customWidth="1"/>
    <col min="11" max="11" width="10.25" customWidth="1"/>
    <col min="12" max="12" width="4.875" bestFit="1" customWidth="1"/>
    <col min="13" max="13" width="26" customWidth="1"/>
    <col min="14" max="14" width="17.375" customWidth="1"/>
  </cols>
  <sheetData>
    <row r="2" spans="1:12" ht="50.25" customHeight="1" x14ac:dyDescent="0.2">
      <c r="A2" s="56" t="s">
        <v>54</v>
      </c>
      <c r="B2" s="56"/>
      <c r="C2" s="56"/>
      <c r="D2" s="56"/>
      <c r="E2" s="56"/>
      <c r="F2" s="56"/>
      <c r="G2" s="56"/>
      <c r="H2" s="56"/>
      <c r="I2" s="56"/>
      <c r="J2" s="56"/>
      <c r="K2" s="21"/>
      <c r="L2" s="21"/>
    </row>
    <row r="3" spans="1:12" ht="15.75" x14ac:dyDescent="0.25">
      <c r="I3" s="57" t="s">
        <v>26</v>
      </c>
      <c r="J3" s="57"/>
    </row>
    <row r="4" spans="1:12" ht="46.5" customHeight="1" x14ac:dyDescent="0.2">
      <c r="A4" s="12" t="s">
        <v>0</v>
      </c>
      <c r="B4" s="12" t="s">
        <v>1</v>
      </c>
      <c r="C4" s="13" t="s">
        <v>20</v>
      </c>
      <c r="D4" s="14" t="s">
        <v>21</v>
      </c>
      <c r="E4" s="14" t="s">
        <v>4</v>
      </c>
      <c r="F4" s="14" t="s">
        <v>5</v>
      </c>
      <c r="G4" s="11" t="s">
        <v>6</v>
      </c>
      <c r="H4" s="37" t="s">
        <v>45</v>
      </c>
      <c r="I4" s="37" t="s">
        <v>22</v>
      </c>
      <c r="J4" s="37" t="s">
        <v>48</v>
      </c>
      <c r="K4" s="37" t="s">
        <v>36</v>
      </c>
    </row>
    <row r="5" spans="1:12" ht="16.5" x14ac:dyDescent="0.25">
      <c r="A5" s="1">
        <v>1</v>
      </c>
      <c r="B5" s="2" t="s">
        <v>7</v>
      </c>
      <c r="C5" s="3">
        <v>84</v>
      </c>
      <c r="D5" s="3">
        <v>14</v>
      </c>
      <c r="E5" s="4">
        <f>C5*700</f>
        <v>58800</v>
      </c>
      <c r="F5" s="4">
        <f>D5*700*15%</f>
        <v>1470</v>
      </c>
      <c r="G5" s="40">
        <f>E5+F5</f>
        <v>60270</v>
      </c>
      <c r="H5" s="17">
        <f>G5*55%</f>
        <v>33148.5</v>
      </c>
      <c r="I5" s="17">
        <f t="shared" ref="I5:I15" si="0">G5*30%</f>
        <v>18081</v>
      </c>
      <c r="J5" s="17">
        <f>G5*15%</f>
        <v>9040.5</v>
      </c>
      <c r="K5" s="29">
        <f>G5*30%</f>
        <v>18081</v>
      </c>
    </row>
    <row r="6" spans="1:12" ht="16.5" x14ac:dyDescent="0.25">
      <c r="A6" s="1">
        <f>A5+1</f>
        <v>2</v>
      </c>
      <c r="B6" s="2" t="s">
        <v>8</v>
      </c>
      <c r="C6" s="3">
        <v>78</v>
      </c>
      <c r="D6" s="3">
        <v>0</v>
      </c>
      <c r="E6" s="4">
        <f t="shared" ref="E6:E15" si="1">C6*700</f>
        <v>54600</v>
      </c>
      <c r="F6" s="4">
        <f t="shared" ref="F6:F15" si="2">D6*700*15%</f>
        <v>0</v>
      </c>
      <c r="G6" s="40">
        <f t="shared" ref="G6:G15" si="3">E6+F6</f>
        <v>54600</v>
      </c>
      <c r="H6" s="17">
        <f>G6*55%</f>
        <v>30030.000000000004</v>
      </c>
      <c r="I6" s="17">
        <f t="shared" si="0"/>
        <v>16380</v>
      </c>
      <c r="J6" s="17">
        <f>G6*15%</f>
        <v>8190</v>
      </c>
      <c r="K6" s="29">
        <f>G6*30%</f>
        <v>16380</v>
      </c>
    </row>
    <row r="7" spans="1:12" ht="16.5" x14ac:dyDescent="0.25">
      <c r="A7" s="1">
        <f t="shared" ref="A7:A15" si="4">A6+1</f>
        <v>3</v>
      </c>
      <c r="B7" s="2" t="s">
        <v>9</v>
      </c>
      <c r="C7" s="3">
        <v>67</v>
      </c>
      <c r="D7" s="3">
        <v>0</v>
      </c>
      <c r="E7" s="4">
        <f t="shared" si="1"/>
        <v>46900</v>
      </c>
      <c r="F7" s="4">
        <f t="shared" si="2"/>
        <v>0</v>
      </c>
      <c r="G7" s="40">
        <f t="shared" si="3"/>
        <v>46900</v>
      </c>
      <c r="H7" s="17">
        <f t="shared" ref="H7:H15" si="5">G7*55%</f>
        <v>25795.000000000004</v>
      </c>
      <c r="I7" s="17">
        <f t="shared" si="0"/>
        <v>14070</v>
      </c>
      <c r="J7" s="17">
        <f t="shared" ref="J7:J15" si="6">G7*15%</f>
        <v>7035</v>
      </c>
      <c r="K7" s="29">
        <f t="shared" ref="K7:K16" si="7">G7*30%</f>
        <v>14070</v>
      </c>
    </row>
    <row r="8" spans="1:12" ht="16.5" x14ac:dyDescent="0.25">
      <c r="A8" s="1">
        <f t="shared" si="4"/>
        <v>4</v>
      </c>
      <c r="B8" s="2" t="s">
        <v>10</v>
      </c>
      <c r="C8" s="3">
        <v>37</v>
      </c>
      <c r="D8" s="3">
        <v>3</v>
      </c>
      <c r="E8" s="4">
        <f t="shared" si="1"/>
        <v>25900</v>
      </c>
      <c r="F8" s="4">
        <f t="shared" si="2"/>
        <v>315</v>
      </c>
      <c r="G8" s="40">
        <f t="shared" si="3"/>
        <v>26215</v>
      </c>
      <c r="H8" s="17">
        <f t="shared" si="5"/>
        <v>14418.250000000002</v>
      </c>
      <c r="I8" s="17">
        <f t="shared" si="0"/>
        <v>7864.5</v>
      </c>
      <c r="J8" s="17">
        <f t="shared" si="6"/>
        <v>3932.25</v>
      </c>
      <c r="K8" s="29">
        <f t="shared" si="7"/>
        <v>7864.5</v>
      </c>
    </row>
    <row r="9" spans="1:12" ht="16.5" x14ac:dyDescent="0.25">
      <c r="A9" s="1">
        <f t="shared" si="4"/>
        <v>5</v>
      </c>
      <c r="B9" s="2" t="s">
        <v>50</v>
      </c>
      <c r="C9" s="3">
        <v>74</v>
      </c>
      <c r="D9" s="3">
        <v>0</v>
      </c>
      <c r="E9" s="4">
        <f t="shared" si="1"/>
        <v>51800</v>
      </c>
      <c r="F9" s="4">
        <f t="shared" si="2"/>
        <v>0</v>
      </c>
      <c r="G9" s="40">
        <f t="shared" si="3"/>
        <v>51800</v>
      </c>
      <c r="H9" s="17">
        <f t="shared" si="5"/>
        <v>28490.000000000004</v>
      </c>
      <c r="I9" s="17">
        <f t="shared" si="0"/>
        <v>15540</v>
      </c>
      <c r="J9" s="17">
        <f t="shared" si="6"/>
        <v>7770</v>
      </c>
      <c r="K9" s="29">
        <f t="shared" si="7"/>
        <v>15540</v>
      </c>
    </row>
    <row r="10" spans="1:12" ht="16.5" x14ac:dyDescent="0.25">
      <c r="A10" s="1">
        <f t="shared" si="4"/>
        <v>6</v>
      </c>
      <c r="B10" s="2" t="s">
        <v>12</v>
      </c>
      <c r="C10" s="3">
        <v>43</v>
      </c>
      <c r="D10" s="3">
        <v>0</v>
      </c>
      <c r="E10" s="4">
        <f t="shared" si="1"/>
        <v>30100</v>
      </c>
      <c r="F10" s="4">
        <f t="shared" si="2"/>
        <v>0</v>
      </c>
      <c r="G10" s="40">
        <f t="shared" si="3"/>
        <v>30100</v>
      </c>
      <c r="H10" s="17">
        <f t="shared" si="5"/>
        <v>16555</v>
      </c>
      <c r="I10" s="17">
        <f t="shared" si="0"/>
        <v>9030</v>
      </c>
      <c r="J10" s="17">
        <f t="shared" si="6"/>
        <v>4515</v>
      </c>
      <c r="K10" s="29">
        <f t="shared" si="7"/>
        <v>9030</v>
      </c>
    </row>
    <row r="11" spans="1:12" ht="16.5" x14ac:dyDescent="0.25">
      <c r="A11" s="1">
        <f t="shared" si="4"/>
        <v>7</v>
      </c>
      <c r="B11" s="2" t="s">
        <v>13</v>
      </c>
      <c r="C11" s="6">
        <v>24</v>
      </c>
      <c r="D11" s="6">
        <v>0</v>
      </c>
      <c r="E11" s="4">
        <f>C11*700</f>
        <v>16800</v>
      </c>
      <c r="F11" s="4">
        <f t="shared" si="2"/>
        <v>0</v>
      </c>
      <c r="G11" s="40">
        <f t="shared" si="3"/>
        <v>16800</v>
      </c>
      <c r="H11" s="17">
        <f t="shared" si="5"/>
        <v>9240</v>
      </c>
      <c r="I11" s="17">
        <f t="shared" si="0"/>
        <v>5040</v>
      </c>
      <c r="J11" s="17">
        <f t="shared" si="6"/>
        <v>2520</v>
      </c>
      <c r="K11" s="29">
        <f t="shared" si="7"/>
        <v>5040</v>
      </c>
    </row>
    <row r="12" spans="1:12" ht="16.5" x14ac:dyDescent="0.25">
      <c r="A12" s="1">
        <f t="shared" si="4"/>
        <v>8</v>
      </c>
      <c r="B12" s="2" t="s">
        <v>14</v>
      </c>
      <c r="C12" s="6">
        <v>78</v>
      </c>
      <c r="D12" s="6">
        <v>3</v>
      </c>
      <c r="E12" s="4">
        <f t="shared" si="1"/>
        <v>54600</v>
      </c>
      <c r="F12" s="4">
        <f t="shared" si="2"/>
        <v>315</v>
      </c>
      <c r="G12" s="40">
        <f t="shared" si="3"/>
        <v>54915</v>
      </c>
      <c r="H12" s="17">
        <f t="shared" si="5"/>
        <v>30203.250000000004</v>
      </c>
      <c r="I12" s="17">
        <f t="shared" si="0"/>
        <v>16474.5</v>
      </c>
      <c r="J12" s="17">
        <f t="shared" si="6"/>
        <v>8237.25</v>
      </c>
      <c r="K12" s="29">
        <f t="shared" si="7"/>
        <v>16474.5</v>
      </c>
    </row>
    <row r="13" spans="1:12" s="53" customFormat="1" ht="16.5" x14ac:dyDescent="0.25">
      <c r="A13" s="45">
        <f t="shared" si="4"/>
        <v>9</v>
      </c>
      <c r="B13" s="46" t="s">
        <v>15</v>
      </c>
      <c r="C13" s="47">
        <v>66</v>
      </c>
      <c r="D13" s="48">
        <v>2</v>
      </c>
      <c r="E13" s="49">
        <f t="shared" si="1"/>
        <v>46200</v>
      </c>
      <c r="F13" s="49">
        <f t="shared" si="2"/>
        <v>210</v>
      </c>
      <c r="G13" s="50">
        <f t="shared" si="3"/>
        <v>46410</v>
      </c>
      <c r="H13" s="51">
        <f t="shared" si="5"/>
        <v>25525.500000000004</v>
      </c>
      <c r="I13" s="51">
        <f t="shared" si="0"/>
        <v>13923</v>
      </c>
      <c r="J13" s="51">
        <f t="shared" si="6"/>
        <v>6961.5</v>
      </c>
      <c r="K13" s="52">
        <f t="shared" si="7"/>
        <v>13923</v>
      </c>
    </row>
    <row r="14" spans="1:12" ht="16.5" x14ac:dyDescent="0.25">
      <c r="A14" s="1">
        <f t="shared" si="4"/>
        <v>10</v>
      </c>
      <c r="B14" s="7" t="s">
        <v>16</v>
      </c>
      <c r="C14" s="6">
        <v>118</v>
      </c>
      <c r="D14" s="3">
        <v>5</v>
      </c>
      <c r="E14" s="4">
        <f>C14*700</f>
        <v>82600</v>
      </c>
      <c r="F14" s="4">
        <f t="shared" si="2"/>
        <v>525</v>
      </c>
      <c r="G14" s="40">
        <f t="shared" si="3"/>
        <v>83125</v>
      </c>
      <c r="H14" s="17">
        <f t="shared" si="5"/>
        <v>45718.750000000007</v>
      </c>
      <c r="I14" s="17">
        <f t="shared" si="0"/>
        <v>24937.5</v>
      </c>
      <c r="J14" s="17">
        <f t="shared" si="6"/>
        <v>12468.75</v>
      </c>
      <c r="K14" s="29">
        <f t="shared" si="7"/>
        <v>24937.5</v>
      </c>
    </row>
    <row r="15" spans="1:12" ht="37.5" customHeight="1" x14ac:dyDescent="0.25">
      <c r="A15" s="1">
        <f t="shared" si="4"/>
        <v>11</v>
      </c>
      <c r="B15" s="7" t="s">
        <v>17</v>
      </c>
      <c r="C15" s="3">
        <v>6</v>
      </c>
      <c r="D15" s="3">
        <v>4</v>
      </c>
      <c r="E15" s="4">
        <f t="shared" si="1"/>
        <v>4200</v>
      </c>
      <c r="F15" s="4">
        <f t="shared" si="2"/>
        <v>420</v>
      </c>
      <c r="G15" s="40">
        <f t="shared" si="3"/>
        <v>4620</v>
      </c>
      <c r="H15" s="17">
        <f t="shared" si="5"/>
        <v>2541</v>
      </c>
      <c r="I15" s="17">
        <f t="shared" si="0"/>
        <v>1386</v>
      </c>
      <c r="J15" s="17">
        <f t="shared" si="6"/>
        <v>693</v>
      </c>
      <c r="K15" s="29">
        <f t="shared" si="7"/>
        <v>1386</v>
      </c>
    </row>
    <row r="16" spans="1:12" ht="15.75" x14ac:dyDescent="0.25">
      <c r="A16" s="54" t="s">
        <v>25</v>
      </c>
      <c r="B16" s="55"/>
      <c r="C16" s="18">
        <f>SUM(C5:C15)</f>
        <v>675</v>
      </c>
      <c r="D16" s="18">
        <f t="shared" ref="D16:J16" si="8">SUM(D5:D15)</f>
        <v>31</v>
      </c>
      <c r="E16" s="19">
        <f t="shared" si="8"/>
        <v>472500</v>
      </c>
      <c r="F16" s="19">
        <f t="shared" si="8"/>
        <v>3255</v>
      </c>
      <c r="G16" s="19">
        <f t="shared" si="8"/>
        <v>475755</v>
      </c>
      <c r="H16" s="19">
        <f t="shared" si="8"/>
        <v>261665.25</v>
      </c>
      <c r="I16" s="19">
        <f t="shared" si="8"/>
        <v>142726.5</v>
      </c>
      <c r="J16" s="19">
        <f t="shared" si="8"/>
        <v>71363.25</v>
      </c>
      <c r="K16" s="29">
        <f t="shared" si="7"/>
        <v>142726.5</v>
      </c>
    </row>
  </sheetData>
  <mergeCells count="3">
    <mergeCell ref="A16:B16"/>
    <mergeCell ref="A2:J2"/>
    <mergeCell ref="I3:J3"/>
  </mergeCells>
  <pageMargins left="0.31496062992125984" right="0.31496062992125984" top="0.74803149606299213" bottom="0.74803149606299213" header="0.31496062992125984" footer="0.31496062992125984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workbookViewId="0">
      <selection activeCell="A2" sqref="A2:J2"/>
    </sheetView>
  </sheetViews>
  <sheetFormatPr defaultRowHeight="14.25" x14ac:dyDescent="0.2"/>
  <cols>
    <col min="1" max="1" width="6.25" customWidth="1"/>
    <col min="2" max="2" width="24.375" customWidth="1"/>
    <col min="5" max="5" width="11.875" customWidth="1"/>
    <col min="6" max="6" width="12.375" customWidth="1"/>
    <col min="7" max="8" width="11.125" customWidth="1"/>
    <col min="9" max="9" width="11.375" customWidth="1"/>
    <col min="10" max="10" width="11.625" customWidth="1"/>
    <col min="12" max="12" width="4.875" bestFit="1" customWidth="1"/>
    <col min="13" max="13" width="26" customWidth="1"/>
    <col min="14" max="14" width="17.375" customWidth="1"/>
  </cols>
  <sheetData>
    <row r="2" spans="1:12" ht="43.5" customHeight="1" x14ac:dyDescent="0.2">
      <c r="A2" s="56" t="s">
        <v>55</v>
      </c>
      <c r="B2" s="56"/>
      <c r="C2" s="56"/>
      <c r="D2" s="56"/>
      <c r="E2" s="56"/>
      <c r="F2" s="56"/>
      <c r="G2" s="56"/>
      <c r="H2" s="56"/>
      <c r="I2" s="56"/>
      <c r="J2" s="56"/>
      <c r="K2" s="21"/>
      <c r="L2" s="21"/>
    </row>
    <row r="3" spans="1:12" ht="15.75" x14ac:dyDescent="0.25">
      <c r="I3" s="57" t="s">
        <v>26</v>
      </c>
      <c r="J3" s="57"/>
    </row>
    <row r="4" spans="1:12" ht="47.25" customHeight="1" x14ac:dyDescent="0.2">
      <c r="A4" s="11" t="s">
        <v>0</v>
      </c>
      <c r="B4" s="11" t="s">
        <v>1</v>
      </c>
      <c r="C4" s="11" t="s">
        <v>20</v>
      </c>
      <c r="D4" s="11" t="s">
        <v>21</v>
      </c>
      <c r="E4" s="11" t="s">
        <v>4</v>
      </c>
      <c r="F4" s="11" t="s">
        <v>5</v>
      </c>
      <c r="G4" s="11" t="s">
        <v>6</v>
      </c>
      <c r="H4" s="25" t="s">
        <v>45</v>
      </c>
      <c r="I4" s="25" t="s">
        <v>22</v>
      </c>
      <c r="J4" s="25" t="s">
        <v>48</v>
      </c>
      <c r="K4" s="37" t="s">
        <v>36</v>
      </c>
    </row>
    <row r="5" spans="1:12" ht="16.5" x14ac:dyDescent="0.25">
      <c r="A5" s="1">
        <v>1</v>
      </c>
      <c r="B5" s="2" t="s">
        <v>7</v>
      </c>
      <c r="C5" s="3">
        <v>49</v>
      </c>
      <c r="D5" s="3">
        <v>39</v>
      </c>
      <c r="E5" s="4">
        <f>C5*400</f>
        <v>19600</v>
      </c>
      <c r="F5" s="4">
        <f>D5*400*15%</f>
        <v>2340</v>
      </c>
      <c r="G5" s="40">
        <f>E5+F5</f>
        <v>21940</v>
      </c>
      <c r="H5" s="35">
        <f>G5*55%</f>
        <v>12067.000000000002</v>
      </c>
      <c r="I5" s="9">
        <f t="shared" ref="I5:I15" si="0">G5*30%</f>
        <v>6582</v>
      </c>
      <c r="J5" s="9">
        <f>G5*15%</f>
        <v>3291</v>
      </c>
      <c r="K5" s="29">
        <f>G5*30%</f>
        <v>6582</v>
      </c>
    </row>
    <row r="6" spans="1:12" ht="16.5" x14ac:dyDescent="0.25">
      <c r="A6" s="1">
        <f>A5+1</f>
        <v>2</v>
      </c>
      <c r="B6" s="2" t="s">
        <v>8</v>
      </c>
      <c r="C6" s="3">
        <v>26</v>
      </c>
      <c r="D6" s="3">
        <v>12</v>
      </c>
      <c r="E6" s="4">
        <f t="shared" ref="E6:E15" si="1">C6*400</f>
        <v>10400</v>
      </c>
      <c r="F6" s="4">
        <f t="shared" ref="F6:F15" si="2">D6*400*15%</f>
        <v>720</v>
      </c>
      <c r="G6" s="40">
        <f t="shared" ref="G6:G15" si="3">E6+F6</f>
        <v>11120</v>
      </c>
      <c r="H6" s="35">
        <f t="shared" ref="H6:H15" si="4">G6*55%</f>
        <v>6116.0000000000009</v>
      </c>
      <c r="I6" s="9">
        <f t="shared" si="0"/>
        <v>3336</v>
      </c>
      <c r="J6" s="9">
        <f>G6*15%</f>
        <v>1668</v>
      </c>
      <c r="K6" s="29">
        <f t="shared" ref="K6:K15" si="5">G6*30%</f>
        <v>3336</v>
      </c>
    </row>
    <row r="7" spans="1:12" ht="16.5" x14ac:dyDescent="0.25">
      <c r="A7" s="1">
        <f t="shared" ref="A7:A15" si="6">A6+1</f>
        <v>3</v>
      </c>
      <c r="B7" s="2" t="s">
        <v>9</v>
      </c>
      <c r="C7" s="3">
        <v>25</v>
      </c>
      <c r="D7" s="3">
        <v>0</v>
      </c>
      <c r="E7" s="4">
        <f t="shared" si="1"/>
        <v>10000</v>
      </c>
      <c r="F7" s="4">
        <f t="shared" si="2"/>
        <v>0</v>
      </c>
      <c r="G7" s="40">
        <f t="shared" si="3"/>
        <v>10000</v>
      </c>
      <c r="H7" s="35">
        <f t="shared" si="4"/>
        <v>5500</v>
      </c>
      <c r="I7" s="9">
        <f t="shared" si="0"/>
        <v>3000</v>
      </c>
      <c r="J7" s="9">
        <f t="shared" ref="J7:J15" si="7">G7*15%</f>
        <v>1500</v>
      </c>
      <c r="K7" s="29">
        <f t="shared" si="5"/>
        <v>3000</v>
      </c>
    </row>
    <row r="8" spans="1:12" ht="16.5" x14ac:dyDescent="0.25">
      <c r="A8" s="1">
        <f t="shared" si="6"/>
        <v>4</v>
      </c>
      <c r="B8" s="2" t="s">
        <v>10</v>
      </c>
      <c r="C8" s="3">
        <v>10</v>
      </c>
      <c r="D8" s="3">
        <v>6</v>
      </c>
      <c r="E8" s="4">
        <f t="shared" si="1"/>
        <v>4000</v>
      </c>
      <c r="F8" s="4">
        <f t="shared" si="2"/>
        <v>360</v>
      </c>
      <c r="G8" s="40">
        <f t="shared" si="3"/>
        <v>4360</v>
      </c>
      <c r="H8" s="35">
        <f t="shared" si="4"/>
        <v>2398</v>
      </c>
      <c r="I8" s="9">
        <f t="shared" si="0"/>
        <v>1308</v>
      </c>
      <c r="J8" s="9">
        <f t="shared" si="7"/>
        <v>654</v>
      </c>
      <c r="K8" s="29">
        <f t="shared" si="5"/>
        <v>1308</v>
      </c>
    </row>
    <row r="9" spans="1:12" ht="16.5" x14ac:dyDescent="0.25">
      <c r="A9" s="1">
        <f t="shared" si="6"/>
        <v>5</v>
      </c>
      <c r="B9" s="2" t="s">
        <v>50</v>
      </c>
      <c r="C9" s="3">
        <v>31</v>
      </c>
      <c r="D9" s="3">
        <v>20</v>
      </c>
      <c r="E9" s="4">
        <f t="shared" si="1"/>
        <v>12400</v>
      </c>
      <c r="F9" s="4">
        <f t="shared" si="2"/>
        <v>1200</v>
      </c>
      <c r="G9" s="40">
        <f t="shared" si="3"/>
        <v>13600</v>
      </c>
      <c r="H9" s="35">
        <f t="shared" si="4"/>
        <v>7480.0000000000009</v>
      </c>
      <c r="I9" s="9">
        <f t="shared" si="0"/>
        <v>4080</v>
      </c>
      <c r="J9" s="9">
        <f t="shared" si="7"/>
        <v>2040</v>
      </c>
      <c r="K9" s="29">
        <f t="shared" si="5"/>
        <v>4080</v>
      </c>
    </row>
    <row r="10" spans="1:12" ht="16.5" x14ac:dyDescent="0.25">
      <c r="A10" s="1">
        <f t="shared" si="6"/>
        <v>6</v>
      </c>
      <c r="B10" s="2" t="s">
        <v>12</v>
      </c>
      <c r="C10" s="3">
        <v>30</v>
      </c>
      <c r="D10" s="3">
        <v>18</v>
      </c>
      <c r="E10" s="4">
        <f t="shared" si="1"/>
        <v>12000</v>
      </c>
      <c r="F10" s="4">
        <f t="shared" si="2"/>
        <v>1080</v>
      </c>
      <c r="G10" s="40">
        <f t="shared" si="3"/>
        <v>13080</v>
      </c>
      <c r="H10" s="35">
        <f t="shared" si="4"/>
        <v>7194.0000000000009</v>
      </c>
      <c r="I10" s="9">
        <f t="shared" si="0"/>
        <v>3924</v>
      </c>
      <c r="J10" s="9">
        <f t="shared" si="7"/>
        <v>1962</v>
      </c>
      <c r="K10" s="29">
        <f t="shared" si="5"/>
        <v>3924</v>
      </c>
    </row>
    <row r="11" spans="1:12" ht="16.5" x14ac:dyDescent="0.25">
      <c r="A11" s="1">
        <f t="shared" si="6"/>
        <v>7</v>
      </c>
      <c r="B11" s="2" t="s">
        <v>13</v>
      </c>
      <c r="C11" s="6">
        <v>2</v>
      </c>
      <c r="D11" s="6">
        <v>6</v>
      </c>
      <c r="E11" s="4">
        <f t="shared" si="1"/>
        <v>800</v>
      </c>
      <c r="F11" s="4">
        <f t="shared" si="2"/>
        <v>360</v>
      </c>
      <c r="G11" s="40">
        <f t="shared" si="3"/>
        <v>1160</v>
      </c>
      <c r="H11" s="35">
        <f t="shared" si="4"/>
        <v>638</v>
      </c>
      <c r="I11" s="9">
        <f t="shared" si="0"/>
        <v>348</v>
      </c>
      <c r="J11" s="9">
        <f t="shared" si="7"/>
        <v>174</v>
      </c>
      <c r="K11" s="29">
        <f t="shared" si="5"/>
        <v>348</v>
      </c>
    </row>
    <row r="12" spans="1:12" ht="16.5" x14ac:dyDescent="0.25">
      <c r="A12" s="1">
        <f t="shared" si="6"/>
        <v>8</v>
      </c>
      <c r="B12" s="2" t="s">
        <v>14</v>
      </c>
      <c r="C12" s="6">
        <v>34</v>
      </c>
      <c r="D12" s="6">
        <v>63</v>
      </c>
      <c r="E12" s="4">
        <f t="shared" si="1"/>
        <v>13600</v>
      </c>
      <c r="F12" s="4">
        <f t="shared" si="2"/>
        <v>3780</v>
      </c>
      <c r="G12" s="40">
        <f t="shared" si="3"/>
        <v>17380</v>
      </c>
      <c r="H12" s="35">
        <f t="shared" si="4"/>
        <v>9559</v>
      </c>
      <c r="I12" s="9">
        <f t="shared" si="0"/>
        <v>5214</v>
      </c>
      <c r="J12" s="9">
        <f t="shared" si="7"/>
        <v>2607</v>
      </c>
      <c r="K12" s="29">
        <f t="shared" si="5"/>
        <v>5214</v>
      </c>
    </row>
    <row r="13" spans="1:12" ht="16.5" x14ac:dyDescent="0.25">
      <c r="A13" s="1">
        <f t="shared" si="6"/>
        <v>9</v>
      </c>
      <c r="B13" s="7" t="s">
        <v>15</v>
      </c>
      <c r="C13" s="39">
        <v>66</v>
      </c>
      <c r="D13" s="3">
        <v>68</v>
      </c>
      <c r="E13" s="4">
        <f t="shared" si="1"/>
        <v>26400</v>
      </c>
      <c r="F13" s="4">
        <f t="shared" si="2"/>
        <v>4080</v>
      </c>
      <c r="G13" s="40">
        <f t="shared" si="3"/>
        <v>30480</v>
      </c>
      <c r="H13" s="35">
        <f t="shared" si="4"/>
        <v>16764</v>
      </c>
      <c r="I13" s="9">
        <f t="shared" si="0"/>
        <v>9144</v>
      </c>
      <c r="J13" s="9">
        <f t="shared" si="7"/>
        <v>4572</v>
      </c>
      <c r="K13" s="29">
        <f t="shared" si="5"/>
        <v>9144</v>
      </c>
    </row>
    <row r="14" spans="1:12" ht="16.5" x14ac:dyDescent="0.25">
      <c r="A14" s="1">
        <f t="shared" si="6"/>
        <v>10</v>
      </c>
      <c r="B14" s="7" t="s">
        <v>16</v>
      </c>
      <c r="C14" s="3">
        <v>62</v>
      </c>
      <c r="D14" s="3">
        <v>13</v>
      </c>
      <c r="E14" s="4">
        <f t="shared" si="1"/>
        <v>24800</v>
      </c>
      <c r="F14" s="4">
        <f t="shared" si="2"/>
        <v>780</v>
      </c>
      <c r="G14" s="40">
        <f t="shared" si="3"/>
        <v>25580</v>
      </c>
      <c r="H14" s="35">
        <f t="shared" si="4"/>
        <v>14069.000000000002</v>
      </c>
      <c r="I14" s="9">
        <f t="shared" si="0"/>
        <v>7674</v>
      </c>
      <c r="J14" s="9">
        <f t="shared" si="7"/>
        <v>3837</v>
      </c>
      <c r="K14" s="29">
        <f t="shared" si="5"/>
        <v>7674</v>
      </c>
    </row>
    <row r="15" spans="1:12" ht="32.25" customHeight="1" x14ac:dyDescent="0.25">
      <c r="A15" s="1">
        <f t="shared" si="6"/>
        <v>11</v>
      </c>
      <c r="B15" s="7" t="s">
        <v>17</v>
      </c>
      <c r="C15" s="3"/>
      <c r="D15" s="3"/>
      <c r="E15" s="4">
        <f t="shared" si="1"/>
        <v>0</v>
      </c>
      <c r="F15" s="4">
        <f t="shared" si="2"/>
        <v>0</v>
      </c>
      <c r="G15" s="43">
        <f t="shared" si="3"/>
        <v>0</v>
      </c>
      <c r="H15" s="35">
        <f t="shared" si="4"/>
        <v>0</v>
      </c>
      <c r="I15" s="10">
        <f t="shared" si="0"/>
        <v>0</v>
      </c>
      <c r="J15" s="9">
        <f t="shared" si="7"/>
        <v>0</v>
      </c>
      <c r="K15" s="29">
        <f t="shared" si="5"/>
        <v>0</v>
      </c>
    </row>
    <row r="16" spans="1:12" ht="15.75" x14ac:dyDescent="0.2">
      <c r="A16" s="54" t="s">
        <v>25</v>
      </c>
      <c r="B16" s="55"/>
      <c r="C16" s="18">
        <f>SUM(C5:C15)</f>
        <v>335</v>
      </c>
      <c r="D16" s="18">
        <f t="shared" ref="D16:J16" si="8">SUM(D5:D15)</f>
        <v>245</v>
      </c>
      <c r="E16" s="19">
        <f t="shared" si="8"/>
        <v>134000</v>
      </c>
      <c r="F16" s="19">
        <f t="shared" si="8"/>
        <v>14700</v>
      </c>
      <c r="G16" s="19">
        <f t="shared" si="8"/>
        <v>148700</v>
      </c>
      <c r="H16" s="19">
        <f t="shared" si="8"/>
        <v>81785</v>
      </c>
      <c r="I16" s="19">
        <f t="shared" si="8"/>
        <v>44610</v>
      </c>
      <c r="J16" s="19">
        <f t="shared" si="8"/>
        <v>22305</v>
      </c>
      <c r="K16" s="22">
        <f t="shared" ref="K16" si="9">SUM(K5:K15)</f>
        <v>44610</v>
      </c>
    </row>
  </sheetData>
  <mergeCells count="3">
    <mergeCell ref="A16:B16"/>
    <mergeCell ref="A2:J2"/>
    <mergeCell ref="I3:J3"/>
  </mergeCells>
  <pageMargins left="0.31496062992125984" right="0.31496062992125984" top="0.74803149606299213" bottom="0.74803149606299213" header="0.31496062992125984" footer="0.31496062992125984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B11" sqref="B11"/>
    </sheetView>
  </sheetViews>
  <sheetFormatPr defaultRowHeight="14.25" x14ac:dyDescent="0.2"/>
  <cols>
    <col min="2" max="2" width="23.375" customWidth="1"/>
    <col min="3" max="3" width="11.375" customWidth="1"/>
    <col min="4" max="4" width="9.25" customWidth="1"/>
    <col min="5" max="5" width="11.875" customWidth="1"/>
    <col min="6" max="6" width="10" customWidth="1"/>
    <col min="7" max="7" width="10.25" customWidth="1"/>
    <col min="8" max="8" width="9.875" customWidth="1"/>
    <col min="9" max="10" width="11.875" customWidth="1"/>
    <col min="11" max="11" width="10.375" customWidth="1"/>
  </cols>
  <sheetData>
    <row r="1" spans="1:11" ht="42" customHeight="1" x14ac:dyDescent="0.2">
      <c r="A1" s="56" t="s">
        <v>56</v>
      </c>
      <c r="B1" s="56"/>
      <c r="C1" s="56"/>
      <c r="D1" s="56"/>
      <c r="E1" s="56"/>
      <c r="F1" s="56"/>
      <c r="G1" s="56"/>
      <c r="H1" s="56"/>
      <c r="I1" s="56"/>
      <c r="J1" s="56"/>
    </row>
    <row r="3" spans="1:11" ht="45" customHeight="1" x14ac:dyDescent="0.2">
      <c r="A3" s="26" t="s">
        <v>0</v>
      </c>
      <c r="B3" s="26" t="s">
        <v>1</v>
      </c>
      <c r="C3" s="27" t="s">
        <v>33</v>
      </c>
      <c r="D3" s="28" t="s">
        <v>34</v>
      </c>
      <c r="E3" s="28" t="s">
        <v>4</v>
      </c>
      <c r="F3" s="28" t="s">
        <v>35</v>
      </c>
      <c r="G3" s="28" t="s">
        <v>6</v>
      </c>
      <c r="H3" s="28" t="s">
        <v>45</v>
      </c>
      <c r="I3" s="28" t="s">
        <v>22</v>
      </c>
      <c r="J3" s="25" t="s">
        <v>48</v>
      </c>
      <c r="K3" s="36" t="s">
        <v>36</v>
      </c>
    </row>
    <row r="4" spans="1:11" ht="21" customHeight="1" x14ac:dyDescent="0.25">
      <c r="A4" s="1">
        <v>1</v>
      </c>
      <c r="B4" s="2" t="s">
        <v>7</v>
      </c>
      <c r="C4" s="3">
        <v>3</v>
      </c>
      <c r="D4" s="3">
        <v>6</v>
      </c>
      <c r="E4" s="4">
        <f>C4*$C$21/1000</f>
        <v>5662.8720000000012</v>
      </c>
      <c r="F4" s="4">
        <f>E4*30%</f>
        <v>1698.8616000000004</v>
      </c>
      <c r="G4" s="44">
        <f>E4+F4</f>
        <v>7361.7336000000014</v>
      </c>
      <c r="H4" s="9">
        <f>G4*0.55</f>
        <v>4048.953480000001</v>
      </c>
      <c r="I4" s="9">
        <f>G4*0.3</f>
        <v>2208.5200800000002</v>
      </c>
      <c r="J4" s="9">
        <f>G4*15%</f>
        <v>1104.2600400000001</v>
      </c>
      <c r="K4" s="29">
        <f>G4*30%</f>
        <v>2208.5200800000002</v>
      </c>
    </row>
    <row r="5" spans="1:11" ht="21" customHeight="1" x14ac:dyDescent="0.25">
      <c r="A5" s="1">
        <f>A4+1</f>
        <v>2</v>
      </c>
      <c r="B5" s="2" t="s">
        <v>8</v>
      </c>
      <c r="C5" s="3">
        <v>4</v>
      </c>
      <c r="D5" s="3">
        <v>7</v>
      </c>
      <c r="E5" s="4">
        <f t="shared" ref="E5:E14" si="0">C5*$C$21/1000</f>
        <v>7550.496000000001</v>
      </c>
      <c r="F5" s="4">
        <f>D5*'[1]Đơn giá'!$D$19*30%/1000000</f>
        <v>840</v>
      </c>
      <c r="G5" s="44">
        <f t="shared" ref="G5:G14" si="1">E5+F5</f>
        <v>8390.496000000001</v>
      </c>
      <c r="H5" s="9">
        <f t="shared" ref="H5:H14" si="2">G5*0.55</f>
        <v>4614.7728000000006</v>
      </c>
      <c r="I5" s="9">
        <f t="shared" ref="I5:I14" si="3">G5*0.3</f>
        <v>2517.1488000000004</v>
      </c>
      <c r="J5" s="9">
        <f t="shared" ref="J5:J14" si="4">G5*15%</f>
        <v>1258.5744000000002</v>
      </c>
      <c r="K5" s="29">
        <f t="shared" ref="K5:K14" si="5">G5*30%</f>
        <v>2517.1488000000004</v>
      </c>
    </row>
    <row r="6" spans="1:11" ht="21" customHeight="1" x14ac:dyDescent="0.25">
      <c r="A6" s="1">
        <f t="shared" ref="A6:A14" si="6">A5+1</f>
        <v>3</v>
      </c>
      <c r="B6" s="2" t="s">
        <v>9</v>
      </c>
      <c r="C6" s="3">
        <v>2</v>
      </c>
      <c r="D6" s="3">
        <v>5</v>
      </c>
      <c r="E6" s="4">
        <f t="shared" si="0"/>
        <v>3775.2480000000005</v>
      </c>
      <c r="F6" s="4">
        <f>D6*'[1]Đơn giá'!$D$19*30%/1000000</f>
        <v>600</v>
      </c>
      <c r="G6" s="44">
        <f t="shared" si="1"/>
        <v>4375.2480000000005</v>
      </c>
      <c r="H6" s="9">
        <f t="shared" si="2"/>
        <v>2406.3864000000003</v>
      </c>
      <c r="I6" s="9">
        <f t="shared" si="3"/>
        <v>1312.5744000000002</v>
      </c>
      <c r="J6" s="9">
        <f t="shared" si="4"/>
        <v>656.2872000000001</v>
      </c>
      <c r="K6" s="29">
        <f t="shared" si="5"/>
        <v>1312.5744000000002</v>
      </c>
    </row>
    <row r="7" spans="1:11" ht="21" customHeight="1" x14ac:dyDescent="0.25">
      <c r="A7" s="1">
        <f t="shared" si="6"/>
        <v>4</v>
      </c>
      <c r="B7" s="2" t="s">
        <v>10</v>
      </c>
      <c r="C7" s="3">
        <v>1</v>
      </c>
      <c r="D7" s="3">
        <v>2</v>
      </c>
      <c r="E7" s="4">
        <f t="shared" si="0"/>
        <v>1887.6240000000003</v>
      </c>
      <c r="F7" s="4">
        <f>D7*'[1]Đơn giá'!$D$19*30%/1000000</f>
        <v>240</v>
      </c>
      <c r="G7" s="44">
        <f t="shared" si="1"/>
        <v>2127.6240000000003</v>
      </c>
      <c r="H7" s="9">
        <f t="shared" si="2"/>
        <v>1170.1932000000002</v>
      </c>
      <c r="I7" s="9">
        <f t="shared" si="3"/>
        <v>638.2872000000001</v>
      </c>
      <c r="J7" s="9">
        <f t="shared" si="4"/>
        <v>319.14360000000005</v>
      </c>
      <c r="K7" s="29">
        <f t="shared" si="5"/>
        <v>638.2872000000001</v>
      </c>
    </row>
    <row r="8" spans="1:11" ht="21" customHeight="1" x14ac:dyDescent="0.25">
      <c r="A8" s="1">
        <f t="shared" si="6"/>
        <v>5</v>
      </c>
      <c r="B8" s="2" t="s">
        <v>50</v>
      </c>
      <c r="C8" s="3">
        <v>3</v>
      </c>
      <c r="D8" s="3">
        <v>3</v>
      </c>
      <c r="E8" s="4">
        <f t="shared" si="0"/>
        <v>5662.8720000000012</v>
      </c>
      <c r="F8" s="4">
        <f>D8*'[1]Đơn giá'!$D$19*30%/1000000</f>
        <v>360</v>
      </c>
      <c r="G8" s="44">
        <f t="shared" si="1"/>
        <v>6022.8720000000012</v>
      </c>
      <c r="H8" s="9">
        <f t="shared" si="2"/>
        <v>3312.5796000000009</v>
      </c>
      <c r="I8" s="9">
        <f t="shared" si="3"/>
        <v>1806.8616000000004</v>
      </c>
      <c r="J8" s="9">
        <f t="shared" si="4"/>
        <v>903.4308000000002</v>
      </c>
      <c r="K8" s="29">
        <f t="shared" si="5"/>
        <v>1806.8616000000004</v>
      </c>
    </row>
    <row r="9" spans="1:11" ht="21" customHeight="1" x14ac:dyDescent="0.25">
      <c r="A9" s="1">
        <f t="shared" si="6"/>
        <v>6</v>
      </c>
      <c r="B9" s="2" t="s">
        <v>12</v>
      </c>
      <c r="C9" s="3">
        <v>3</v>
      </c>
      <c r="D9" s="3">
        <v>3</v>
      </c>
      <c r="E9" s="4">
        <f t="shared" si="0"/>
        <v>5662.8720000000012</v>
      </c>
      <c r="F9" s="4">
        <f>D9*'[1]Đơn giá'!$D$19*30%/1000000</f>
        <v>360</v>
      </c>
      <c r="G9" s="44">
        <f t="shared" si="1"/>
        <v>6022.8720000000012</v>
      </c>
      <c r="H9" s="9">
        <f t="shared" si="2"/>
        <v>3312.5796000000009</v>
      </c>
      <c r="I9" s="9">
        <f t="shared" si="3"/>
        <v>1806.8616000000004</v>
      </c>
      <c r="J9" s="9">
        <f t="shared" si="4"/>
        <v>903.4308000000002</v>
      </c>
      <c r="K9" s="29">
        <f t="shared" si="5"/>
        <v>1806.8616000000004</v>
      </c>
    </row>
    <row r="10" spans="1:11" ht="21" customHeight="1" x14ac:dyDescent="0.25">
      <c r="A10" s="1">
        <f t="shared" si="6"/>
        <v>7</v>
      </c>
      <c r="B10" s="2" t="s">
        <v>13</v>
      </c>
      <c r="C10" s="6">
        <v>3</v>
      </c>
      <c r="D10" s="3">
        <v>2</v>
      </c>
      <c r="E10" s="4">
        <f t="shared" si="0"/>
        <v>5662.8720000000012</v>
      </c>
      <c r="F10" s="4">
        <f>D10*'[1]Đơn giá'!$D$19*30%/1000000</f>
        <v>240</v>
      </c>
      <c r="G10" s="44">
        <f t="shared" si="1"/>
        <v>5902.8720000000012</v>
      </c>
      <c r="H10" s="9">
        <f t="shared" si="2"/>
        <v>3246.5796000000009</v>
      </c>
      <c r="I10" s="9">
        <f t="shared" si="3"/>
        <v>1770.8616000000004</v>
      </c>
      <c r="J10" s="9">
        <f t="shared" si="4"/>
        <v>885.4308000000002</v>
      </c>
      <c r="K10" s="29">
        <f t="shared" si="5"/>
        <v>1770.8616000000004</v>
      </c>
    </row>
    <row r="11" spans="1:11" ht="21" customHeight="1" x14ac:dyDescent="0.25">
      <c r="A11" s="1">
        <f t="shared" si="6"/>
        <v>8</v>
      </c>
      <c r="B11" s="2" t="s">
        <v>14</v>
      </c>
      <c r="C11" s="6">
        <v>4</v>
      </c>
      <c r="D11" s="3">
        <v>3</v>
      </c>
      <c r="E11" s="4">
        <f t="shared" si="0"/>
        <v>7550.496000000001</v>
      </c>
      <c r="F11" s="4">
        <f>D11*'[1]Đơn giá'!$D$19*30%/1000000</f>
        <v>360</v>
      </c>
      <c r="G11" s="44">
        <f t="shared" si="1"/>
        <v>7910.496000000001</v>
      </c>
      <c r="H11" s="9">
        <f t="shared" si="2"/>
        <v>4350.7728000000006</v>
      </c>
      <c r="I11" s="9">
        <f t="shared" si="3"/>
        <v>2373.1488000000004</v>
      </c>
      <c r="J11" s="9">
        <f t="shared" si="4"/>
        <v>1186.5744000000002</v>
      </c>
      <c r="K11" s="29">
        <f t="shared" si="5"/>
        <v>2373.1488000000004</v>
      </c>
    </row>
    <row r="12" spans="1:11" ht="21" customHeight="1" x14ac:dyDescent="0.25">
      <c r="A12" s="1">
        <f t="shared" si="6"/>
        <v>9</v>
      </c>
      <c r="B12" s="7" t="s">
        <v>15</v>
      </c>
      <c r="C12" s="6">
        <v>4</v>
      </c>
      <c r="D12" s="3">
        <v>4</v>
      </c>
      <c r="E12" s="4">
        <f t="shared" si="0"/>
        <v>7550.496000000001</v>
      </c>
      <c r="F12" s="4">
        <f>D12*'[1]Đơn giá'!$D$19*30%/1000000</f>
        <v>480</v>
      </c>
      <c r="G12" s="44">
        <f t="shared" si="1"/>
        <v>8030.496000000001</v>
      </c>
      <c r="H12" s="9">
        <f t="shared" si="2"/>
        <v>4416.7728000000006</v>
      </c>
      <c r="I12" s="9">
        <f t="shared" si="3"/>
        <v>2409.1488000000004</v>
      </c>
      <c r="J12" s="9">
        <f t="shared" si="4"/>
        <v>1204.5744000000002</v>
      </c>
      <c r="K12" s="29">
        <f t="shared" si="5"/>
        <v>2409.1488000000004</v>
      </c>
    </row>
    <row r="13" spans="1:11" ht="21" customHeight="1" x14ac:dyDescent="0.25">
      <c r="A13" s="1">
        <f t="shared" si="6"/>
        <v>10</v>
      </c>
      <c r="B13" s="7" t="s">
        <v>16</v>
      </c>
      <c r="C13" s="6">
        <v>8</v>
      </c>
      <c r="D13" s="3">
        <v>12</v>
      </c>
      <c r="E13" s="4">
        <f t="shared" si="0"/>
        <v>15100.992000000002</v>
      </c>
      <c r="F13" s="4">
        <f>D13*'[1]Đơn giá'!$D$19*30%/1000000</f>
        <v>1440</v>
      </c>
      <c r="G13" s="44">
        <f t="shared" si="1"/>
        <v>16540.992000000002</v>
      </c>
      <c r="H13" s="9">
        <f t="shared" si="2"/>
        <v>9097.5456000000013</v>
      </c>
      <c r="I13" s="9">
        <f t="shared" si="3"/>
        <v>4962.2976000000008</v>
      </c>
      <c r="J13" s="9">
        <f t="shared" si="4"/>
        <v>2481.1488000000004</v>
      </c>
      <c r="K13" s="29">
        <f t="shared" si="5"/>
        <v>4962.2976000000008</v>
      </c>
    </row>
    <row r="14" spans="1:11" ht="37.5" customHeight="1" x14ac:dyDescent="0.25">
      <c r="A14" s="1">
        <f t="shared" si="6"/>
        <v>11</v>
      </c>
      <c r="B14" s="7" t="s">
        <v>27</v>
      </c>
      <c r="C14" s="3">
        <v>0</v>
      </c>
      <c r="D14" s="3">
        <v>0</v>
      </c>
      <c r="E14" s="4">
        <f t="shared" si="0"/>
        <v>0</v>
      </c>
      <c r="F14" s="4">
        <f>D14*'[1]Đơn giá'!$D$19*30%/1000000</f>
        <v>0</v>
      </c>
      <c r="G14" s="44">
        <f t="shared" si="1"/>
        <v>0</v>
      </c>
      <c r="H14" s="9">
        <f t="shared" si="2"/>
        <v>0</v>
      </c>
      <c r="I14" s="9">
        <f t="shared" si="3"/>
        <v>0</v>
      </c>
      <c r="J14" s="9">
        <f t="shared" si="4"/>
        <v>0</v>
      </c>
      <c r="K14" s="29">
        <f t="shared" si="5"/>
        <v>0</v>
      </c>
    </row>
    <row r="15" spans="1:11" ht="21" customHeight="1" x14ac:dyDescent="0.2">
      <c r="A15" s="66" t="s">
        <v>37</v>
      </c>
      <c r="B15" s="67"/>
      <c r="C15" s="27">
        <f>SUM(C4:C14)</f>
        <v>35</v>
      </c>
      <c r="D15" s="28">
        <f t="shared" ref="D15:K15" si="7">SUM(D4:D14)</f>
        <v>47</v>
      </c>
      <c r="E15" s="22">
        <f t="shared" si="7"/>
        <v>66066.840000000011</v>
      </c>
      <c r="F15" s="22">
        <f t="shared" si="7"/>
        <v>6618.8616000000002</v>
      </c>
      <c r="G15" s="22">
        <f t="shared" si="7"/>
        <v>72685.701600000015</v>
      </c>
      <c r="H15" s="22">
        <f t="shared" si="7"/>
        <v>39977.135880000002</v>
      </c>
      <c r="I15" s="22">
        <f t="shared" si="7"/>
        <v>21805.710480000005</v>
      </c>
      <c r="J15" s="22">
        <f t="shared" si="7"/>
        <v>10902.855240000003</v>
      </c>
      <c r="K15" s="22">
        <f t="shared" si="7"/>
        <v>21805.710480000005</v>
      </c>
    </row>
    <row r="16" spans="1:11" ht="21" customHeight="1" x14ac:dyDescent="0.2"/>
    <row r="17" spans="2:3" ht="186" customHeight="1" x14ac:dyDescent="0.2"/>
    <row r="18" spans="2:3" ht="28.5" x14ac:dyDescent="0.2">
      <c r="B18" s="30" t="s">
        <v>38</v>
      </c>
      <c r="C18" s="31" t="s">
        <v>39</v>
      </c>
    </row>
    <row r="19" spans="2:3" x14ac:dyDescent="0.2">
      <c r="B19" s="32" t="s">
        <v>40</v>
      </c>
      <c r="C19" s="33">
        <v>628600</v>
      </c>
    </row>
    <row r="20" spans="2:3" x14ac:dyDescent="0.2">
      <c r="B20" s="32" t="s">
        <v>41</v>
      </c>
      <c r="C20" s="33">
        <v>1472400</v>
      </c>
    </row>
    <row r="21" spans="2:3" x14ac:dyDescent="0.2">
      <c r="B21" s="32" t="s">
        <v>42</v>
      </c>
      <c r="C21" s="33">
        <v>1887624.0000000002</v>
      </c>
    </row>
    <row r="22" spans="2:3" x14ac:dyDescent="0.2">
      <c r="B22" s="32" t="s">
        <v>43</v>
      </c>
      <c r="C22" s="33">
        <v>2097360</v>
      </c>
    </row>
    <row r="23" spans="2:3" x14ac:dyDescent="0.2">
      <c r="B23" s="32" t="s">
        <v>44</v>
      </c>
      <c r="C23" s="33">
        <v>2097360</v>
      </c>
    </row>
  </sheetData>
  <mergeCells count="2">
    <mergeCell ref="A1:J1"/>
    <mergeCell ref="A15:B15"/>
  </mergeCells>
  <pageMargins left="0.31496062992125984" right="0.31496062992125984" top="0.35433070866141736" bottom="0.35433070866141736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PHọc</vt:lpstr>
      <vt:lpstr>Khối VS nước sạch</vt:lpstr>
      <vt:lpstr>nhà ờ HS,GV</vt:lpstr>
      <vt:lpstr>BẾP</vt:lpstr>
      <vt:lpstr>Khối bộ môn</vt:lpstr>
      <vt:lpstr>Hành chính</vt:lpstr>
      <vt:lpstr>sân chơi - tdtt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VNN.R9</cp:lastModifiedBy>
  <cp:lastPrinted>2021-05-24T09:18:09Z</cp:lastPrinted>
  <dcterms:created xsi:type="dcterms:W3CDTF">2020-12-23T21:09:36Z</dcterms:created>
  <dcterms:modified xsi:type="dcterms:W3CDTF">2021-06-18T00:34:12Z</dcterms:modified>
</cp:coreProperties>
</file>