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BC thu_trinh HDND" sheetId="12" r:id="rId1"/>
    <sheet name="Phòng TC ĐT" sheetId="16" state="hidden" r:id="rId2"/>
    <sheet name="Chuyen nguon DP" sheetId="18" state="hidden" r:id="rId3"/>
    <sheet name="BC chi_trinh HDND" sheetId="19" r:id="rId4"/>
  </sheets>
  <externalReferences>
    <externalReference r:id="rId5"/>
  </externalReferences>
  <definedNames>
    <definedName name="_">#N/A</definedName>
    <definedName name="__">#N/A</definedName>
    <definedName name="___">#N/A</definedName>
    <definedName name="____">#N/A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UY1" hidden="1">{"'Sheet1'!$L$16"}</definedName>
    <definedName name="____HUY2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_tt3" hidden="1">{"'Sheet1'!$L$16"}</definedName>
    <definedName name="____TT31" hidden="1">{"'Sheet1'!$L$16"}</definedName>
    <definedName name="____VM2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UY1" hidden="1">{"'Sheet1'!$L$16"}</definedName>
    <definedName name="___HUY2" hidden="1">{"'Sheet1'!$L$16"}</definedName>
    <definedName name="___Lan1" hidden="1">{"'Sheet1'!$L$16"}</definedName>
    <definedName name="___LAN3" hidden="1">{"'Sheet1'!$L$16"}</definedName>
    <definedName name="___lk2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Tru21" hidden="1">{"'Sheet1'!$L$16"}</definedName>
    <definedName name="___tt3" hidden="1">{"'Sheet1'!$L$16"}</definedName>
    <definedName name="___TT31" hidden="1">{"'Sheet1'!$L$16"}</definedName>
    <definedName name="___VM2" hidden="1">{"'Sheet1'!$L$16"}</definedName>
    <definedName name="__ban2" hidden="1">{"'Sheet1'!$L$16"}</definedName>
    <definedName name="__cep1" hidden="1">{"'Sheet1'!$L$16"}</definedName>
    <definedName name="__Coc39" hidden="1">{"'Sheet1'!$L$16"}</definedName>
    <definedName name="__Goi8" hidden="1">{"'Sheet1'!$L$16"}</definedName>
    <definedName name="__HUY1" hidden="1">{"'Sheet1'!$L$16"}</definedName>
    <definedName name="__HUY2" hidden="1">{"'Sheet1'!$L$16"}</definedName>
    <definedName name="__Lan1" hidden="1">{"'Sheet1'!$L$16"}</definedName>
    <definedName name="__LAN3" hidden="1">{"'Sheet1'!$L$16"}</definedName>
    <definedName name="__lk2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_tt3" hidden="1">{"'Sheet1'!$L$16"}</definedName>
    <definedName name="__TT31" hidden="1">{"'Sheet1'!$L$16"}</definedName>
    <definedName name="__VM2" hidden="1">{"'Sheet1'!$L$16"}</definedName>
    <definedName name="_ban2" hidden="1">{"'Sheet1'!$L$16"}</definedName>
    <definedName name="_cep1" hidden="1">{"'Sheet1'!$L$16"}</definedName>
    <definedName name="_Coc39" hidden="1">{"'Sheet1'!$L$16"}</definedName>
    <definedName name="_Fill">#REF!</definedName>
    <definedName name="_Goi8" hidden="1">{"'Sheet1'!$L$16"}</definedName>
    <definedName name="_HUY1" hidden="1">{"'Sheet1'!$L$16"}</definedName>
    <definedName name="_HUY2" hidden="1">{"'Sheet1'!$L$16"}</definedName>
    <definedName name="_Key1" hidden="1">#REF!</definedName>
    <definedName name="_Key2" hidden="1">#REF!</definedName>
    <definedName name="_Lan1" hidden="1">{"'Sheet1'!$L$16"}</definedName>
    <definedName name="_LAN3" hidden="1">{"'Sheet1'!$L$16"}</definedName>
    <definedName name="_lk2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Sort" hidden="1">#REF!</definedName>
    <definedName name="_Tru21" hidden="1">{"'Sheet1'!$L$16"}</definedName>
    <definedName name="_tt3" hidden="1">{"'Sheet1'!$L$16"}</definedName>
    <definedName name="_TT31" hidden="1">{"'Sheet1'!$L$16"}</definedName>
    <definedName name="_VM2" hidden="1">{"'Sheet1'!$L$16"}</definedName>
    <definedName name="a">'[1]§¬n gi¸ chÝnh'!$F$4:$F$1428</definedName>
    <definedName name="â" hidden="1">{"'Sheet1'!$L$16"}</definedName>
    <definedName name="AccessDatabase" hidden="1">"C:\My Documents\LeBinh\Xls\VP Cong ty\FORM.mdb"</definedName>
    <definedName name="ADADADD" hidden="1">{"'Sheet1'!$L$16"}</definedName>
    <definedName name="anscount" hidden="1">6</definedName>
    <definedName name="ATGT" hidden="1">{"'Sheet1'!$L$16"}</definedName>
    <definedName name="b" hidden="1">{"'Sheet1'!$L$16"}</definedName>
    <definedName name="btnm3" hidden="1">{"'Sheet1'!$L$16"}</definedName>
    <definedName name="chitietbgiang2" hidden="1">{"'Sheet1'!$L$16"}</definedName>
    <definedName name="Coc_60" hidden="1">{"'Sheet1'!$L$16"}</definedName>
    <definedName name="Code" hidden="1">#REF!</definedName>
    <definedName name="CTCT1" hidden="1">{"'Sheet1'!$L$16"}</definedName>
    <definedName name="d" hidden="1">{"'Sheet1'!$L$16"}</definedName>
    <definedName name="data1" hidden="1">#REF!</definedName>
    <definedName name="data2" hidden="1">#REF!</definedName>
    <definedName name="data3" hidden="1">#REF!</definedName>
    <definedName name="DenDK" hidden="1">{"'Sheet1'!$L$16"}</definedName>
    <definedName name="dfg" hidden="1">{"'Sheet1'!$L$16"}</definedName>
    <definedName name="dgctp2" hidden="1">{"'Sheet1'!$L$16"}</definedName>
    <definedName name="Discount" hidden="1">#REF!</definedName>
    <definedName name="display_area_2" hidden="1">#REF!</definedName>
    <definedName name="dsh" hidden="1">#REF!</definedName>
    <definedName name="E" hidden="1">{#N/A,#N/A,FALSE,"BN (2)"}</definedName>
    <definedName name="f" hidden="1">{"'Sheet1'!$L$16"}</definedName>
    <definedName name="FCode" hidden="1">#REF!</definedName>
    <definedName name="fsdfdsf" hidden="1">{"'Sheet1'!$L$16"}</definedName>
    <definedName name="g" hidden="1">{"'Sheet1'!$L$16"}</definedName>
    <definedName name="h" hidden="1">{"'Sheet1'!$L$16"}</definedName>
    <definedName name="hhh" hidden="1">{"'Sheet1'!$L$16"}</definedName>
    <definedName name="HiddenRows" hidden="1">#REF!</definedName>
    <definedName name="hj" hidden="1">{"'Sheet1'!$L$16"}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rhrt" hidden="1">{"'Sheet1'!$L$16"}</definedName>
    <definedName name="hu" hidden="1">{"'Sheet1'!$L$16"}</definedName>
    <definedName name="huy" hidden="1">{"'Sheet1'!$L$16"}</definedName>
    <definedName name="KHANHKHUNG" hidden="1">{"'Sheet1'!$L$16"}</definedName>
    <definedName name="khla09" hidden="1">{"'Sheet1'!$L$16"}</definedName>
    <definedName name="khongtruotgia" hidden="1">{"'Sheet1'!$L$16"}</definedName>
    <definedName name="khvh09" hidden="1">{"'Sheet1'!$L$16"}</definedName>
    <definedName name="KHYt09" hidden="1">{"'Sheet1'!$L$16"}</definedName>
    <definedName name="KLduonggiaods" hidden="1">{"'Sheet1'!$L$16"}</definedName>
    <definedName name="komtun" hidden="1">{"'Sheet1'!$L$16"}</definedName>
    <definedName name="kontum" hidden="1">{#N/A,#N/A,TRUE,"BT M200 da 10x20"}</definedName>
    <definedName name="ksbn" hidden="1">{"'Sheet1'!$L$16"}</definedName>
    <definedName name="kshn" hidden="1">{"'Sheet1'!$L$16"}</definedName>
    <definedName name="ksls" hidden="1">{"'Sheet1'!$L$16"}</definedName>
    <definedName name="lan" hidden="1">{#N/A,#N/A,TRUE,"BT M200 da 10x20"}</definedName>
    <definedName name="langson" hidden="1">{"'Sheet1'!$L$16"}</definedName>
    <definedName name="mo" hidden="1">{"'Sheet1'!$L$16"}</definedName>
    <definedName name="NHANH2_CG4" hidden="1">{"'Sheet1'!$L$16"}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3">'BC chi_trinh HDND'!$A$1:$S$58</definedName>
    <definedName name="_xlnm.Print_Area" localSheetId="0">'BC thu_trinh HDND'!$A$1:$K$51</definedName>
    <definedName name="_xlnm.Print_Titles" localSheetId="3">'BC chi_trinh HDND'!$4:$8</definedName>
    <definedName name="_xlnm.Print_Titles" localSheetId="1">'Phòng TC ĐT'!$4:$7</definedName>
    <definedName name="ProdForm" hidden="1">#REF!</definedName>
    <definedName name="Product" hidden="1">#REF!</definedName>
    <definedName name="RCArea" hidden="1">#REF!</definedName>
    <definedName name="re" hidden="1">{"'Sheet1'!$L$16"}</definedName>
    <definedName name="rr" hidden="1">{"'Sheet1'!$L$16"}</definedName>
    <definedName name="sdbv" hidden="1">{"'Sheet1'!$L$16"}</definedName>
    <definedName name="Sosanh2" hidden="1">{"'Sheet1'!$L$16"}</definedName>
    <definedName name="SpecialPrice" hidden="1">#REF!</definedName>
    <definedName name="T.3" hidden="1">{"'Sheet1'!$L$16"}</definedName>
    <definedName name="tbl_ProdInfo" hidden="1">#REF!</definedName>
    <definedName name="tha" hidden="1">{"'Sheet1'!$L$16"}</definedName>
    <definedName name="trong" hidden="1">{"'Sheet1'!$L$16"}</definedName>
    <definedName name="ttttt" hidden="1">{"'Sheet1'!$L$16"}</definedName>
    <definedName name="ttttttttttt" hidden="1">{"'Sheet1'!$L$16"}</definedName>
    <definedName name="tuyennhanh" hidden="1">{"'Sheet1'!$L$16"}</definedName>
    <definedName name="uu" hidden="1">{"'Sheet1'!$L$16"}</definedName>
    <definedName name="uu.54">#REF!</definedName>
    <definedName name="VATM" hidden="1">{"'Sheet1'!$L$16"}</definedName>
    <definedName name="vcoto" hidden="1">{"'Sheet1'!$L$16"}</definedName>
    <definedName name="VH" hidden="1">{"'Sheet1'!$L$16"}</definedName>
    <definedName name="Viet" hidden="1">{"'Sheet1'!$L$16"}</definedName>
    <definedName name="vlct" hidden="1">{"'Sheet1'!$L$16"}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vd." hidden="1">{#N/A,#N/A,TRUE,"BT M200 da 10x20"}</definedName>
    <definedName name="xls" hidden="1">{"'Sheet1'!$L$16"}</definedName>
    <definedName name="xlttbninh" hidden="1">{"'Sheet1'!$L$16"}</definedName>
    <definedName name="xxx54">#REF!</definedName>
    <definedName name="zzz5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9" l="1"/>
  <c r="I32" i="12" l="1"/>
  <c r="R49" i="19" l="1"/>
  <c r="Q29" i="19"/>
  <c r="Q15" i="19"/>
  <c r="F52" i="19"/>
  <c r="F53" i="19"/>
  <c r="E53" i="19" s="1"/>
  <c r="O43" i="19"/>
  <c r="I16" i="19"/>
  <c r="M16" i="19"/>
  <c r="Q18" i="19" l="1"/>
  <c r="Q14" i="19"/>
  <c r="Q13" i="19" l="1"/>
  <c r="I48" i="12" l="1"/>
  <c r="I45" i="12" l="1"/>
  <c r="I37" i="12"/>
  <c r="G12" i="12"/>
  <c r="E55" i="19" l="1"/>
  <c r="D55" i="19" s="1"/>
  <c r="S55" i="19" s="1"/>
  <c r="H54" i="19"/>
  <c r="E54" i="19"/>
  <c r="D54" i="19" s="1"/>
  <c r="D53" i="19"/>
  <c r="H52" i="19"/>
  <c r="E52" i="19"/>
  <c r="D52" i="19" s="1"/>
  <c r="H51" i="19"/>
  <c r="E51" i="19"/>
  <c r="D51" i="19" s="1"/>
  <c r="H50" i="19"/>
  <c r="G50" i="19"/>
  <c r="E50" i="19" s="1"/>
  <c r="H49" i="19"/>
  <c r="E49" i="19"/>
  <c r="D49" i="19" s="1"/>
  <c r="S49" i="19" s="1"/>
  <c r="R48" i="19"/>
  <c r="O48" i="19"/>
  <c r="H48" i="19"/>
  <c r="E48" i="19"/>
  <c r="D48" i="19" s="1"/>
  <c r="R47" i="19"/>
  <c r="H47" i="19"/>
  <c r="E47" i="19"/>
  <c r="R46" i="19"/>
  <c r="H46" i="19"/>
  <c r="E46" i="19"/>
  <c r="D46" i="19" s="1"/>
  <c r="P46" i="19" s="1"/>
  <c r="Q45" i="19"/>
  <c r="R45" i="19" s="1"/>
  <c r="O45" i="19"/>
  <c r="N45" i="19"/>
  <c r="J45" i="19"/>
  <c r="I45" i="19"/>
  <c r="H45" i="19"/>
  <c r="G45" i="19"/>
  <c r="F45" i="19"/>
  <c r="E45" i="19"/>
  <c r="D45" i="19"/>
  <c r="Q44" i="19"/>
  <c r="O44" i="19"/>
  <c r="N44" i="19"/>
  <c r="M44" i="19"/>
  <c r="J44" i="19"/>
  <c r="I44" i="19"/>
  <c r="H44" i="19"/>
  <c r="G44" i="19"/>
  <c r="F44" i="19"/>
  <c r="E44" i="19"/>
  <c r="C44" i="19"/>
  <c r="R44" i="19" s="1"/>
  <c r="R43" i="19"/>
  <c r="N43" i="19"/>
  <c r="E43" i="19"/>
  <c r="D43" i="19" s="1"/>
  <c r="P43" i="19" s="1"/>
  <c r="Q42" i="19"/>
  <c r="E42" i="19"/>
  <c r="D42" i="19" s="1"/>
  <c r="P42" i="19" s="1"/>
  <c r="Q41" i="19"/>
  <c r="R41" i="19" s="1"/>
  <c r="E41" i="19"/>
  <c r="D41" i="19" s="1"/>
  <c r="P41" i="19" s="1"/>
  <c r="O40" i="19"/>
  <c r="N40" i="19"/>
  <c r="E40" i="19"/>
  <c r="D40" i="19" s="1"/>
  <c r="Q40" i="19" s="1"/>
  <c r="S40" i="19" s="1"/>
  <c r="Q39" i="19"/>
  <c r="R39" i="19" s="1"/>
  <c r="H39" i="19"/>
  <c r="D39" i="19" s="1"/>
  <c r="P39" i="19" s="1"/>
  <c r="Q38" i="19"/>
  <c r="E38" i="19"/>
  <c r="D38" i="19" s="1"/>
  <c r="P38" i="19" s="1"/>
  <c r="R37" i="19"/>
  <c r="Q37" i="19"/>
  <c r="E37" i="19"/>
  <c r="D37" i="19" s="1"/>
  <c r="P37" i="19" s="1"/>
  <c r="Q36" i="19"/>
  <c r="E36" i="19"/>
  <c r="D36" i="19" s="1"/>
  <c r="P36" i="19" s="1"/>
  <c r="O35" i="19"/>
  <c r="N35" i="19"/>
  <c r="E35" i="19"/>
  <c r="D35" i="19" s="1"/>
  <c r="Q34" i="19"/>
  <c r="H34" i="19"/>
  <c r="E34" i="19"/>
  <c r="O33" i="19"/>
  <c r="N33" i="19"/>
  <c r="H33" i="19"/>
  <c r="E33" i="19"/>
  <c r="D33" i="19" s="1"/>
  <c r="O32" i="19"/>
  <c r="O31" i="19" s="1"/>
  <c r="O30" i="19" s="1"/>
  <c r="N32" i="19"/>
  <c r="E32" i="19"/>
  <c r="D32" i="19" s="1"/>
  <c r="N31" i="19"/>
  <c r="M31" i="19"/>
  <c r="J31" i="19"/>
  <c r="I31" i="19"/>
  <c r="H31" i="19"/>
  <c r="G31" i="19"/>
  <c r="F31" i="19"/>
  <c r="C31" i="19"/>
  <c r="N30" i="19"/>
  <c r="M30" i="19"/>
  <c r="J30" i="19"/>
  <c r="I30" i="19"/>
  <c r="H30" i="19"/>
  <c r="G30" i="19"/>
  <c r="F30" i="19"/>
  <c r="C30" i="19"/>
  <c r="R29" i="19"/>
  <c r="J29" i="19"/>
  <c r="H29" i="19" s="1"/>
  <c r="E29" i="19"/>
  <c r="R28" i="19"/>
  <c r="J28" i="19"/>
  <c r="H28" i="19"/>
  <c r="E28" i="19"/>
  <c r="D28" i="19"/>
  <c r="Q27" i="19"/>
  <c r="O27" i="19"/>
  <c r="O22" i="19" s="1"/>
  <c r="N27" i="19"/>
  <c r="L27" i="19"/>
  <c r="K27" i="19"/>
  <c r="J27" i="19"/>
  <c r="G27" i="19"/>
  <c r="F27" i="19"/>
  <c r="F22" i="19" s="1"/>
  <c r="E27" i="19"/>
  <c r="C27" i="19"/>
  <c r="R26" i="19"/>
  <c r="J26" i="19"/>
  <c r="H26" i="19" s="1"/>
  <c r="E26" i="19"/>
  <c r="R25" i="19"/>
  <c r="H25" i="19"/>
  <c r="E25" i="19"/>
  <c r="D25" i="19" s="1"/>
  <c r="R24" i="19"/>
  <c r="H24" i="19"/>
  <c r="H23" i="19" s="1"/>
  <c r="E24" i="19"/>
  <c r="Q23" i="19"/>
  <c r="O23" i="19"/>
  <c r="N23" i="19"/>
  <c r="L23" i="19"/>
  <c r="K23" i="19"/>
  <c r="K22" i="19" s="1"/>
  <c r="K10" i="19" s="1"/>
  <c r="K9" i="19" s="1"/>
  <c r="J23" i="19"/>
  <c r="I23" i="19"/>
  <c r="I22" i="19" s="1"/>
  <c r="G23" i="19"/>
  <c r="F23" i="19"/>
  <c r="C23" i="19"/>
  <c r="N22" i="19"/>
  <c r="M22" i="19"/>
  <c r="L22" i="19"/>
  <c r="J22" i="19"/>
  <c r="G22" i="19"/>
  <c r="C22" i="19"/>
  <c r="R20" i="19"/>
  <c r="H20" i="19"/>
  <c r="E20" i="19"/>
  <c r="R19" i="19"/>
  <c r="H19" i="19"/>
  <c r="E19" i="19"/>
  <c r="D19" i="19" s="1"/>
  <c r="R18" i="19"/>
  <c r="O18" i="19"/>
  <c r="N18" i="19"/>
  <c r="M18" i="19"/>
  <c r="J18" i="19"/>
  <c r="I18" i="19"/>
  <c r="F18" i="19"/>
  <c r="E18" i="19" s="1"/>
  <c r="R17" i="19"/>
  <c r="H17" i="19"/>
  <c r="E17" i="19"/>
  <c r="R16" i="19"/>
  <c r="H16" i="19"/>
  <c r="E16" i="19"/>
  <c r="R15" i="19"/>
  <c r="H15" i="19"/>
  <c r="G15" i="19"/>
  <c r="E15" i="19"/>
  <c r="D15" i="19" s="1"/>
  <c r="P15" i="19" s="1"/>
  <c r="O14" i="19"/>
  <c r="N14" i="19"/>
  <c r="M14" i="19"/>
  <c r="J14" i="19"/>
  <c r="I14" i="19"/>
  <c r="I13" i="19" s="1"/>
  <c r="H14" i="19"/>
  <c r="G14" i="19"/>
  <c r="G13" i="19" s="1"/>
  <c r="G10" i="19" s="1"/>
  <c r="F14" i="19"/>
  <c r="F13" i="19" s="1"/>
  <c r="F10" i="19" s="1"/>
  <c r="C14" i="19"/>
  <c r="R14" i="19" s="1"/>
  <c r="O13" i="19"/>
  <c r="N13" i="19"/>
  <c r="N10" i="19" s="1"/>
  <c r="M13" i="19"/>
  <c r="M10" i="19" s="1"/>
  <c r="M9" i="19" s="1"/>
  <c r="J13" i="19"/>
  <c r="C13" i="19"/>
  <c r="R13" i="19" s="1"/>
  <c r="E11" i="19"/>
  <c r="D11" i="19"/>
  <c r="L10" i="19"/>
  <c r="L9" i="19" s="1"/>
  <c r="J10" i="19"/>
  <c r="J9" i="19" s="1"/>
  <c r="C10" i="19"/>
  <c r="C9" i="19" s="1"/>
  <c r="E14" i="19" l="1"/>
  <c r="E13" i="19" s="1"/>
  <c r="I10" i="19"/>
  <c r="I9" i="19" s="1"/>
  <c r="D17" i="19"/>
  <c r="H18" i="19"/>
  <c r="H13" i="19" s="1"/>
  <c r="D20" i="19"/>
  <c r="E23" i="19"/>
  <c r="D24" i="19"/>
  <c r="E31" i="19"/>
  <c r="E30" i="19" s="1"/>
  <c r="G12" i="19"/>
  <c r="G9" i="19"/>
  <c r="S17" i="19"/>
  <c r="P17" i="19"/>
  <c r="D23" i="19"/>
  <c r="E22" i="19"/>
  <c r="E10" i="19" s="1"/>
  <c r="D18" i="19"/>
  <c r="S18" i="19" s="1"/>
  <c r="S25" i="19"/>
  <c r="P25" i="19"/>
  <c r="S11" i="19"/>
  <c r="P11" i="19"/>
  <c r="N12" i="19"/>
  <c r="N9" i="19"/>
  <c r="R23" i="19"/>
  <c r="R27" i="19"/>
  <c r="P33" i="19"/>
  <c r="Q33" i="19"/>
  <c r="P35" i="19"/>
  <c r="Q35" i="19"/>
  <c r="P40" i="19"/>
  <c r="P45" i="19"/>
  <c r="P48" i="19"/>
  <c r="F12" i="19"/>
  <c r="F9" i="19"/>
  <c r="O10" i="19"/>
  <c r="P18" i="19"/>
  <c r="S19" i="19"/>
  <c r="P19" i="19"/>
  <c r="S20" i="19"/>
  <c r="P20" i="19"/>
  <c r="P23" i="19"/>
  <c r="S24" i="19"/>
  <c r="P24" i="19"/>
  <c r="S28" i="19"/>
  <c r="P28" i="19"/>
  <c r="H27" i="19"/>
  <c r="H22" i="19" s="1"/>
  <c r="H10" i="19" s="1"/>
  <c r="H9" i="19" s="1"/>
  <c r="Q32" i="19"/>
  <c r="P32" i="19"/>
  <c r="D34" i="19"/>
  <c r="P34" i="19" s="1"/>
  <c r="S36" i="19"/>
  <c r="S37" i="19"/>
  <c r="S38" i="19"/>
  <c r="S42" i="19"/>
  <c r="D47" i="19"/>
  <c r="P47" i="19" s="1"/>
  <c r="Q22" i="19"/>
  <c r="Q10" i="19" s="1"/>
  <c r="D16" i="19"/>
  <c r="Q12" i="19"/>
  <c r="S32" i="19"/>
  <c r="R32" i="19"/>
  <c r="Q31" i="19"/>
  <c r="S34" i="19"/>
  <c r="S39" i="19"/>
  <c r="S41" i="19"/>
  <c r="S43" i="19"/>
  <c r="S15" i="19"/>
  <c r="D14" i="19"/>
  <c r="D13" i="19" s="1"/>
  <c r="S13" i="19" s="1"/>
  <c r="D26" i="19"/>
  <c r="D29" i="19"/>
  <c r="P29" i="19" s="1"/>
  <c r="S33" i="19"/>
  <c r="R33" i="19"/>
  <c r="R35" i="19"/>
  <c r="S35" i="19"/>
  <c r="S48" i="19"/>
  <c r="D44" i="19"/>
  <c r="D50" i="19"/>
  <c r="R10" i="19"/>
  <c r="R22" i="19"/>
  <c r="S23" i="19"/>
  <c r="R34" i="19"/>
  <c r="R36" i="19"/>
  <c r="R38" i="19"/>
  <c r="R40" i="19"/>
  <c r="R42" i="19"/>
  <c r="S45" i="19"/>
  <c r="S46" i="19"/>
  <c r="S47" i="19"/>
  <c r="E12" i="19" l="1"/>
  <c r="E9" i="19"/>
  <c r="S26" i="19"/>
  <c r="P26" i="19"/>
  <c r="S16" i="19"/>
  <c r="P16" i="19"/>
  <c r="D31" i="19"/>
  <c r="P31" i="19" s="1"/>
  <c r="P14" i="19"/>
  <c r="O12" i="19"/>
  <c r="O9" i="19"/>
  <c r="P13" i="19"/>
  <c r="P44" i="19"/>
  <c r="S14" i="19"/>
  <c r="S29" i="19"/>
  <c r="D27" i="19"/>
  <c r="P27" i="19" s="1"/>
  <c r="S44" i="19"/>
  <c r="R31" i="19"/>
  <c r="S31" i="19"/>
  <c r="Q30" i="19"/>
  <c r="CF32" i="12"/>
  <c r="CF29" i="12"/>
  <c r="CF28" i="12"/>
  <c r="CG28" i="12" s="1"/>
  <c r="Q9" i="19" l="1"/>
  <c r="R30" i="19"/>
  <c r="D30" i="19"/>
  <c r="P30" i="19" s="1"/>
  <c r="D22" i="19"/>
  <c r="P22" i="19" s="1"/>
  <c r="S27" i="19"/>
  <c r="S30" i="19" l="1"/>
  <c r="R9" i="19"/>
  <c r="S22" i="19"/>
  <c r="D10" i="19"/>
  <c r="I36" i="12"/>
  <c r="I35" i="12" s="1"/>
  <c r="D9" i="19" l="1"/>
  <c r="P10" i="19"/>
  <c r="D12" i="19"/>
  <c r="S10" i="19"/>
  <c r="C48" i="12"/>
  <c r="S12" i="19" l="1"/>
  <c r="P12" i="19"/>
  <c r="P9" i="19"/>
  <c r="S9" i="19"/>
  <c r="I12" i="12"/>
  <c r="I10" i="12" s="1"/>
  <c r="I9" i="12" s="1"/>
  <c r="CF9" i="12" l="1"/>
  <c r="I15" i="12" l="1"/>
  <c r="H14" i="12" l="1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7" i="12"/>
  <c r="H38" i="12"/>
  <c r="H39" i="12"/>
  <c r="H44" i="12"/>
  <c r="H45" i="12"/>
  <c r="H46" i="12"/>
  <c r="H49" i="12"/>
  <c r="H50" i="12"/>
  <c r="K31" i="12"/>
  <c r="J31" i="12"/>
  <c r="K30" i="12"/>
  <c r="J30" i="12"/>
  <c r="K27" i="12"/>
  <c r="J27" i="12"/>
  <c r="K24" i="12"/>
  <c r="J24" i="12"/>
  <c r="K22" i="12"/>
  <c r="J22" i="12"/>
  <c r="K21" i="12"/>
  <c r="J21" i="12"/>
  <c r="C36" i="12"/>
  <c r="I13" i="12" l="1"/>
  <c r="D12" i="12"/>
  <c r="E12" i="12"/>
  <c r="E13" i="12" s="1"/>
  <c r="C12" i="12"/>
  <c r="C10" i="12" l="1"/>
  <c r="C9" i="12" s="1"/>
  <c r="C13" i="12"/>
  <c r="D13" i="12"/>
  <c r="H12" i="12"/>
  <c r="G13" i="12"/>
  <c r="H13" i="12" s="1"/>
  <c r="K12" i="12"/>
  <c r="J12" i="12"/>
  <c r="CH28" i="12" l="1"/>
  <c r="CI28" i="12" s="1"/>
  <c r="CJ28" i="12" s="1"/>
  <c r="CH29" i="12"/>
  <c r="CI29" i="12" s="1"/>
  <c r="CJ29" i="12" s="1"/>
  <c r="CH32" i="12"/>
  <c r="CI32" i="12" s="1"/>
  <c r="CJ32" i="12" s="1"/>
  <c r="CG29" i="12"/>
  <c r="CG32" i="12"/>
  <c r="J39" i="12" l="1"/>
  <c r="J40" i="12"/>
  <c r="J41" i="12"/>
  <c r="J42" i="12"/>
  <c r="J43" i="12"/>
  <c r="K45" i="12"/>
  <c r="J50" i="12" l="1"/>
  <c r="K50" i="12"/>
  <c r="K49" i="12"/>
  <c r="J49" i="12"/>
  <c r="G48" i="12"/>
  <c r="F48" i="12"/>
  <c r="E48" i="12"/>
  <c r="D48" i="12"/>
  <c r="K44" i="12"/>
  <c r="G43" i="12"/>
  <c r="H43" i="12" s="1"/>
  <c r="G42" i="12"/>
  <c r="H42" i="12" s="1"/>
  <c r="K41" i="12"/>
  <c r="E41" i="12"/>
  <c r="G41" i="12" s="1"/>
  <c r="H41" i="12" s="1"/>
  <c r="K40" i="12"/>
  <c r="E40" i="12"/>
  <c r="G40" i="12" s="1"/>
  <c r="H40" i="12" s="1"/>
  <c r="K38" i="12"/>
  <c r="J38" i="12"/>
  <c r="K37" i="12"/>
  <c r="J37" i="12"/>
  <c r="G36" i="12"/>
  <c r="G10" i="12" s="1"/>
  <c r="G9" i="12" s="1"/>
  <c r="F36" i="12"/>
  <c r="E36" i="12"/>
  <c r="E35" i="12" s="1"/>
  <c r="D36" i="12"/>
  <c r="D10" i="12" s="1"/>
  <c r="D9" i="12" s="1"/>
  <c r="C35" i="12"/>
  <c r="F35" i="12"/>
  <c r="K34" i="12"/>
  <c r="J34" i="12"/>
  <c r="F34" i="12"/>
  <c r="F12" i="12" s="1"/>
  <c r="F13" i="12" s="1"/>
  <c r="K33" i="12"/>
  <c r="J33" i="12"/>
  <c r="K32" i="12"/>
  <c r="J32" i="12"/>
  <c r="K29" i="12"/>
  <c r="J29" i="12"/>
  <c r="K28" i="12"/>
  <c r="J28" i="12"/>
  <c r="K26" i="12"/>
  <c r="J26" i="12"/>
  <c r="K25" i="12"/>
  <c r="J25" i="12"/>
  <c r="K23" i="12"/>
  <c r="J23" i="12"/>
  <c r="K20" i="12"/>
  <c r="J20" i="12"/>
  <c r="K19" i="12"/>
  <c r="J19" i="12"/>
  <c r="K18" i="12"/>
  <c r="J18" i="12"/>
  <c r="K17" i="12"/>
  <c r="J17" i="12"/>
  <c r="K16" i="12"/>
  <c r="J16" i="12"/>
  <c r="G15" i="12"/>
  <c r="F15" i="12"/>
  <c r="E15" i="12"/>
  <c r="D15" i="12"/>
  <c r="C15" i="12"/>
  <c r="K14" i="12"/>
  <c r="J14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S12" i="12"/>
  <c r="R12" i="12"/>
  <c r="Q12" i="12"/>
  <c r="P12" i="12"/>
  <c r="O12" i="12"/>
  <c r="N12" i="12"/>
  <c r="M12" i="12"/>
  <c r="CE10" i="12"/>
  <c r="CD10" i="12"/>
  <c r="CC10" i="12"/>
  <c r="CB10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S10" i="12"/>
  <c r="R10" i="12"/>
  <c r="Q10" i="12"/>
  <c r="P10" i="12"/>
  <c r="O10" i="12"/>
  <c r="N10" i="12"/>
  <c r="M10" i="12"/>
  <c r="F10" i="12"/>
  <c r="E10" i="12"/>
  <c r="H15" i="12" l="1"/>
  <c r="H48" i="12"/>
  <c r="G35" i="12"/>
  <c r="H36" i="12"/>
  <c r="D35" i="12"/>
  <c r="D11" i="12"/>
  <c r="E11" i="12"/>
  <c r="E9" i="12"/>
  <c r="F11" i="12"/>
  <c r="F9" i="12"/>
  <c r="H10" i="12"/>
  <c r="J48" i="12"/>
  <c r="K15" i="12"/>
  <c r="J36" i="12"/>
  <c r="J13" i="12"/>
  <c r="J15" i="12"/>
  <c r="K36" i="12"/>
  <c r="K48" i="12"/>
  <c r="D49" i="16"/>
  <c r="D48" i="16"/>
  <c r="P47" i="16"/>
  <c r="M47" i="16"/>
  <c r="E47" i="16"/>
  <c r="D47" i="16"/>
  <c r="P46" i="16"/>
  <c r="D46" i="16"/>
  <c r="P45" i="16"/>
  <c r="D45" i="16"/>
  <c r="P44" i="16"/>
  <c r="D44" i="16"/>
  <c r="M43" i="16"/>
  <c r="D43" i="16"/>
  <c r="P43" i="16" s="1"/>
  <c r="M42" i="16"/>
  <c r="D42" i="16"/>
  <c r="P42" i="16" s="1"/>
  <c r="N41" i="16"/>
  <c r="P41" i="16" s="1"/>
  <c r="M41" i="16"/>
  <c r="L41" i="16"/>
  <c r="K41" i="16"/>
  <c r="J41" i="16"/>
  <c r="I41" i="16"/>
  <c r="H41" i="16"/>
  <c r="E41" i="16"/>
  <c r="D41" i="16"/>
  <c r="C41" i="16"/>
  <c r="M40" i="16"/>
  <c r="H40" i="16"/>
  <c r="D40" i="16" s="1"/>
  <c r="P40" i="16" s="1"/>
  <c r="C40" i="16"/>
  <c r="O40" i="16" s="1"/>
  <c r="O39" i="16"/>
  <c r="M39" i="16"/>
  <c r="D39" i="16"/>
  <c r="P39" i="16" s="1"/>
  <c r="O38" i="16"/>
  <c r="M38" i="16"/>
  <c r="D38" i="16"/>
  <c r="P38" i="16" s="1"/>
  <c r="O37" i="16"/>
  <c r="M37" i="16"/>
  <c r="D37" i="16"/>
  <c r="P37" i="16" s="1"/>
  <c r="O36" i="16"/>
  <c r="M36" i="16"/>
  <c r="D36" i="16"/>
  <c r="P36" i="16" s="1"/>
  <c r="O35" i="16"/>
  <c r="M35" i="16"/>
  <c r="D35" i="16"/>
  <c r="P35" i="16" s="1"/>
  <c r="O34" i="16"/>
  <c r="M34" i="16"/>
  <c r="D34" i="16"/>
  <c r="P34" i="16" s="1"/>
  <c r="O33" i="16"/>
  <c r="M33" i="16"/>
  <c r="D33" i="16"/>
  <c r="P33" i="16" s="1"/>
  <c r="M32" i="16"/>
  <c r="E32" i="16"/>
  <c r="D32" i="16"/>
  <c r="C32" i="16"/>
  <c r="O32" i="16" s="1"/>
  <c r="P31" i="16"/>
  <c r="O31" i="16"/>
  <c r="M31" i="16"/>
  <c r="D31" i="16"/>
  <c r="N30" i="16"/>
  <c r="O30" i="16" s="1"/>
  <c r="M30" i="16"/>
  <c r="D30" i="16"/>
  <c r="L29" i="16"/>
  <c r="M29" i="16" s="1"/>
  <c r="M28" i="16" s="1"/>
  <c r="M27" i="16" s="1"/>
  <c r="M8" i="16" s="1"/>
  <c r="M9" i="16" s="1"/>
  <c r="D29" i="16"/>
  <c r="P29" i="16" s="1"/>
  <c r="C29" i="16"/>
  <c r="O29" i="16" s="1"/>
  <c r="N28" i="16"/>
  <c r="O28" i="16" s="1"/>
  <c r="L28" i="16"/>
  <c r="K28" i="16"/>
  <c r="J28" i="16"/>
  <c r="I28" i="16"/>
  <c r="H28" i="16"/>
  <c r="E28" i="16"/>
  <c r="C28" i="16"/>
  <c r="N27" i="16"/>
  <c r="O27" i="16" s="1"/>
  <c r="L27" i="16"/>
  <c r="K27" i="16"/>
  <c r="J27" i="16"/>
  <c r="I27" i="16"/>
  <c r="H27" i="16"/>
  <c r="E27" i="16"/>
  <c r="C27" i="16"/>
  <c r="E26" i="16"/>
  <c r="D26" i="16"/>
  <c r="P26" i="16" s="1"/>
  <c r="E25" i="16"/>
  <c r="D25" i="16" s="1"/>
  <c r="O24" i="16"/>
  <c r="N24" i="16"/>
  <c r="M24" i="16"/>
  <c r="L24" i="16"/>
  <c r="K24" i="16"/>
  <c r="J24" i="16"/>
  <c r="H24" i="16"/>
  <c r="H19" i="16" s="1"/>
  <c r="H10" i="16" s="1"/>
  <c r="H8" i="16" s="1"/>
  <c r="H9" i="16" s="1"/>
  <c r="F24" i="16"/>
  <c r="E24" i="16"/>
  <c r="P23" i="16"/>
  <c r="D23" i="16"/>
  <c r="E22" i="16"/>
  <c r="D22" i="16"/>
  <c r="P22" i="16" s="1"/>
  <c r="E21" i="16"/>
  <c r="D21" i="16"/>
  <c r="P21" i="16" s="1"/>
  <c r="N20" i="16"/>
  <c r="O20" i="16" s="1"/>
  <c r="M20" i="16"/>
  <c r="L20" i="16"/>
  <c r="L19" i="16" s="1"/>
  <c r="L10" i="16" s="1"/>
  <c r="L8" i="16" s="1"/>
  <c r="L9" i="16" s="1"/>
  <c r="K20" i="16"/>
  <c r="J20" i="16"/>
  <c r="J19" i="16" s="1"/>
  <c r="J10" i="16" s="1"/>
  <c r="J8" i="16" s="1"/>
  <c r="J9" i="16" s="1"/>
  <c r="H20" i="16"/>
  <c r="G20" i="16"/>
  <c r="F20" i="16"/>
  <c r="E20" i="16"/>
  <c r="D20" i="16" s="1"/>
  <c r="M19" i="16"/>
  <c r="K19" i="16"/>
  <c r="I19" i="16"/>
  <c r="G19" i="16"/>
  <c r="F19" i="16"/>
  <c r="E19" i="16"/>
  <c r="E18" i="16"/>
  <c r="D18" i="16" s="1"/>
  <c r="P18" i="16" s="1"/>
  <c r="E17" i="16"/>
  <c r="D17" i="16"/>
  <c r="P17" i="16" s="1"/>
  <c r="N16" i="16"/>
  <c r="M16" i="16"/>
  <c r="L16" i="16"/>
  <c r="K16" i="16"/>
  <c r="J16" i="16"/>
  <c r="I16" i="16"/>
  <c r="H16" i="16"/>
  <c r="F16" i="16"/>
  <c r="O15" i="16"/>
  <c r="E15" i="16"/>
  <c r="D15" i="16" s="1"/>
  <c r="P15" i="16" s="1"/>
  <c r="O14" i="16"/>
  <c r="E14" i="16"/>
  <c r="D14" i="16"/>
  <c r="P14" i="16" s="1"/>
  <c r="O13" i="16"/>
  <c r="E13" i="16"/>
  <c r="D13" i="16" s="1"/>
  <c r="P13" i="16" s="1"/>
  <c r="O12" i="16"/>
  <c r="N12" i="16"/>
  <c r="M12" i="16"/>
  <c r="L12" i="16"/>
  <c r="K12" i="16"/>
  <c r="J12" i="16"/>
  <c r="I12" i="16"/>
  <c r="H12" i="16"/>
  <c r="G12" i="16"/>
  <c r="F12" i="16"/>
  <c r="E12" i="16"/>
  <c r="C12" i="16"/>
  <c r="O11" i="16"/>
  <c r="N11" i="16"/>
  <c r="M11" i="16"/>
  <c r="L11" i="16"/>
  <c r="K11" i="16"/>
  <c r="J11" i="16"/>
  <c r="I11" i="16"/>
  <c r="H11" i="16"/>
  <c r="G11" i="16"/>
  <c r="F11" i="16"/>
  <c r="M10" i="16"/>
  <c r="K10" i="16"/>
  <c r="I10" i="16"/>
  <c r="G10" i="16"/>
  <c r="F10" i="16"/>
  <c r="C10" i="16"/>
  <c r="K8" i="16"/>
  <c r="K9" i="16" s="1"/>
  <c r="I8" i="16"/>
  <c r="I9" i="16" s="1"/>
  <c r="C8" i="16"/>
  <c r="C9" i="16" s="1"/>
  <c r="P20" i="16" l="1"/>
  <c r="P25" i="16"/>
  <c r="D24" i="16"/>
  <c r="P24" i="16" s="1"/>
  <c r="P30" i="16"/>
  <c r="D28" i="16"/>
  <c r="E16" i="16"/>
  <c r="N19" i="16"/>
  <c r="H35" i="12"/>
  <c r="K9" i="12"/>
  <c r="J9" i="12"/>
  <c r="G11" i="12"/>
  <c r="H11" i="12" s="1"/>
  <c r="H9" i="12"/>
  <c r="K13" i="12"/>
  <c r="C11" i="12"/>
  <c r="K10" i="12"/>
  <c r="I11" i="12"/>
  <c r="J10" i="12"/>
  <c r="K35" i="12"/>
  <c r="J35" i="12"/>
  <c r="P28" i="16"/>
  <c r="D27" i="16"/>
  <c r="P27" i="16" s="1"/>
  <c r="D12" i="16"/>
  <c r="P32" i="16"/>
  <c r="D60" i="18"/>
  <c r="K59" i="18"/>
  <c r="H59" i="18"/>
  <c r="G59" i="18"/>
  <c r="D59" i="18"/>
  <c r="C59" i="18" s="1"/>
  <c r="K58" i="18"/>
  <c r="H58" i="18"/>
  <c r="D58" i="18"/>
  <c r="C58" i="18"/>
  <c r="K57" i="18"/>
  <c r="H57" i="18"/>
  <c r="D57" i="18"/>
  <c r="C57" i="18"/>
  <c r="D56" i="18"/>
  <c r="C56" i="18"/>
  <c r="D55" i="18"/>
  <c r="C55" i="18"/>
  <c r="D54" i="18"/>
  <c r="C54" i="18"/>
  <c r="M53" i="18"/>
  <c r="L53" i="18"/>
  <c r="K53" i="18" s="1"/>
  <c r="J53" i="18"/>
  <c r="I53" i="18"/>
  <c r="H53" i="18" s="1"/>
  <c r="G53" i="18"/>
  <c r="D53" i="18" s="1"/>
  <c r="C53" i="18" s="1"/>
  <c r="K52" i="18"/>
  <c r="H52" i="18"/>
  <c r="G52" i="18"/>
  <c r="D52" i="18" s="1"/>
  <c r="C52" i="18" s="1"/>
  <c r="M51" i="18"/>
  <c r="L51" i="18"/>
  <c r="K51" i="18" s="1"/>
  <c r="J51" i="18"/>
  <c r="I51" i="18"/>
  <c r="H51" i="18" s="1"/>
  <c r="D51" i="18"/>
  <c r="C51" i="18" s="1"/>
  <c r="M50" i="18"/>
  <c r="K50" i="18" s="1"/>
  <c r="J50" i="18"/>
  <c r="H50" i="18" s="1"/>
  <c r="H49" i="18" s="1"/>
  <c r="D50" i="18"/>
  <c r="M49" i="18"/>
  <c r="J49" i="18"/>
  <c r="G49" i="18"/>
  <c r="D49" i="18"/>
  <c r="N48" i="18"/>
  <c r="M48" i="18"/>
  <c r="L48" i="18"/>
  <c r="K48" i="18" s="1"/>
  <c r="J48" i="18"/>
  <c r="I48" i="18"/>
  <c r="H48" i="18" s="1"/>
  <c r="D48" i="18"/>
  <c r="N47" i="18"/>
  <c r="K47" i="18"/>
  <c r="H47" i="18"/>
  <c r="G47" i="18"/>
  <c r="D47" i="18" s="1"/>
  <c r="O46" i="18"/>
  <c r="N46" i="18" s="1"/>
  <c r="L46" i="18"/>
  <c r="K46" i="18" s="1"/>
  <c r="I46" i="18"/>
  <c r="H46" i="18" s="1"/>
  <c r="G46" i="18"/>
  <c r="F46" i="18"/>
  <c r="O45" i="18"/>
  <c r="N45" i="18" s="1"/>
  <c r="L45" i="18"/>
  <c r="K45" i="18" s="1"/>
  <c r="I45" i="18"/>
  <c r="H45" i="18" s="1"/>
  <c r="G45" i="18"/>
  <c r="F45" i="18"/>
  <c r="E45" i="18"/>
  <c r="D45" i="18" s="1"/>
  <c r="C45" i="18" s="1"/>
  <c r="O44" i="18"/>
  <c r="N44" i="18" s="1"/>
  <c r="H44" i="18"/>
  <c r="D44" i="18"/>
  <c r="C44" i="18"/>
  <c r="N43" i="18"/>
  <c r="K43" i="18"/>
  <c r="H43" i="18"/>
  <c r="D43" i="18"/>
  <c r="C43" i="18" s="1"/>
  <c r="N42" i="18"/>
  <c r="K42" i="18"/>
  <c r="H42" i="18"/>
  <c r="D42" i="18"/>
  <c r="C42" i="18" s="1"/>
  <c r="N41" i="18"/>
  <c r="K41" i="18"/>
  <c r="H41" i="18"/>
  <c r="D41" i="18"/>
  <c r="N40" i="18"/>
  <c r="K40" i="18"/>
  <c r="H40" i="18"/>
  <c r="G40" i="18"/>
  <c r="D40" i="18"/>
  <c r="C40" i="18" s="1"/>
  <c r="N39" i="18"/>
  <c r="K39" i="18"/>
  <c r="H39" i="18"/>
  <c r="D39" i="18"/>
  <c r="C39" i="18" s="1"/>
  <c r="N38" i="18"/>
  <c r="L38" i="18"/>
  <c r="K38" i="18" s="1"/>
  <c r="I38" i="18"/>
  <c r="H38" i="18" s="1"/>
  <c r="G38" i="18"/>
  <c r="F38" i="18"/>
  <c r="D38" i="18" s="1"/>
  <c r="C38" i="18" s="1"/>
  <c r="N37" i="18"/>
  <c r="K37" i="18"/>
  <c r="H37" i="18"/>
  <c r="D37" i="18"/>
  <c r="C37" i="18"/>
  <c r="O36" i="18"/>
  <c r="M36" i="18"/>
  <c r="J36" i="18"/>
  <c r="G36" i="18"/>
  <c r="E36" i="18"/>
  <c r="O35" i="18"/>
  <c r="M35" i="18"/>
  <c r="J35" i="18"/>
  <c r="G35" i="18"/>
  <c r="E35" i="18"/>
  <c r="K34" i="18"/>
  <c r="H34" i="18"/>
  <c r="D34" i="18"/>
  <c r="C34" i="18"/>
  <c r="K33" i="18"/>
  <c r="H33" i="18"/>
  <c r="D33" i="18"/>
  <c r="C33" i="18"/>
  <c r="N32" i="18"/>
  <c r="L32" i="18"/>
  <c r="K32" i="18" s="1"/>
  <c r="H32" i="18"/>
  <c r="D32" i="18"/>
  <c r="C32" i="18" s="1"/>
  <c r="N31" i="18"/>
  <c r="K31" i="18"/>
  <c r="H31" i="18"/>
  <c r="D31" i="18"/>
  <c r="N30" i="18"/>
  <c r="K30" i="18"/>
  <c r="H30" i="18"/>
  <c r="D30" i="18"/>
  <c r="C30" i="18"/>
  <c r="N29" i="18"/>
  <c r="K29" i="18"/>
  <c r="H29" i="18"/>
  <c r="D29" i="18"/>
  <c r="C29" i="18" s="1"/>
  <c r="N28" i="18"/>
  <c r="L28" i="18"/>
  <c r="K28" i="18" s="1"/>
  <c r="H28" i="18"/>
  <c r="D28" i="18"/>
  <c r="N27" i="18"/>
  <c r="K27" i="18"/>
  <c r="H27" i="18"/>
  <c r="D27" i="18"/>
  <c r="C27" i="18"/>
  <c r="N26" i="18"/>
  <c r="K26" i="18"/>
  <c r="H26" i="18"/>
  <c r="D26" i="18"/>
  <c r="C26" i="18" s="1"/>
  <c r="N25" i="18"/>
  <c r="K25" i="18"/>
  <c r="H25" i="18"/>
  <c r="D25" i="18"/>
  <c r="C25" i="18" s="1"/>
  <c r="N24" i="18"/>
  <c r="N23" i="18" s="1"/>
  <c r="K24" i="18"/>
  <c r="H24" i="18"/>
  <c r="D24" i="18"/>
  <c r="O23" i="18"/>
  <c r="M23" i="18"/>
  <c r="J23" i="18"/>
  <c r="H23" i="18" s="1"/>
  <c r="G23" i="18"/>
  <c r="F23" i="18"/>
  <c r="E23" i="18"/>
  <c r="H22" i="18"/>
  <c r="D22" i="18"/>
  <c r="C22" i="18"/>
  <c r="N21" i="18"/>
  <c r="K21" i="18"/>
  <c r="H21" i="18"/>
  <c r="D21" i="18"/>
  <c r="C21" i="18" s="1"/>
  <c r="O20" i="18"/>
  <c r="N20" i="18" s="1"/>
  <c r="M20" i="18"/>
  <c r="M18" i="18" s="1"/>
  <c r="J20" i="18"/>
  <c r="I20" i="18"/>
  <c r="H20" i="18" s="1"/>
  <c r="D20" i="18"/>
  <c r="N19" i="18"/>
  <c r="M19" i="18"/>
  <c r="L19" i="18"/>
  <c r="K19" i="18" s="1"/>
  <c r="J19" i="18"/>
  <c r="I19" i="18"/>
  <c r="H19" i="18" s="1"/>
  <c r="D19" i="18"/>
  <c r="O18" i="18"/>
  <c r="J18" i="18"/>
  <c r="G18" i="18"/>
  <c r="F18" i="18"/>
  <c r="E18" i="18"/>
  <c r="N17" i="18"/>
  <c r="K17" i="18"/>
  <c r="H17" i="18"/>
  <c r="D17" i="18"/>
  <c r="N16" i="18"/>
  <c r="K16" i="18"/>
  <c r="H16" i="18"/>
  <c r="D16" i="18"/>
  <c r="C16" i="18"/>
  <c r="M15" i="18"/>
  <c r="L15" i="18"/>
  <c r="J15" i="18"/>
  <c r="I15" i="18"/>
  <c r="F15" i="18"/>
  <c r="E15" i="18"/>
  <c r="D15" i="18"/>
  <c r="N14" i="18"/>
  <c r="K14" i="18"/>
  <c r="H14" i="18"/>
  <c r="D14" i="18"/>
  <c r="N13" i="18"/>
  <c r="L13" i="18"/>
  <c r="K13" i="18" s="1"/>
  <c r="I13" i="18"/>
  <c r="H13" i="18" s="1"/>
  <c r="H11" i="18" s="1"/>
  <c r="D13" i="18"/>
  <c r="N12" i="18"/>
  <c r="N11" i="18" s="1"/>
  <c r="L12" i="18"/>
  <c r="K12" i="18"/>
  <c r="H12" i="18"/>
  <c r="D12" i="18"/>
  <c r="C12" i="18" s="1"/>
  <c r="P11" i="18"/>
  <c r="O11" i="18"/>
  <c r="O10" i="18" s="1"/>
  <c r="O9" i="18" s="1"/>
  <c r="M11" i="18"/>
  <c r="M10" i="18" s="1"/>
  <c r="M9" i="18" s="1"/>
  <c r="L11" i="18"/>
  <c r="J11" i="18"/>
  <c r="G11" i="18"/>
  <c r="G10" i="18" s="1"/>
  <c r="G9" i="18" s="1"/>
  <c r="F11" i="18"/>
  <c r="E11" i="18"/>
  <c r="E10" i="18" s="1"/>
  <c r="E9" i="18" s="1"/>
  <c r="P10" i="18"/>
  <c r="P9" i="18" s="1"/>
  <c r="J10" i="18"/>
  <c r="F10" i="18"/>
  <c r="J9" i="18"/>
  <c r="N10" i="18" l="1"/>
  <c r="C19" i="18"/>
  <c r="C48" i="18"/>
  <c r="C50" i="18"/>
  <c r="C49" i="18" s="1"/>
  <c r="K23" i="18"/>
  <c r="H36" i="18"/>
  <c r="N36" i="18"/>
  <c r="N35" i="18" s="1"/>
  <c r="N9" i="18" s="1"/>
  <c r="N10" i="16"/>
  <c r="O19" i="16"/>
  <c r="D19" i="16"/>
  <c r="P19" i="16" s="1"/>
  <c r="D11" i="18"/>
  <c r="I11" i="18"/>
  <c r="C13" i="18"/>
  <c r="K11" i="18"/>
  <c r="K10" i="18" s="1"/>
  <c r="C14" i="18"/>
  <c r="C17" i="18"/>
  <c r="C15" i="18" s="1"/>
  <c r="D18" i="18"/>
  <c r="I18" i="18"/>
  <c r="C20" i="18"/>
  <c r="C18" i="18" s="1"/>
  <c r="D23" i="18"/>
  <c r="L23" i="18"/>
  <c r="C24" i="18"/>
  <c r="C28" i="18"/>
  <c r="C31" i="18"/>
  <c r="F36" i="18"/>
  <c r="F35" i="18" s="1"/>
  <c r="F9" i="18" s="1"/>
  <c r="I36" i="18"/>
  <c r="C41" i="18"/>
  <c r="L44" i="18"/>
  <c r="D46" i="18"/>
  <c r="C47" i="18"/>
  <c r="I49" i="18"/>
  <c r="L49" i="18"/>
  <c r="D16" i="16"/>
  <c r="P16" i="16" s="1"/>
  <c r="E11" i="16"/>
  <c r="E10" i="16" s="1"/>
  <c r="E8" i="16" s="1"/>
  <c r="E9" i="16" s="1"/>
  <c r="J11" i="12"/>
  <c r="K11" i="12"/>
  <c r="P12" i="16"/>
  <c r="D11" i="16"/>
  <c r="C46" i="18"/>
  <c r="D36" i="18"/>
  <c r="D35" i="18" s="1"/>
  <c r="K49" i="18"/>
  <c r="C11" i="18"/>
  <c r="L20" i="18"/>
  <c r="C36" i="18" l="1"/>
  <c r="C35" i="18" s="1"/>
  <c r="I35" i="18"/>
  <c r="H35" i="18" s="1"/>
  <c r="C23" i="18"/>
  <c r="C10" i="18" s="1"/>
  <c r="C9" i="18" s="1"/>
  <c r="I10" i="18"/>
  <c r="N8" i="16"/>
  <c r="O10" i="16"/>
  <c r="K44" i="18"/>
  <c r="K36" i="18" s="1"/>
  <c r="K35" i="18" s="1"/>
  <c r="K9" i="18" s="1"/>
  <c r="L36" i="18"/>
  <c r="L35" i="18" s="1"/>
  <c r="D10" i="18"/>
  <c r="D9" i="18" s="1"/>
  <c r="D10" i="16"/>
  <c r="P11" i="16"/>
  <c r="L18" i="18"/>
  <c r="L10" i="18" s="1"/>
  <c r="L9" i="18" s="1"/>
  <c r="K20" i="18"/>
  <c r="N9" i="16" l="1"/>
  <c r="O9" i="16" s="1"/>
  <c r="O8" i="16"/>
  <c r="I9" i="18"/>
  <c r="H9" i="18" s="1"/>
  <c r="H10" i="18"/>
  <c r="D8" i="16"/>
  <c r="P10" i="16"/>
  <c r="D9" i="16" l="1"/>
  <c r="P9" i="16" s="1"/>
  <c r="P8" i="16"/>
</calcChain>
</file>

<file path=xl/comments1.xml><?xml version="1.0" encoding="utf-8"?>
<comments xmlns="http://schemas.openxmlformats.org/spreadsheetml/2006/main">
  <authors>
    <author>Huynh T Dung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- chuyển nguồn: 67.028
- 6 tháng 15.500</t>
        </r>
      </text>
    </comment>
  </commentList>
</comments>
</file>

<file path=xl/comments2.xml><?xml version="1.0" encoding="utf-8"?>
<comments xmlns="http://schemas.openxmlformats.org/spreadsheetml/2006/main">
  <authors>
    <author>Huynh T Dung</author>
    <author>Thai Van Anh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- chuyển nguồn: 67.028
- 6 tháng 15.500</t>
        </r>
      </text>
    </comment>
    <comment ref="I16" authorId="1">
      <text>
        <r>
          <rPr>
            <b/>
            <sz val="9"/>
            <color indexed="81"/>
            <rFont val="Tahoma"/>
            <charset val="163"/>
          </rPr>
          <t>Thai Van Anh:</t>
        </r>
        <r>
          <rPr>
            <sz val="9"/>
            <color indexed="81"/>
            <rFont val="Tahoma"/>
            <charset val="163"/>
          </rPr>
          <t xml:space="preserve">
Bổ sung tại NQ số 29 ngày 30/7/2019 và NQ số 37 ngày 24/9/2019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Điều chuyển cho các nhiệm vụ cs kp thường xuyên
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Chuyển mục 2.2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Điều chuyển cho mục chi 2.2
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Chuyển mục 2.2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Diều chuyển cho mục chi 2.2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Chuyển mục 2.2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Điều chuyển cho mục chi 2.1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Huynh T Dung:</t>
        </r>
        <r>
          <rPr>
            <sz val="9"/>
            <color indexed="81"/>
            <rFont val="Tahoma"/>
            <family val="2"/>
          </rPr>
          <t xml:space="preserve">
Chuyển mục 2.1</t>
        </r>
      </text>
    </comment>
  </commentList>
</comments>
</file>

<file path=xl/sharedStrings.xml><?xml version="1.0" encoding="utf-8"?>
<sst xmlns="http://schemas.openxmlformats.org/spreadsheetml/2006/main" count="521" uniqueCount="276">
  <si>
    <t xml:space="preserve">                                   </t>
  </si>
  <si>
    <t>STT</t>
  </si>
  <si>
    <t>Nội dung thu</t>
  </si>
  <si>
    <t>Thành phố Kon Tum</t>
  </si>
  <si>
    <t>Huyện Đăk Hà</t>
  </si>
  <si>
    <t>Huyện Đăk Tô</t>
  </si>
  <si>
    <t>Huyện Ngọc Hồi</t>
  </si>
  <si>
    <t>Huyện Đăk Glei</t>
  </si>
  <si>
    <t>Huyện Sa Thầy</t>
  </si>
  <si>
    <t>Huyện Ia H'Drai</t>
  </si>
  <si>
    <t>Huyện Kon Rẫy</t>
  </si>
  <si>
    <t>Huyện Kon Plong</t>
  </si>
  <si>
    <t>Huyện Tu Mơ Rông</t>
  </si>
  <si>
    <t>Trong  đó</t>
  </si>
  <si>
    <t>NSTW</t>
  </si>
  <si>
    <t>NS Địa phương</t>
  </si>
  <si>
    <t>Dự toán thu trên địa bàn 2017</t>
  </si>
  <si>
    <t>Văn phòng Cục thuế thu</t>
  </si>
  <si>
    <t>Chi Cục thuế thu</t>
  </si>
  <si>
    <t>Tổng</t>
  </si>
  <si>
    <t>NS tỉnh</t>
  </si>
  <si>
    <t>NS huyện</t>
  </si>
  <si>
    <t>A</t>
  </si>
  <si>
    <t>I</t>
  </si>
  <si>
    <t>1</t>
  </si>
  <si>
    <t>2</t>
  </si>
  <si>
    <t>Thu từ KV DN có vốn đầu tư nước ngoài</t>
  </si>
  <si>
    <t>3</t>
  </si>
  <si>
    <t>Trong đó:</t>
  </si>
  <si>
    <t>4</t>
  </si>
  <si>
    <t>5</t>
  </si>
  <si>
    <t>Thuế sử dụng đất nông nghiệp</t>
  </si>
  <si>
    <t>6</t>
  </si>
  <si>
    <t>Thuế SD đất phi nông nghiệp</t>
  </si>
  <si>
    <t>Thuế thu nhập cá nhân</t>
  </si>
  <si>
    <t>Thu thuế bảo vệ môi trường</t>
  </si>
  <si>
    <t>-</t>
  </si>
  <si>
    <t>Tiền sử dụng đất</t>
  </si>
  <si>
    <t>Thu cho thuê mặt đất mặt nước</t>
  </si>
  <si>
    <t xml:space="preserve">Tiền bán nhà ở thuộc SHNN, thuê,KHCB nhà </t>
  </si>
  <si>
    <t>Thu cấp quyền khai thác khoáng sản</t>
  </si>
  <si>
    <t>II</t>
  </si>
  <si>
    <t>Thuế XNK và TTĐB hàng NK</t>
  </si>
  <si>
    <t>B</t>
  </si>
  <si>
    <t>III</t>
  </si>
  <si>
    <t>IV</t>
  </si>
  <si>
    <t>V</t>
  </si>
  <si>
    <t>VI</t>
  </si>
  <si>
    <t>Thu nội địa</t>
  </si>
  <si>
    <t>Thu từ hoạt động xổ số kiến thíêt</t>
  </si>
  <si>
    <t>Thu khác ngân sách</t>
  </si>
  <si>
    <t>Thu cân đối từ hoạt động xuất nhập khẩu</t>
  </si>
  <si>
    <t>Tổng số thu từ hoạt động xuất nhập khẩu</t>
  </si>
  <si>
    <t>Thuế GTGT thu từ hàng hóa nhập khẩu</t>
  </si>
  <si>
    <t>Thu từ quỹ đất công ích và thu hoa lợi công sản khác</t>
  </si>
  <si>
    <t>Hoàn thuế GTGT</t>
  </si>
  <si>
    <t>Thuế khác</t>
  </si>
  <si>
    <t>Thuế nhập khẩu</t>
  </si>
  <si>
    <t>Thuế xuất khẩu</t>
  </si>
  <si>
    <t>Thuế TTĐB thu từ hàng hóa nhập khẩu</t>
  </si>
  <si>
    <t>Thuế BVMT thu từ hàng hóa nhập khẩu</t>
  </si>
  <si>
    <t>Biểu số 02</t>
  </si>
  <si>
    <t>Thực hiện cùng kỳ năm trước</t>
  </si>
  <si>
    <t>7=5/1</t>
  </si>
  <si>
    <t>Chi đầu tư phát triển</t>
  </si>
  <si>
    <t>Chi thường xuyên</t>
  </si>
  <si>
    <t>Chi quốc phòng, an ninh và trật tự an toàn xã hội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</si>
  <si>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</si>
  <si>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</si>
  <si>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</si>
  <si>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</si>
  <si>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 truyền hình</t>
  </si>
  <si>
    <t>Chi thể dục thể thao</t>
  </si>
  <si>
    <t>Chi bảo vệ môi trường</t>
  </si>
  <si>
    <t>Chi các hoạt động kinh tế</t>
  </si>
  <si>
    <t>Chi quản lý nhà nước, đảng, đoàn thể</t>
  </si>
  <si>
    <t>Chi đảm bảo xã hội</t>
  </si>
  <si>
    <t>Chi thường xuyên khác</t>
  </si>
  <si>
    <t>Chi bổ sung quỹ dự trữ tài chính</t>
  </si>
  <si>
    <t>Dự phòng ngân sách</t>
  </si>
  <si>
    <t>Chương trình mục tiêu quốc gia</t>
  </si>
  <si>
    <t>Chi cho các nhiệm vụ, chính sách kinh phí thường xuyên</t>
  </si>
  <si>
    <t>Biểu số 01</t>
  </si>
  <si>
    <t>Thu từ khu vực kinh tế ngoài quốc doanh</t>
  </si>
  <si>
    <t>Thu nội địa loại trừ tiền sử dụng đất, XSKT</t>
  </si>
  <si>
    <t>Thực hiện thu 3 tháng</t>
  </si>
  <si>
    <t>Bao gồm</t>
  </si>
  <si>
    <t>2=3+4+5</t>
  </si>
  <si>
    <t>Tổng thu NSNN sau khi loại trừ số hoàn thuế GTGT</t>
  </si>
  <si>
    <t>Thu cổ tức và lợi nhuận sau thuế</t>
  </si>
  <si>
    <t>Ngân sách tỉnh hưởng</t>
  </si>
  <si>
    <t>Ngân sách huyện hưởng</t>
  </si>
  <si>
    <t>Thu NSĐP được hưởng</t>
  </si>
  <si>
    <t>UTH tháng 4</t>
  </si>
  <si>
    <t>4=3/2</t>
  </si>
  <si>
    <t>6=5/2</t>
  </si>
  <si>
    <t xml:space="preserve">  BÁO CÁO ƯỚC THỰC HIỆN CHI NGÂN SÁCH ĐỊA PHƯƠNG 06 THÁNG NĂM 2018</t>
  </si>
  <si>
    <t>ĐVT: Triệu đồng</t>
  </si>
  <si>
    <t>Nhiệm vụ chi 2018</t>
  </si>
  <si>
    <t xml:space="preserve">Thực hiện 03 tháng </t>
  </si>
  <si>
    <t xml:space="preserve">UTH 06 tháng  </t>
  </si>
  <si>
    <t xml:space="preserve">%SS Ước TH chi 06 tháng </t>
  </si>
  <si>
    <t>Chuyển nguồn 2017</t>
  </si>
  <si>
    <t>DT HĐND giao năm 2018</t>
  </si>
  <si>
    <t>Trong đó</t>
  </si>
  <si>
    <t>Nguồn thu để lại, nguồn vốn khác</t>
  </si>
  <si>
    <t>Cân đối NSĐP</t>
  </si>
  <si>
    <t>TW bổ sung MT</t>
  </si>
  <si>
    <t>Cùng kỳ năm trước</t>
  </si>
  <si>
    <t>Nhiệm vụ chi</t>
  </si>
  <si>
    <t>4a</t>
  </si>
  <si>
    <t>4b</t>
  </si>
  <si>
    <t xml:space="preserve">Tổng chi ngân sách ĐP quản lý </t>
  </si>
  <si>
    <t>Chi đầu tư từ các nguồn vốn thuộc NSĐP</t>
  </si>
  <si>
    <t>a</t>
  </si>
  <si>
    <t>Nguồn cân đối ngân sách địa phương</t>
  </si>
  <si>
    <t xml:space="preserve"> Vốn cân đối ngân sách địa phương theo tiêu chí, định mức</t>
  </si>
  <si>
    <t xml:space="preserve"> Chi đầu tư từ nguồn thu tiền sử dụng đất</t>
  </si>
  <si>
    <t xml:space="preserve"> Chi đầu tư từ nguồn thu xổ số kiến thiết</t>
  </si>
  <si>
    <t>b</t>
  </si>
  <si>
    <t>Chi đầu tư từ các nguồn thu để lại</t>
  </si>
  <si>
    <t>Đầu tư từ nguồn thu sử dụng đất từ các dự án khai thác quỹ đất do cấp tỉnh quản lý</t>
  </si>
  <si>
    <t>Phí sử dụng các công trình kết cấu hạ tầng trong khu kinh tế của khẩu quốc tế Bờ Y</t>
  </si>
  <si>
    <t>Chi đầu tư từ các nguồn vốn thuộc NSTW</t>
  </si>
  <si>
    <t>Chương tình mục tiếu quốc gia xây dựng nông thôn mới</t>
  </si>
  <si>
    <t>Chương trình mục tiêu quốc gia giảm nghèo bền vững</t>
  </si>
  <si>
    <t>Chi đầu tư từ nguồn vốn ngoài nước</t>
  </si>
  <si>
    <t>c</t>
  </si>
  <si>
    <t>Chi đầu tư thực hiện các chương trình mục tiêu, nhiệm vụ khác từ nguồn vốn trong nước</t>
  </si>
  <si>
    <t xml:space="preserve"> - Chương trình mục tiêu</t>
  </si>
  <si>
    <t xml:space="preserve"> - Vốn trái phiếu chính phủ</t>
  </si>
  <si>
    <t>Chi thường xuyên cân đối ngân sách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</si>
  <si>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</si>
  <si>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</si>
  <si>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</si>
  <si>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</si>
  <si>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</si>
  <si>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</si>
  <si>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</si>
  <si>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</si>
  <si>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</si>
  <si>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</si>
  <si>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</si>
  <si>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</si>
  <si>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Chi từ nguồn bổ sung có mục tiêu từ NSTW cho NSĐP (vốn sự nghiệp)</t>
  </si>
  <si>
    <t>2.1</t>
  </si>
  <si>
    <t xml:space="preserve">Chương trình mục tiêu quốc gia </t>
  </si>
  <si>
    <t>2.2</t>
  </si>
  <si>
    <t>Nguồn thực hiện cải cách tiền lương</t>
  </si>
  <si>
    <t>Nguồn tăng thu NS, nguồn khác</t>
  </si>
  <si>
    <t>VII</t>
  </si>
  <si>
    <t>Chi trả nợ lãi</t>
  </si>
  <si>
    <t>VIII</t>
  </si>
  <si>
    <t>Tiền sử dụng rừng</t>
  </si>
  <si>
    <t>Phí, lệ phí</t>
  </si>
  <si>
    <t>Lệ phí trước bạ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</si>
  <si>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</si>
  <si>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</si>
  <si>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</si>
  <si>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</si>
  <si>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</si>
  <si>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</si>
  <si>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</si>
  <si>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</si>
  <si>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</si>
  <si>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</si>
  <si>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</si>
  <si>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4=8/1</t>
  </si>
  <si>
    <t>5=8/2</t>
  </si>
  <si>
    <t>Chi ngân sách không tính chuyển nguồn tăng thu và nguồn cải cách tiền lương</t>
  </si>
  <si>
    <t xml:space="preserve">* Ghi chú: - Phòng TCĐT đã phối hợp với KBNN tỉnh để cập nhật số liệu chi đến hết tháng 4 năm 2018, Tuy nhiên chị Bình KBNN báo hiện tại chưa cập nhật số liệu cụ thể chi đến hết tháng 4 năm 2018. </t>
  </si>
  <si>
    <t xml:space="preserve">Do vậy phòng TCĐT cập nhật số liệu chi vốn ĐTPT năm 2018 đến 31/3/2018.   </t>
  </si>
  <si>
    <t xml:space="preserve">  TỔNG HỢP KINH PHÍ CHUYỂN NGUỒN NGÂN SÁCH CẤP HUYỆN, TP NĂM 2017 SANG 2018</t>
  </si>
  <si>
    <t>(Kèm theo Công văn số           /STC-QLNS ngày     /3/2018 của Sở Tài chính)</t>
  </si>
  <si>
    <t>ĐVT: Trriệu đồng</t>
  </si>
  <si>
    <t>Tổng toàn tỉnh</t>
  </si>
  <si>
    <t>Tổng số NS tỉnh</t>
  </si>
  <si>
    <t>Tổng số NS huyện, xã</t>
  </si>
  <si>
    <t>NS xã</t>
  </si>
  <si>
    <t>Kho bạc chuyển</t>
  </si>
  <si>
    <t>KP đề nghị UBND tỉnh chuyển nguồn năm 2017 sang năm 2018</t>
  </si>
  <si>
    <t>Nguồn tập trung năm 2017 chuyển sang 2018</t>
  </si>
  <si>
    <t>Chuyển nguồn dự toán (bao gồm chuyển nguồn tập trung)</t>
  </si>
  <si>
    <t>Chuyển nguồn tạm ứng</t>
  </si>
  <si>
    <t>1=2+3</t>
  </si>
  <si>
    <t>2a</t>
  </si>
  <si>
    <t>2b</t>
  </si>
  <si>
    <t>2c</t>
  </si>
  <si>
    <t>4=6a+7a</t>
  </si>
  <si>
    <t>5=6b+7b</t>
  </si>
  <si>
    <t>6a</t>
  </si>
  <si>
    <t>6b</t>
  </si>
  <si>
    <t>7a</t>
  </si>
  <si>
    <t>7b</t>
  </si>
  <si>
    <t>Tổng số</t>
  </si>
  <si>
    <t>Chi đầu tư từ các nguồn vốn thuộc TW bổ sung mục tiêu</t>
  </si>
  <si>
    <t>Chương trình 135 giai đoạn III</t>
  </si>
  <si>
    <t>Bổ sung mục tiêu nhiệm vụ cụ thể</t>
  </si>
  <si>
    <t>Chương trình mục tiêu quốc gia về việc làm và dạy nghề</t>
  </si>
  <si>
    <t>Chi đầu tư từ nguồn vốn trái phiếu chính phủ</t>
  </si>
  <si>
    <t>Nguồn vốn đầu tư khác (nếu có)</t>
  </si>
  <si>
    <t>Hỗ trợ đầu tư các xã biên giới</t>
  </si>
  <si>
    <t>Hỗ trợ đầu tư các công trình trường học</t>
  </si>
  <si>
    <t>Hỗ trợ các xã trọng điểm</t>
  </si>
  <si>
    <t>Hỗ trợ vùng kinh tế động lực</t>
  </si>
  <si>
    <t>Phân cấp hỗ trợ bổ sung khác</t>
  </si>
  <si>
    <t>Nguồn dự phòng NS tỉnh hỗ trợ khắc phục bão lũ</t>
  </si>
  <si>
    <t>Vốn vay tín dụng</t>
  </si>
  <si>
    <t>KP thực hiện đề án hỗ trợ đất ở cho đồng bào DTTS</t>
  </si>
  <si>
    <t>Phân hạng đất nông nghiệp</t>
  </si>
  <si>
    <t>Nguồn KCH kênh mương</t>
  </si>
  <si>
    <t>Chi đầu tư từ nguồn SN kinh tế</t>
  </si>
  <si>
    <t>Chi thường xuyên cân đối ngân sách huyện, TP (bao gồm cả các chính sách, chế độ trung ương bổ sung mục tiêu)</t>
  </si>
  <si>
    <t>Chương trình mục tiêu quốc gia (Vốn sự nghiệp)</t>
  </si>
  <si>
    <t>Nguồn tăng thu NS</t>
  </si>
  <si>
    <t xml:space="preserve"> -Tăng thu NS</t>
  </si>
  <si>
    <t xml:space="preserve"> - tăng thu tiền sử dụng đất</t>
  </si>
  <si>
    <t xml:space="preserve"> - Kinh phí sự nghiệp y tế (do tiền lương cơ cấu vào giá dịch vụ khám chữa bệnh chờ qui định cơ chế sử dụng từ TW)</t>
  </si>
  <si>
    <t>Nguồn kinh phí khác (nếu có)</t>
  </si>
  <si>
    <t>Đưa mục VII lên Chi TX khác</t>
  </si>
  <si>
    <t xml:space="preserve">Thực hiện 04 tháng </t>
  </si>
  <si>
    <t>Khối tỉnh (tạm dự kiến)</t>
  </si>
  <si>
    <t>Khối huyện, xã</t>
  </si>
  <si>
    <t>Dự toán thu 2019 HĐND tỉnh giao</t>
  </si>
  <si>
    <t xml:space="preserve">            (1) Thu từ thuế VAT thủy điện</t>
  </si>
  <si>
    <t xml:space="preserve">           (2) Thu thuế tài nguyên nước thủy điện</t>
  </si>
  <si>
    <t>% so sánh</t>
  </si>
  <si>
    <t>Dự toán  HĐND tỉnh giao</t>
  </si>
  <si>
    <t>18</t>
  </si>
  <si>
    <t>BÁO CÁO ƯỚC THỰC HIỆN THU NSNN NĂM 2019</t>
  </si>
  <si>
    <t>Thực hiện thu năm 2018</t>
  </si>
  <si>
    <t>UTH thu năm 2019</t>
  </si>
  <si>
    <t>*</t>
  </si>
  <si>
    <t>Thu từ DN nhà nước trung ương quản lý</t>
  </si>
  <si>
    <t>Trong đó: thu từ các nhà máy thủy điện gồm:</t>
  </si>
  <si>
    <t>Thu từ DN nhà nước địa phương quản lý</t>
  </si>
  <si>
    <t>Nhiệm vụ chi 2019</t>
  </si>
  <si>
    <t>Chuyển nguồn 2018</t>
  </si>
  <si>
    <t>Tr đó</t>
  </si>
  <si>
    <t>DT HĐND giao năm 2019</t>
  </si>
  <si>
    <t>Khối tỉnh</t>
  </si>
  <si>
    <t>Huyện, xã</t>
  </si>
  <si>
    <t>Tr đó: TW chưa giao chi tết</t>
  </si>
  <si>
    <t>TW đã giao chi tiết</t>
  </si>
  <si>
    <t>3a</t>
  </si>
  <si>
    <t>3b</t>
  </si>
  <si>
    <t>Trong đó: Tạm ứng năm trước chuyển sang</t>
  </si>
  <si>
    <t>Chi đầu tư phát triển không tính tạm ứng năm trước chuyển sang</t>
  </si>
  <si>
    <t>Nguồn vốn khác</t>
  </si>
  <si>
    <t>Chi quốc phòng, an ninh</t>
  </si>
  <si>
    <t>Chi phát thanh, truyền hình, thông tấn</t>
  </si>
  <si>
    <t>Chi hoạt động các cơ quan QLNN, Đảng, đoàn thể</t>
  </si>
  <si>
    <t>CTMTQG giảm nghèo bền vững</t>
  </si>
  <si>
    <t>CTMTQG xây dựng nông thôn mới</t>
  </si>
  <si>
    <t>Trong đó: tăng thu NS  2018</t>
  </si>
  <si>
    <t>IX</t>
  </si>
  <si>
    <t>Chi  cho vay từ nguồn vốn trong nước (bổ sung nguồn vốn ủy thác sang NHCSXH)</t>
  </si>
  <si>
    <t>Thực hiện 10 tháng</t>
  </si>
  <si>
    <t>% so sánh TH 10 tháng với Dự toán</t>
  </si>
  <si>
    <t>Nội dung</t>
  </si>
  <si>
    <t>UTH 10 tháng</t>
  </si>
  <si>
    <t xml:space="preserve">Thực hiện 10 tháng  </t>
  </si>
  <si>
    <t>d</t>
  </si>
  <si>
    <t>Chi hỗ trợ vốn cho doanh nghiệp</t>
  </si>
  <si>
    <t>9=8/1</t>
  </si>
  <si>
    <t>10=8/2</t>
  </si>
  <si>
    <t xml:space="preserve">Trả nợ vay kiên cố hóa KM </t>
  </si>
  <si>
    <t>TỔNG THU NSNN TRÊN ĐỊA BÀN (I+II.1+III)</t>
  </si>
  <si>
    <t xml:space="preserve">Tổng cộng </t>
  </si>
  <si>
    <t xml:space="preserve">Nguồn tăng thu NS, nguồn kinh phí khác </t>
  </si>
  <si>
    <t>Nguồn thu tiền SD đất HĐND tỉnh giao bổ sung, nguồn thu để lại</t>
  </si>
  <si>
    <t>Ước 
thực hiện 
cả năm</t>
  </si>
  <si>
    <t>% So sánh thực hiện 10 tháng với nhiệm vụ chi</t>
  </si>
  <si>
    <t>%SS ƯTH cả năm so</t>
  </si>
  <si>
    <t xml:space="preserve">  BÁO CÁO ƯỚC THỰC HIỆN CHI NGÂN SÁCH ĐỊA PHƯƠNG NĂM 2019</t>
  </si>
  <si>
    <t>Các khoản huy động đóng góp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</si>
</sst>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_);_(* \(#,##0.00\);_(* \-??_);_(@_)"/>
    <numFmt numFmtId="174" formatCode="_(* #,##0_);_(* \(#,##0\);_(* \-??_);_(@_)"/>
    <numFmt numFmtId="175" formatCode="_(* #,##0.00000_);_(* \(#,##0.00000\);_(* &quot;-&quot;??_);_(@_)"/>
    <numFmt numFmtId="176" formatCode="_-&quot;$&quot;* #,##0_-;\-&quot;$&quot;* #,##0_-;_-&quot;$&quot;* &quot;-&quot;_-;_-@_-"/>
    <numFmt numFmtId="177" formatCode="_(&quot;£&quot;\ * #,##0_);_(&quot;£&quot;\ * \(#,##0\);_(&quot;£&quot;\ * &quot;-&quot;_);_(@_)"/>
    <numFmt numFmtId="178" formatCode="&quot;€&quot;###,0&quot;.&quot;00_);\(&quot;€&quot;###,0&quot;.&quot;00\)"/>
    <numFmt numFmtId="179" formatCode="&quot;\&quot;#,##0;[Red]&quot;\&quot;&quot;\&quot;\-#,##0"/>
    <numFmt numFmtId="180" formatCode="#.##00"/>
    <numFmt numFmtId="181" formatCode="_-* #,##0\ _F_-;\-* #,##0\ _F_-;_-* &quot;-&quot;\ _F_-;_-@_-"/>
    <numFmt numFmtId="182" formatCode="_-* #,##0\ &quot;F&quot;_-;\-* #,##0\ &quot;F&quot;_-;_-* &quot;-&quot;\ &quot;F&quot;_-;_-@_-"/>
    <numFmt numFmtId="183" formatCode="_-* #,##0&quot;$&quot;_-;_-* #,##0&quot;$&quot;\-;_-* &quot;-&quot;&quot;$&quot;_-;_-@_-"/>
    <numFmt numFmtId="184" formatCode="_-* #,##0\ &quot;$&quot;_-;\-* #,##0\ &quot;$&quot;_-;_-* &quot;-&quot;\ &quot;$&quot;_-;_-@_-"/>
    <numFmt numFmtId="185" formatCode="_-* #,##0_-;\-* #,##0_-;_-* &quot;-&quot;??_-;_-@_-"/>
    <numFmt numFmtId="186" formatCode="_-&quot;$&quot;* #,##0.00_-;\-&quot;$&quot;* #,##0.00_-;_-&quot;$&quot;* &quot;-&quot;??_-;_-@_-"/>
    <numFmt numFmtId="187" formatCode="_-&quot;ñ&quot;* #,##0_-;\-&quot;ñ&quot;* #,##0_-;_-&quot;ñ&quot;* &quot;-&quot;_-;_-@_-"/>
    <numFmt numFmtId="188" formatCode="0.0000"/>
    <numFmt numFmtId="189" formatCode="_-&quot;€&quot;* #,##0_-;\-&quot;€&quot;* #,##0_-;_-&quot;€&quot;* &quot;-&quot;_-;_-@_-"/>
    <numFmt numFmtId="190" formatCode="_-* ###,0&quot;.&quot;00_-;\-* ###,0&quot;.&quot;00_-;_-* &quot;-&quot;??_-;_-@_-"/>
    <numFmt numFmtId="191" formatCode="_-* #,##0.00\ _F_-;\-* #,##0.00\ _F_-;_-* &quot;-&quot;??\ _F_-;_-@_-"/>
    <numFmt numFmtId="192" formatCode="_ * #,##0.00_ ;_ * \-#,##0.00_ ;_ * &quot;-&quot;??_ ;_ @_ "/>
    <numFmt numFmtId="193" formatCode="_-* #,##0.00\ _V_N_D_-;\-* #,##0.00\ _V_N_D_-;_-* &quot;-&quot;??\ _V_N_D_-;_-@_-"/>
    <numFmt numFmtId="194" formatCode="_-* #,##0.00\ _V_N_Ñ_-;_-* #,##0.00\ _V_N_Ñ\-;_-* &quot;-&quot;??\ _V_N_Ñ_-;_-@_-"/>
    <numFmt numFmtId="195" formatCode="_-* #,##0.00\ _€_-;\-* #,##0.00\ _€_-;_-* &quot;-&quot;??\ _€_-;_-@_-"/>
    <numFmt numFmtId="196" formatCode="_-* #,##0.00_$_-;_-* #,##0.00_$\-;_-* &quot;-&quot;??_$_-;_-@_-"/>
    <numFmt numFmtId="197" formatCode="_(* ###,0&quot;.&quot;00_);_(* \(###,0&quot;.&quot;00\);_(* &quot;-&quot;??_);_(@_)"/>
    <numFmt numFmtId="198" formatCode="_-* #,##0.00\ _ñ_-;\-* #,##0.00\ _ñ_-;_-* &quot;-&quot;??\ _ñ_-;_-@_-"/>
    <numFmt numFmtId="199" formatCode="0.00000"/>
    <numFmt numFmtId="200" formatCode="#,##0.00\ &quot;F&quot;;\-#,##0.00\ &quot;F&quot;"/>
    <numFmt numFmtId="201" formatCode="&quot;$&quot;#,##0;[Red]\-&quot;$&quot;#,##0"/>
    <numFmt numFmtId="202" formatCode="_(&quot;$&quot;\ * #,##0_);_(&quot;$&quot;\ * \(#,##0\);_(&quot;$&quot;\ * &quot;-&quot;_);_(@_)"/>
    <numFmt numFmtId="203" formatCode="&quot;$&quot;#,##0.00;[Red]\-&quot;$&quot;#,##0.00"/>
    <numFmt numFmtId="204" formatCode="_-* #,##0\ &quot;ñ&quot;_-;\-* #,##0\ &quot;ñ&quot;_-;_-* &quot;-&quot;\ &quot;ñ&quot;_-;_-@_-"/>
    <numFmt numFmtId="205" formatCode="0.0000000"/>
    <numFmt numFmtId="206" formatCode="#,##0.0"/>
    <numFmt numFmtId="207" formatCode="_(&quot;€&quot;* #,##0_);_(&quot;€&quot;* \(#,##0\);_(&quot;€&quot;* &quot;-&quot;_);_(@_)"/>
    <numFmt numFmtId="208" formatCode="_ * #,##0_ ;_ * \-#,##0_ ;_ * &quot;-&quot;_ ;_ @_ "/>
    <numFmt numFmtId="209" formatCode="_-* #,##0\ _V_N_D_-;\-* #,##0\ _V_N_D_-;_-* &quot;-&quot;\ _V_N_D_-;_-@_-"/>
    <numFmt numFmtId="210" formatCode="_-* #,##0\ _V_N_Ñ_-;_-* #,##0\ _V_N_Ñ\-;_-* &quot;-&quot;\ _V_N_Ñ_-;_-@_-"/>
    <numFmt numFmtId="211" formatCode="_-* #,##0\ _€_-;\-* #,##0\ _€_-;_-* &quot;-&quot;\ _€_-;_-@_-"/>
    <numFmt numFmtId="212" formatCode="_-* #,##0_$_-;_-* #,##0_$\-;_-* &quot;-&quot;_$_-;_-@_-"/>
    <numFmt numFmtId="213" formatCode="_-* #,##0\ _$_-;\-* #,##0\ _$_-;_-* &quot;-&quot;\ _$_-;_-@_-"/>
    <numFmt numFmtId="214" formatCode="_-* #,##0\ _m_k_-;\-* #,##0\ _m_k_-;_-* &quot;-&quot;\ _m_k_-;_-@_-"/>
    <numFmt numFmtId="215" formatCode="_-* #,##0\ _ñ_-;\-* #,##0\ _ñ_-;_-* &quot;-&quot;\ _ñ_-;_-@_-"/>
    <numFmt numFmtId="216" formatCode="0.000000"/>
    <numFmt numFmtId="217" formatCode="#,##0.0_);[Red]\(#,##0.0\)"/>
    <numFmt numFmtId="218" formatCode="_ &quot;\&quot;* #,##0_ ;_ &quot;\&quot;* \-#,##0_ ;_ &quot;\&quot;* &quot;-&quot;_ ;_ @_ "/>
    <numFmt numFmtId="219" formatCode="&quot;\&quot;#,##0.00;[Red]&quot;\&quot;\-#,##0.00"/>
    <numFmt numFmtId="220" formatCode="&quot;\&quot;#,##0;[Red]&quot;\&quot;\-#,##0"/>
    <numFmt numFmtId="221" formatCode="&quot;SFr.&quot;\ #,##0.00;[Red]&quot;SFr.&quot;\ \-#,##0.00"/>
    <numFmt numFmtId="222" formatCode="&quot;SFr.&quot;\ #,##0.00;&quot;SFr.&quot;\ \-#,##0.00"/>
    <numFmt numFmtId="223" formatCode="_ &quot;SFr.&quot;\ * #,##0_ ;_ &quot;SFr.&quot;\ * \-#,##0_ ;_ &quot;SFr.&quot;\ * &quot;-&quot;_ ;_ @_ "/>
    <numFmt numFmtId="224" formatCode="#,##0.0_);\(#,##0.0\)"/>
    <numFmt numFmtId="225" formatCode="_(* #,##0.0000_);_(* \(#,##0.0000\);_(* &quot;-&quot;??_);_(@_)"/>
    <numFmt numFmtId="226" formatCode="0.0%;[Red]\(0.0%\)"/>
    <numFmt numFmtId="227" formatCode="_ * #,##0.00_)&quot;£&quot;_ ;_ * \(#,##0.00\)&quot;£&quot;_ ;_ * &quot;-&quot;??_)&quot;£&quot;_ ;_ @_ "/>
    <numFmt numFmtId="228" formatCode="0.0%;\(0.0%\)"/>
    <numFmt numFmtId="229" formatCode="_-* #,##0.00\ &quot;F&quot;_-;\-* #,##0.00\ &quot;F&quot;_-;_-* &quot;-&quot;??\ &quot;F&quot;_-;_-@_-"/>
    <numFmt numFmtId="230" formatCode="0.000_)"/>
    <numFmt numFmtId="231" formatCode="_(* #,##0_);_(* \(#,##0\);_(* \-_);_(@_)"/>
    <numFmt numFmtId="232" formatCode="#,##0.00;[Red]#,##0.00"/>
    <numFmt numFmtId="233" formatCode="#,##0;\(#,##0\)"/>
    <numFmt numFmtId="234" formatCode="_ &quot;R&quot;\ * #,##0_ ;_ &quot;R&quot;\ * \-#,##0_ ;_ &quot;R&quot;\ * &quot;-&quot;_ ;_ @_ "/>
    <numFmt numFmtId="235" formatCode="\$#,##0\ ;&quot;($&quot;#,##0\)"/>
    <numFmt numFmtId="236" formatCode="\$#,##0\ ;\(\$#,##0\)"/>
    <numFmt numFmtId="237" formatCode="#,##0.000_);\(#,##0.000\)"/>
    <numFmt numFmtId="238" formatCode="\t0.00%"/>
    <numFmt numFmtId="239" formatCode="0.000"/>
    <numFmt numFmtId="240" formatCode="?\,???.??__;[Red]&quot;- &quot;?\,???.??__"/>
    <numFmt numFmtId="241" formatCode="?,???.??__;[Red]\-\ ?,???.??__;"/>
    <numFmt numFmtId="242" formatCode="\U\S\$#,##0.00;\(\U\S\$#,##0.00\)"/>
    <numFmt numFmtId="243" formatCode="_(\§\g\ #,##0_);_(\§\g\ \(#,##0\);_(\§\g\ &quot;-&quot;??_);_(@_)"/>
    <numFmt numFmtId="244" formatCode="_(\§\g\ #,##0_);_(\§\g\ \(#,##0\);_(\§\g\ &quot;-&quot;_);_(@_)"/>
    <numFmt numFmtId="245" formatCode="\t#\ ??/??"/>
    <numFmt numFmtId="246" formatCode="\§\g#,##0_);\(\§\g#,##0\)"/>
    <numFmt numFmtId="247" formatCode="_-&quot;VND&quot;* #,##0_-;\-&quot;VND&quot;* #,##0_-;_-&quot;VND&quot;* &quot;-&quot;_-;_-@_-"/>
    <numFmt numFmtId="248" formatCode="_(&quot;Rp&quot;* #,##0.00_);_(&quot;Rp&quot;* \(#,##0.00\);_(&quot;Rp&quot;* &quot;-&quot;??_);_(@_)"/>
    <numFmt numFmtId="249" formatCode="#,##0.00\ &quot;FB&quot;;[Red]\-#,##0.00\ &quot;FB&quot;"/>
    <numFmt numFmtId="250" formatCode="#,##0\ &quot;$&quot;;\-#,##0\ &quot;$&quot;"/>
    <numFmt numFmtId="251" formatCode="&quot;$&quot;#,##0;\-&quot;$&quot;#,##0"/>
    <numFmt numFmtId="252" formatCode="_-* #,##0\ _F_B_-;\-* #,##0\ _F_B_-;_-* &quot;-&quot;\ _F_B_-;_-@_-"/>
    <numFmt numFmtId="253" formatCode="_(* #,##0.0_);_(* \(#,##0.0\);_(* &quot;-&quot;??_);_(@_)"/>
    <numFmt numFmtId="254" formatCode="_-[$€]* #,##0.00_-;\-[$€]* #,##0.00_-;_-[$€]* &quot;-&quot;??_-;_-@_-"/>
    <numFmt numFmtId="255" formatCode="&quot;öS&quot;\ #,##0;[Red]\-&quot;öS&quot;\ #,##0"/>
    <numFmt numFmtId="256" formatCode="&quot;Q&quot;#,##0_);\(&quot;Q&quot;#,##0\)"/>
    <numFmt numFmtId="257" formatCode="#,##0_);\-#,##0_)"/>
    <numFmt numFmtId="258" formatCode="_(* #,##0.000000_);_(* \(#,##0.000000\);_(* &quot;-&quot;??_);_(@_)"/>
    <numFmt numFmtId="259" formatCode="#,##0\ &quot;$&quot;_);\(#,##0\ &quot;$&quot;\)"/>
    <numFmt numFmtId="260" formatCode="#,###"/>
    <numFmt numFmtId="261" formatCode="#,##0\ &quot;£&quot;_);[Red]\(#,##0\ &quot;£&quot;\)"/>
    <numFmt numFmtId="262" formatCode="&quot;£&quot;###,0&quot;.&quot;00_);[Red]\(&quot;£&quot;###,0&quot;.&quot;00\)"/>
    <numFmt numFmtId="263" formatCode="&quot;\&quot;#,##0;[Red]\-&quot;\&quot;#,##0"/>
    <numFmt numFmtId="264" formatCode="&quot;\&quot;#,##0.00;\-&quot;\&quot;#,##0.00"/>
    <numFmt numFmtId="265" formatCode="0#,###,#&quot;.&quot;00"/>
    <numFmt numFmtId="266" formatCode="_ * #,##0_)\ &quot;$&quot;_ ;_ * \(#,##0\)\ &quot;$&quot;_ ;_ * &quot;-&quot;_)\ &quot;$&quot;_ ;_ @_ "/>
    <numFmt numFmtId="267" formatCode="&quot;VND&quot;#,##0_);[Red]\(&quot;VND&quot;#,##0\)"/>
    <numFmt numFmtId="268" formatCode="_ * #,##0_)&quot; $&quot;_ ;_ * \(#,##0&quot;) $&quot;_ ;_ * \-_)&quot; $&quot;_ ;_ @_ "/>
    <numFmt numFmtId="269" formatCode="#,##0.00_);\-#,##0.00_)"/>
    <numFmt numFmtId="270" formatCode="#"/>
    <numFmt numFmtId="271" formatCode="#,##0.0000"/>
    <numFmt numFmtId="272" formatCode="&quot;¡Ì&quot;#,##0;[Red]\-&quot;¡Ì&quot;#,##0"/>
    <numFmt numFmtId="273" formatCode="#,##0.00\ &quot;F&quot;;[Red]\-#,##0.00\ &quot;F&quot;"/>
    <numFmt numFmtId="274" formatCode="#,##0.00&quot; F&quot;;[Red]\-#,##0.00&quot; F&quot;"/>
    <numFmt numFmtId="275" formatCode="_-* #,##0.0\ _F_-;\-* #,##0.0\ _F_-;_-* &quot;-&quot;??\ _F_-;_-@_-"/>
    <numFmt numFmtId="276" formatCode="#,##0.00\ \ "/>
    <numFmt numFmtId="277" formatCode="0.00000000"/>
    <numFmt numFmtId="278" formatCode="_ * #,##0.0_ ;_ * \-#,##0.0_ ;_ * &quot;-&quot;??_ ;_ @_ "/>
    <numFmt numFmtId="279" formatCode="#,##0.00\ \ \ \ "/>
    <numFmt numFmtId="280" formatCode="_(* #.##0.00_);_(* \(#.##0.00\);_(* &quot;-&quot;??_);_(@_)"/>
    <numFmt numFmtId="281" formatCode="###\ ###\ ##0"/>
    <numFmt numFmtId="282" formatCode="&quot;\&quot;#,##0;&quot;\&quot;\-#,##0"/>
    <numFmt numFmtId="283" formatCode="_-* ###,0&quot;.&quot;00\ _F_B_-;\-* ###,0&quot;.&quot;00\ _F_B_-;_-* &quot;-&quot;??\ _F_B_-;_-@_-"/>
    <numFmt numFmtId="284" formatCode="\\#,##0;[Red]&quot;-\&quot;#,##0"/>
    <numFmt numFmtId="285" formatCode="_ * #.##._ ;_ * \-#.##._ ;_ * &quot;-&quot;??_ ;_ @_ⴆ"/>
    <numFmt numFmtId="286" formatCode="#,##0\ &quot;F&quot;;\-#,##0\ &quot;F&quot;"/>
    <numFmt numFmtId="287" formatCode="#,##0\ &quot;F&quot;;[Red]\-#,##0\ &quot;F&quot;"/>
    <numFmt numFmtId="288" formatCode="_-* #,##0\ _F_-;\-* #,##0\ _F_-;_-* &quot;-&quot;??\ _F_-;_-@_-"/>
    <numFmt numFmtId="289" formatCode="#.00\ ##0"/>
    <numFmt numFmtId="290" formatCode="#.\ ##0"/>
    <numFmt numFmtId="291" formatCode="_-* #,##0\ &quot;DM&quot;_-;\-* #,##0\ &quot;DM&quot;_-;_-* &quot;-&quot;\ &quot;DM&quot;_-;_-@_-"/>
    <numFmt numFmtId="292" formatCode="_-* #,##0.00\ &quot;DM&quot;_-;\-* #,##0.00\ &quot;DM&quot;_-;_-* &quot;-&quot;??\ &quot;DM&quot;_-;_-@_-"/>
    <numFmt numFmtId="293" formatCode="#,##0.000"/>
    <numFmt numFmtId="294" formatCode="0.0%"/>
    <numFmt numFmtId="295" formatCode="#,##0;[Red]#,##0"/>
  </numFmts>
  <fonts count="233">
    <font>
      <sz val="11"/>
      <color theme="1"/>
      <name val="Arial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Helv"/>
      <family val="2"/>
    </font>
    <font>
      <sz val="10"/>
      <name val="Times New Roman"/>
      <family val="1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Ntimes new roman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Arial Narrow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2"/>
      <color indexed="52"/>
      <name val="Arial Narrow"/>
      <family val="2"/>
    </font>
    <font>
      <b/>
      <sz val="10"/>
      <name val="Helv"/>
    </font>
    <font>
      <b/>
      <sz val="12"/>
      <color indexed="9"/>
      <name val="Arial Narrow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sz val="11"/>
      <name val="Tms Rmn"/>
    </font>
    <font>
      <sz val="11"/>
      <name val="UVnTime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  <charset val="163"/>
      <scheme val="minor"/>
    </font>
    <font>
      <sz val="12"/>
      <name val="Times New Roman"/>
      <family val="1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2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1"/>
      <color indexed="9"/>
      <name val="Calibri"/>
      <family val="2"/>
    </font>
    <font>
      <b/>
      <sz val="14"/>
      <name val=".VnArialH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2"/>
      <color indexed="60"/>
      <name val="Arial Narrow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3"/>
      <name val="Times New Roman"/>
      <family val="1"/>
      <charset val="163"/>
    </font>
    <font>
      <sz val="11"/>
      <color indexed="8"/>
      <name val="Helvetica Neue"/>
    </font>
    <font>
      <sz val="10"/>
      <name val="VNlucida sans"/>
      <family val="2"/>
    </font>
    <font>
      <sz val="11"/>
      <name val="VNI-Aptima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.VnArial Narrow"/>
      <family val="2"/>
    </font>
    <font>
      <sz val="9"/>
      <name val="VNswitzerlandCondensed"/>
      <family val="2"/>
    </font>
    <font>
      <sz val="11"/>
      <name val="VNI-Times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name val=".VnArial Narrow"/>
      <family val="2"/>
    </font>
    <font>
      <sz val="13"/>
      <color theme="1"/>
      <name val="Times New Roman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rgb="FFFF0000"/>
      <name val="Arial"/>
      <family val="2"/>
      <scheme val="minor"/>
    </font>
    <font>
      <b/>
      <sz val="9"/>
      <color indexed="81"/>
      <name val="Tahoma"/>
      <charset val="163"/>
    </font>
    <font>
      <sz val="9"/>
      <color indexed="81"/>
      <name val="Tahoma"/>
      <charset val="163"/>
    </font>
    <font>
      <sz val="11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i/>
      <sz val="11"/>
      <color theme="0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0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7" fillId="0" borderId="3"/>
    <xf numFmtId="172" fontId="8" fillId="0" borderId="12" applyFont="0" applyBorder="0"/>
    <xf numFmtId="174" fontId="9" fillId="0" borderId="0" applyBorder="0"/>
    <xf numFmtId="172" fontId="8" fillId="0" borderId="12" applyFont="0" applyBorder="0"/>
    <xf numFmtId="0" fontId="10" fillId="0" borderId="0"/>
    <xf numFmtId="177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5" fillId="0" borderId="13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/>
    <xf numFmtId="0" fontId="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181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/>
    <xf numFmtId="0" fontId="12" fillId="0" borderId="0"/>
    <xf numFmtId="0" fontId="23" fillId="0" borderId="0">
      <alignment vertical="top"/>
    </xf>
    <xf numFmtId="0" fontId="23" fillId="0" borderId="0">
      <alignment vertical="top"/>
    </xf>
    <xf numFmtId="42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0" fontId="12" fillId="0" borderId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/>
    <xf numFmtId="42" fontId="21" fillId="0" borderId="0" applyFont="0" applyFill="0" applyBorder="0" applyAlignment="0" applyProtection="0"/>
    <xf numFmtId="185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200" fontId="26" fillId="0" borderId="0" applyFont="0" applyFill="0" applyBorder="0" applyAlignment="0" applyProtection="0"/>
    <xf numFmtId="19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1" fillId="0" borderId="0" applyFont="0" applyFill="0" applyBorder="0" applyAlignment="0" applyProtection="0"/>
    <xf numFmtId="185" fontId="5" fillId="0" borderId="0" applyFont="0" applyFill="0" applyBorder="0" applyAlignment="0" applyProtection="0"/>
    <xf numFmtId="4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200" fontId="26" fillId="0" borderId="0" applyFont="0" applyFill="0" applyBorder="0" applyAlignment="0" applyProtection="0"/>
    <xf numFmtId="19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7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3" fillId="0" borderId="0" applyFont="0" applyFill="0" applyBorder="0" applyAlignment="0" applyProtection="0"/>
    <xf numFmtId="18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7" fontId="26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1" fillId="0" borderId="0" applyFont="0" applyFill="0" applyBorder="0" applyAlignment="0" applyProtection="0"/>
    <xf numFmtId="185" fontId="5" fillId="0" borderId="0" applyFont="0" applyFill="0" applyBorder="0" applyAlignment="0" applyProtection="0"/>
    <xf numFmtId="4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42" fontId="21" fillId="0" borderId="0" applyFont="0" applyFill="0" applyBorder="0" applyAlignment="0" applyProtection="0"/>
    <xf numFmtId="171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3" fillId="0" borderId="0" applyFont="0" applyFill="0" applyBorder="0" applyAlignment="0" applyProtection="0"/>
    <xf numFmtId="18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7" fontId="26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200" fontId="26" fillId="0" borderId="0" applyFont="0" applyFill="0" applyBorder="0" applyAlignment="0" applyProtection="0"/>
    <xf numFmtId="19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2" fillId="0" borderId="0"/>
    <xf numFmtId="203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3" fillId="0" borderId="0" applyFont="0" applyFill="0" applyBorder="0" applyAlignment="0" applyProtection="0"/>
    <xf numFmtId="18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7" fontId="26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98" fontId="21" fillId="0" borderId="0" applyFont="0" applyFill="0" applyBorder="0" applyAlignment="0" applyProtection="0"/>
    <xf numFmtId="169" fontId="25" fillId="0" borderId="0" applyFont="0" applyFill="0" applyBorder="0" applyAlignment="0" applyProtection="0"/>
    <xf numFmtId="200" fontId="26" fillId="0" borderId="0" applyFont="0" applyFill="0" applyBorder="0" applyAlignment="0" applyProtection="0"/>
    <xf numFmtId="19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0" fillId="0" borderId="0" applyNumberFormat="0" applyFill="0" applyBorder="0" applyAlignment="0" applyProtection="0"/>
    <xf numFmtId="0" fontId="12" fillId="0" borderId="0"/>
    <xf numFmtId="0" fontId="22" fillId="0" borderId="0"/>
    <xf numFmtId="0" fontId="22" fillId="0" borderId="0"/>
    <xf numFmtId="168" fontId="21" fillId="0" borderId="0" applyFont="0" applyFill="0" applyBorder="0" applyAlignment="0" applyProtection="0"/>
    <xf numFmtId="218" fontId="27" fillId="0" borderId="0" applyFont="0" applyFill="0" applyBorder="0" applyAlignment="0" applyProtection="0"/>
    <xf numFmtId="219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13" fillId="0" borderId="0"/>
    <xf numFmtId="1" fontId="31" fillId="0" borderId="3" applyBorder="0" applyAlignment="0">
      <alignment horizontal="center"/>
    </xf>
    <xf numFmtId="3" fontId="7" fillId="0" borderId="3"/>
    <xf numFmtId="3" fontId="7" fillId="0" borderId="3"/>
    <xf numFmtId="218" fontId="27" fillId="0" borderId="0" applyFont="0" applyFill="0" applyBorder="0" applyAlignment="0" applyProtection="0"/>
    <xf numFmtId="0" fontId="32" fillId="0" borderId="10" applyFont="0" applyAlignment="0">
      <alignment horizontal="left"/>
    </xf>
    <xf numFmtId="0" fontId="33" fillId="2" borderId="0"/>
    <xf numFmtId="0" fontId="34" fillId="2" borderId="0"/>
    <xf numFmtId="0" fontId="9" fillId="0" borderId="14" applyAlignment="0"/>
    <xf numFmtId="0" fontId="9" fillId="0" borderId="14" applyAlignment="0"/>
    <xf numFmtId="0" fontId="9" fillId="0" borderId="14" applyAlignment="0"/>
    <xf numFmtId="0" fontId="9" fillId="0" borderId="14" applyAlignment="0"/>
    <xf numFmtId="0" fontId="34" fillId="3" borderId="0"/>
    <xf numFmtId="0" fontId="34" fillId="2" borderId="0"/>
    <xf numFmtId="0" fontId="32" fillId="0" borderId="10" applyFont="0" applyAlignment="0">
      <alignment horizontal="left"/>
    </xf>
    <xf numFmtId="0" fontId="9" fillId="0" borderId="14" applyAlignment="0"/>
    <xf numFmtId="0" fontId="9" fillId="0" borderId="14" applyAlignment="0"/>
    <xf numFmtId="0" fontId="9" fillId="0" borderId="14" applyAlignment="0"/>
    <xf numFmtId="0" fontId="9" fillId="0" borderId="14" applyAlignment="0"/>
    <xf numFmtId="0" fontId="9" fillId="0" borderId="14" applyAlignment="0"/>
    <xf numFmtId="0" fontId="9" fillId="0" borderId="14" applyAlignment="0"/>
    <xf numFmtId="0" fontId="34" fillId="2" borderId="0"/>
    <xf numFmtId="0" fontId="32" fillId="0" borderId="10" applyFont="0" applyAlignment="0">
      <alignment horizontal="left"/>
    </xf>
    <xf numFmtId="0" fontId="9" fillId="0" borderId="14" applyAlignment="0"/>
    <xf numFmtId="0" fontId="33" fillId="2" borderId="0"/>
    <xf numFmtId="0" fontId="9" fillId="0" borderId="15" applyFill="0" applyAlignment="0"/>
    <xf numFmtId="0" fontId="34" fillId="3" borderId="0"/>
    <xf numFmtId="0" fontId="9" fillId="0" borderId="15" applyFill="0" applyAlignment="0"/>
    <xf numFmtId="0" fontId="34" fillId="2" borderId="0"/>
    <xf numFmtId="0" fontId="34" fillId="2" borderId="0"/>
    <xf numFmtId="0" fontId="9" fillId="0" borderId="14" applyAlignment="0"/>
    <xf numFmtId="0" fontId="9" fillId="0" borderId="14" applyAlignment="0"/>
    <xf numFmtId="0" fontId="33" fillId="2" borderId="0"/>
    <xf numFmtId="218" fontId="27" fillId="0" borderId="0" applyFont="0" applyFill="0" applyBorder="0" applyAlignment="0" applyProtection="0"/>
    <xf numFmtId="0" fontId="9" fillId="0" borderId="14" applyAlignment="0"/>
    <xf numFmtId="0" fontId="9" fillId="0" borderId="14" applyAlignment="0"/>
    <xf numFmtId="0" fontId="9" fillId="0" borderId="14" applyAlignment="0"/>
    <xf numFmtId="0" fontId="9" fillId="0" borderId="14" applyAlignment="0"/>
    <xf numFmtId="218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0" fontId="6" fillId="2" borderId="0"/>
    <xf numFmtId="0" fontId="34" fillId="2" borderId="0"/>
    <xf numFmtId="0" fontId="33" fillId="2" borderId="0"/>
    <xf numFmtId="0" fontId="34" fillId="2" borderId="0"/>
    <xf numFmtId="0" fontId="32" fillId="0" borderId="10" applyFont="0" applyAlignment="0">
      <alignment horizontal="left"/>
    </xf>
    <xf numFmtId="0" fontId="33" fillId="2" borderId="0"/>
    <xf numFmtId="0" fontId="32" fillId="0" borderId="10" applyFont="0" applyAlignment="0">
      <alignment horizontal="left"/>
    </xf>
    <xf numFmtId="0" fontId="9" fillId="0" borderId="14" applyAlignment="0"/>
    <xf numFmtId="0" fontId="9" fillId="0" borderId="14" applyAlignment="0"/>
    <xf numFmtId="0" fontId="35" fillId="0" borderId="0" applyFont="0" applyFill="0" applyBorder="0" applyAlignment="0">
      <alignment horizontal="left"/>
    </xf>
    <xf numFmtId="0" fontId="34" fillId="2" borderId="0"/>
    <xf numFmtId="0" fontId="32" fillId="0" borderId="10" applyFont="0" applyAlignment="0">
      <alignment horizontal="left"/>
    </xf>
    <xf numFmtId="0" fontId="34" fillId="2" borderId="0"/>
    <xf numFmtId="0" fontId="33" fillId="2" borderId="0"/>
    <xf numFmtId="0" fontId="34" fillId="2" borderId="0"/>
    <xf numFmtId="0" fontId="6" fillId="0" borderId="15" applyAlignment="0"/>
    <xf numFmtId="0" fontId="6" fillId="0" borderId="15" applyAlignment="0"/>
    <xf numFmtId="0" fontId="6" fillId="0" borderId="15" applyAlignment="0"/>
    <xf numFmtId="0" fontId="6" fillId="0" borderId="15" applyAlignment="0"/>
    <xf numFmtId="0" fontId="6" fillId="0" borderId="15" applyAlignment="0"/>
    <xf numFmtId="0" fontId="6" fillId="0" borderId="15" applyAlignment="0"/>
    <xf numFmtId="0" fontId="32" fillId="0" borderId="10" applyFont="0" applyAlignment="0">
      <alignment horizontal="left"/>
    </xf>
    <xf numFmtId="0" fontId="9" fillId="0" borderId="14" applyAlignment="0"/>
    <xf numFmtId="0" fontId="9" fillId="0" borderId="14" applyAlignment="0"/>
    <xf numFmtId="0" fontId="33" fillId="2" borderId="0"/>
    <xf numFmtId="0" fontId="33" fillId="2" borderId="0"/>
    <xf numFmtId="0" fontId="34" fillId="2" borderId="0"/>
    <xf numFmtId="0" fontId="34" fillId="2" borderId="0"/>
    <xf numFmtId="0" fontId="32" fillId="0" borderId="10" applyFont="0" applyAlignment="0">
      <alignment horizontal="left"/>
    </xf>
    <xf numFmtId="0" fontId="9" fillId="0" borderId="14" applyAlignment="0"/>
    <xf numFmtId="0" fontId="36" fillId="0" borderId="3" applyNumberFormat="0" applyFont="0" applyBorder="0">
      <alignment horizontal="left" indent="2"/>
    </xf>
    <xf numFmtId="0" fontId="35" fillId="0" borderId="0" applyFont="0" applyFill="0" applyBorder="0" applyAlignment="0">
      <alignment horizontal="left"/>
    </xf>
    <xf numFmtId="0" fontId="36" fillId="0" borderId="3" applyNumberFormat="0" applyFont="0" applyBorder="0">
      <alignment horizontal="left" indent="2"/>
    </xf>
    <xf numFmtId="0" fontId="34" fillId="2" borderId="0"/>
    <xf numFmtId="0" fontId="34" fillId="2" borderId="0"/>
    <xf numFmtId="0" fontId="37" fillId="0" borderId="0"/>
    <xf numFmtId="0" fontId="38" fillId="4" borderId="16" applyFont="0" applyFill="0" applyAlignment="0">
      <alignment vertical="center" wrapText="1"/>
    </xf>
    <xf numFmtId="9" fontId="39" fillId="0" borderId="0" applyBorder="0" applyAlignment="0" applyProtection="0"/>
    <xf numFmtId="0" fontId="40" fillId="2" borderId="0"/>
    <xf numFmtId="0" fontId="33" fillId="2" borderId="0"/>
    <xf numFmtId="0" fontId="40" fillId="3" borderId="0"/>
    <xf numFmtId="0" fontId="6" fillId="0" borderId="14" applyNumberFormat="0" applyFill="0"/>
    <xf numFmtId="0" fontId="33" fillId="2" borderId="0"/>
    <xf numFmtId="0" fontId="6" fillId="0" borderId="14" applyNumberFormat="0" applyFill="0"/>
    <xf numFmtId="0" fontId="6" fillId="0" borderId="14" applyNumberFormat="0" applyFill="0"/>
    <xf numFmtId="0" fontId="6" fillId="0" borderId="14" applyNumberFormat="0" applyFill="0"/>
    <xf numFmtId="0" fontId="40" fillId="2" borderId="0"/>
    <xf numFmtId="0" fontId="6" fillId="0" borderId="14" applyNumberFormat="0" applyFill="0"/>
    <xf numFmtId="0" fontId="33" fillId="2" borderId="0"/>
    <xf numFmtId="0" fontId="6" fillId="2" borderId="0"/>
    <xf numFmtId="0" fontId="33" fillId="2" borderId="0"/>
    <xf numFmtId="0" fontId="33" fillId="2" borderId="0"/>
    <xf numFmtId="0" fontId="40" fillId="2" borderId="0"/>
    <xf numFmtId="0" fontId="33" fillId="2" borderId="0"/>
    <xf numFmtId="0" fontId="6" fillId="0" borderId="14" applyNumberFormat="0" applyAlignment="0"/>
    <xf numFmtId="0" fontId="6" fillId="0" borderId="14" applyNumberFormat="0" applyAlignment="0"/>
    <xf numFmtId="0" fontId="6" fillId="0" borderId="14" applyNumberFormat="0" applyAlignment="0"/>
    <xf numFmtId="0" fontId="6" fillId="0" borderId="14" applyNumberFormat="0" applyAlignment="0"/>
    <xf numFmtId="0" fontId="6" fillId="0" borderId="14" applyNumberFormat="0" applyAlignment="0"/>
    <xf numFmtId="0" fontId="6" fillId="0" borderId="14" applyNumberFormat="0" applyAlignment="0"/>
    <xf numFmtId="0" fontId="33" fillId="2" borderId="0"/>
    <xf numFmtId="0" fontId="33" fillId="2" borderId="0"/>
    <xf numFmtId="0" fontId="6" fillId="0" borderId="14" applyNumberFormat="0" applyFill="0"/>
    <xf numFmtId="0" fontId="6" fillId="0" borderId="14" applyNumberFormat="0" applyFill="0"/>
    <xf numFmtId="0" fontId="6" fillId="0" borderId="14" applyNumberFormat="0" applyFill="0"/>
    <xf numFmtId="0" fontId="6" fillId="0" borderId="14" applyNumberFormat="0" applyFill="0"/>
    <xf numFmtId="0" fontId="6" fillId="0" borderId="14" applyNumberFormat="0" applyFill="0"/>
    <xf numFmtId="0" fontId="40" fillId="2" borderId="0"/>
    <xf numFmtId="0" fontId="40" fillId="2" borderId="0"/>
    <xf numFmtId="0" fontId="40" fillId="2" borderId="0"/>
    <xf numFmtId="0" fontId="36" fillId="0" borderId="3" applyNumberFormat="0" applyFont="0" applyBorder="0" applyAlignment="0">
      <alignment horizontal="center"/>
    </xf>
    <xf numFmtId="0" fontId="36" fillId="0" borderId="3" applyNumberFormat="0" applyFont="0" applyBorder="0" applyAlignment="0">
      <alignment horizontal="center"/>
    </xf>
    <xf numFmtId="0" fontId="6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3" fillId="0" borderId="0"/>
    <xf numFmtId="0" fontId="43" fillId="2" borderId="0"/>
    <xf numFmtId="0" fontId="33" fillId="2" borderId="0"/>
    <xf numFmtId="0" fontId="43" fillId="3" borderId="0"/>
    <xf numFmtId="0" fontId="33" fillId="2" borderId="0"/>
    <xf numFmtId="0" fontId="33" fillId="2" borderId="0"/>
    <xf numFmtId="0" fontId="6" fillId="2" borderId="0"/>
    <xf numFmtId="0" fontId="33" fillId="2" borderId="0"/>
    <xf numFmtId="0" fontId="33" fillId="2" borderId="0"/>
    <xf numFmtId="0" fontId="43" fillId="2" borderId="0"/>
    <xf numFmtId="0" fontId="33" fillId="2" borderId="0"/>
    <xf numFmtId="0" fontId="33" fillId="2" borderId="0"/>
    <xf numFmtId="0" fontId="33" fillId="2" borderId="0"/>
    <xf numFmtId="0" fontId="43" fillId="2" borderId="0"/>
    <xf numFmtId="0" fontId="43" fillId="2" borderId="0"/>
    <xf numFmtId="0" fontId="44" fillId="0" borderId="0">
      <alignment wrapText="1"/>
    </xf>
    <xf numFmtId="0" fontId="33" fillId="0" borderId="0">
      <alignment wrapText="1"/>
    </xf>
    <xf numFmtId="0" fontId="44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6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44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44" fillId="0" borderId="0">
      <alignment wrapText="1"/>
    </xf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2" borderId="0" applyNumberFormat="0" applyBorder="0" applyAlignment="0" applyProtection="0"/>
    <xf numFmtId="221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222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49" fillId="0" borderId="0">
      <alignment horizontal="center" wrapText="1"/>
      <protection locked="0"/>
    </xf>
    <xf numFmtId="0" fontId="50" fillId="0" borderId="0" applyNumberFormat="0" applyBorder="0" applyAlignment="0">
      <alignment horizontal="center"/>
    </xf>
    <xf numFmtId="208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208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5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48" fillId="0" borderId="0"/>
    <xf numFmtId="0" fontId="26" fillId="0" borderId="0"/>
    <xf numFmtId="0" fontId="13" fillId="0" borderId="0"/>
    <xf numFmtId="0" fontId="48" fillId="0" borderId="0"/>
    <xf numFmtId="0" fontId="54" fillId="0" borderId="0"/>
    <xf numFmtId="0" fontId="55" fillId="0" borderId="0"/>
    <xf numFmtId="0" fontId="56" fillId="0" borderId="0"/>
    <xf numFmtId="0" fontId="3" fillId="0" borderId="0" applyFill="0" applyBorder="0" applyAlignment="0"/>
    <xf numFmtId="224" fontId="57" fillId="0" borderId="0" applyFill="0" applyBorder="0" applyAlignment="0"/>
    <xf numFmtId="225" fontId="57" fillId="0" borderId="0" applyFill="0" applyBorder="0" applyAlignment="0"/>
    <xf numFmtId="226" fontId="57" fillId="0" borderId="0" applyFill="0" applyBorder="0" applyAlignment="0"/>
    <xf numFmtId="227" fontId="3" fillId="0" borderId="0" applyFill="0" applyBorder="0" applyAlignment="0"/>
    <xf numFmtId="170" fontId="57" fillId="0" borderId="0" applyFill="0" applyBorder="0" applyAlignment="0"/>
    <xf numFmtId="228" fontId="57" fillId="0" borderId="0" applyFill="0" applyBorder="0" applyAlignment="0"/>
    <xf numFmtId="224" fontId="57" fillId="0" borderId="0" applyFill="0" applyBorder="0" applyAlignment="0"/>
    <xf numFmtId="0" fontId="58" fillId="23" borderId="17" applyNumberFormat="0" applyAlignment="0" applyProtection="0"/>
    <xf numFmtId="0" fontId="59" fillId="0" borderId="0"/>
    <xf numFmtId="229" fontId="21" fillId="0" borderId="0" applyFont="0" applyFill="0" applyBorder="0" applyAlignment="0" applyProtection="0"/>
    <xf numFmtId="0" fontId="60" fillId="24" borderId="18" applyNumberFormat="0" applyAlignment="0" applyProtection="0"/>
    <xf numFmtId="172" fontId="11" fillId="0" borderId="0" applyFont="0" applyFill="0" applyBorder="0" applyAlignment="0" applyProtection="0"/>
    <xf numFmtId="4" fontId="61" fillId="0" borderId="0" applyAlignment="0"/>
    <xf numFmtId="1" fontId="62" fillId="0" borderId="8" applyBorder="0"/>
    <xf numFmtId="191" fontId="63" fillId="0" borderId="0" applyFont="0" applyFill="0" applyBorder="0" applyAlignment="0" applyProtection="0"/>
    <xf numFmtId="230" fontId="64" fillId="0" borderId="0"/>
    <xf numFmtId="230" fontId="64" fillId="0" borderId="0"/>
    <xf numFmtId="230" fontId="64" fillId="0" borderId="0"/>
    <xf numFmtId="230" fontId="64" fillId="0" borderId="0"/>
    <xf numFmtId="230" fontId="64" fillId="0" borderId="0"/>
    <xf numFmtId="230" fontId="64" fillId="0" borderId="0"/>
    <xf numFmtId="230" fontId="64" fillId="0" borderId="0"/>
    <xf numFmtId="230" fontId="64" fillId="0" borderId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164" fontId="11" fillId="0" borderId="0" applyFont="0" applyFill="0" applyBorder="0" applyAlignment="0" applyProtection="0"/>
    <xf numFmtId="170" fontId="57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ill="0" applyBorder="0" applyAlignment="0" applyProtection="0"/>
    <xf numFmtId="165" fontId="65" fillId="0" borderId="0" applyFont="0" applyFill="0" applyBorder="0" applyAlignment="0" applyProtection="0"/>
    <xf numFmtId="173" fontId="3" fillId="0" borderId="0" applyFill="0" applyBorder="0" applyAlignment="0" applyProtection="0"/>
    <xf numFmtId="43" fontId="66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7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6" fillId="0" borderId="0" applyFill="0" applyBorder="0" applyAlignment="0" applyProtection="0"/>
    <xf numFmtId="173" fontId="3" fillId="0" borderId="0" applyFill="0" applyBorder="0" applyAlignment="0" applyProtection="0"/>
    <xf numFmtId="165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13" fillId="0" borderId="0"/>
    <xf numFmtId="3" fontId="3" fillId="0" borderId="0" applyFill="0" applyBorder="0" applyAlignment="0" applyProtection="0"/>
    <xf numFmtId="0" fontId="70" fillId="0" borderId="0"/>
    <xf numFmtId="0" fontId="57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0" fillId="0" borderId="0"/>
    <xf numFmtId="0" fontId="57" fillId="0" borderId="0"/>
    <xf numFmtId="0" fontId="71" fillId="0" borderId="0">
      <alignment horizontal="center"/>
    </xf>
    <xf numFmtId="0" fontId="72" fillId="0" borderId="0" applyNumberFormat="0" applyAlignment="0">
      <alignment horizontal="left"/>
    </xf>
    <xf numFmtId="234" fontId="26" fillId="0" borderId="0" applyFont="0" applyFill="0" applyBorder="0" applyAlignment="0" applyProtection="0"/>
    <xf numFmtId="22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35" fontId="3" fillId="0" borderId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8" fontId="3" fillId="0" borderId="0"/>
    <xf numFmtId="239" fontId="6" fillId="0" borderId="19"/>
    <xf numFmtId="0" fontId="3" fillId="0" borderId="0" applyFill="0" applyBorder="0" applyAlignment="0" applyProtection="0"/>
    <xf numFmtId="0" fontId="3" fillId="0" borderId="0" applyFont="0" applyFill="0" applyBorder="0" applyAlignment="0" applyProtection="0"/>
    <xf numFmtId="14" fontId="23" fillId="0" borderId="0" applyFill="0" applyBorder="0" applyAlignment="0"/>
    <xf numFmtId="0" fontId="3" fillId="0" borderId="0" applyFont="0" applyFill="0" applyBorder="0" applyAlignment="0" applyProtection="0"/>
    <xf numFmtId="0" fontId="73" fillId="23" borderId="20" applyNumberFormat="0" applyAlignment="0" applyProtection="0"/>
    <xf numFmtId="0" fontId="74" fillId="10" borderId="17" applyNumberFormat="0" applyAlignment="0" applyProtection="0"/>
    <xf numFmtId="3" fontId="75" fillId="0" borderId="7">
      <alignment horizontal="left" vertical="top" wrapText="1"/>
    </xf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240" fontId="9" fillId="0" borderId="0" applyFill="0" applyBorder="0" applyProtection="0">
      <alignment vertical="center"/>
    </xf>
    <xf numFmtId="241" fontId="6" fillId="0" borderId="0" applyFont="0" applyFill="0" applyBorder="0" applyProtection="0">
      <alignment vertical="center"/>
    </xf>
    <xf numFmtId="241" fontId="6" fillId="0" borderId="0" applyFont="0" applyFill="0" applyBorder="0" applyProtection="0">
      <alignment vertical="center"/>
    </xf>
    <xf numFmtId="241" fontId="6" fillId="0" borderId="0" applyFont="0" applyFill="0" applyBorder="0" applyProtection="0">
      <alignment vertical="center"/>
    </xf>
    <xf numFmtId="242" fontId="3" fillId="0" borderId="24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6" fillId="0" borderId="0"/>
    <xf numFmtId="244" fontId="10" fillId="0" borderId="3"/>
    <xf numFmtId="0" fontId="79" fillId="0" borderId="0">
      <protection locked="0"/>
    </xf>
    <xf numFmtId="245" fontId="3" fillId="0" borderId="0"/>
    <xf numFmtId="246" fontId="10" fillId="0" borderId="0"/>
    <xf numFmtId="0" fontId="63" fillId="0" borderId="0">
      <alignment vertical="top" wrapText="1"/>
    </xf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247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250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250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3" fontId="6" fillId="0" borderId="0" applyFont="0" applyBorder="0" applyAlignment="0"/>
    <xf numFmtId="0" fontId="81" fillId="0" borderId="0">
      <protection locked="0"/>
    </xf>
    <xf numFmtId="0" fontId="81" fillId="0" borderId="0">
      <protection locked="0"/>
    </xf>
    <xf numFmtId="170" fontId="57" fillId="0" borderId="0" applyFill="0" applyBorder="0" applyAlignment="0"/>
    <xf numFmtId="224" fontId="57" fillId="0" borderId="0" applyFill="0" applyBorder="0" applyAlignment="0"/>
    <xf numFmtId="170" fontId="57" fillId="0" borderId="0" applyFill="0" applyBorder="0" applyAlignment="0"/>
    <xf numFmtId="228" fontId="57" fillId="0" borderId="0" applyFill="0" applyBorder="0" applyAlignment="0"/>
    <xf numFmtId="224" fontId="57" fillId="0" borderId="0" applyFill="0" applyBorder="0" applyAlignment="0"/>
    <xf numFmtId="0" fontId="82" fillId="0" borderId="0" applyNumberFormat="0" applyAlignment="0">
      <alignment horizontal="left"/>
    </xf>
    <xf numFmtId="253" fontId="83" fillId="0" borderId="0">
      <protection locked="0"/>
    </xf>
    <xf numFmtId="253" fontId="83" fillId="0" borderId="0">
      <protection locked="0"/>
    </xf>
    <xf numFmtId="254" fontId="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3" fontId="6" fillId="0" borderId="0" applyFont="0" applyBorder="0" applyAlignment="0"/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4" fontId="79" fillId="0" borderId="0">
      <protection locked="0"/>
    </xf>
    <xf numFmtId="0" fontId="79" fillId="0" borderId="0">
      <protection locked="0"/>
    </xf>
    <xf numFmtId="255" fontId="6" fillId="0" borderId="0">
      <protection locked="0"/>
    </xf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Protection="0">
      <alignment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Protection="0">
      <alignment vertical="center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6" fontId="8" fillId="0" borderId="25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5" borderId="26" applyNumberFormat="0" applyAlignment="0">
      <protection locked="0"/>
    </xf>
    <xf numFmtId="0" fontId="3" fillId="26" borderId="27" applyNumberFormat="0" applyFont="0" applyAlignment="0" applyProtection="0"/>
    <xf numFmtId="0" fontId="93" fillId="0" borderId="0">
      <alignment vertical="top" wrapText="1"/>
    </xf>
    <xf numFmtId="0" fontId="94" fillId="7" borderId="0" applyNumberFormat="0" applyBorder="0" applyAlignment="0" applyProtection="0"/>
    <xf numFmtId="38" fontId="95" fillId="27" borderId="0" applyNumberFormat="0" applyBorder="0" applyAlignment="0" applyProtection="0"/>
    <xf numFmtId="257" fontId="96" fillId="2" borderId="0" applyBorder="0" applyProtection="0"/>
    <xf numFmtId="0" fontId="97" fillId="0" borderId="28" applyNumberFormat="0" applyFill="0" applyBorder="0" applyAlignment="0" applyProtection="0">
      <alignment horizontal="center" vertical="center"/>
    </xf>
    <xf numFmtId="0" fontId="98" fillId="0" borderId="0" applyNumberFormat="0" applyFont="0" applyBorder="0" applyAlignment="0">
      <alignment horizontal="left" vertical="center"/>
    </xf>
    <xf numFmtId="0" fontId="99" fillId="28" borderId="0"/>
    <xf numFmtId="0" fontId="100" fillId="0" borderId="0">
      <alignment horizontal="left"/>
    </xf>
    <xf numFmtId="0" fontId="101" fillId="0" borderId="29" applyNumberFormat="0" applyAlignment="0" applyProtection="0">
      <alignment horizontal="left" vertical="center"/>
    </xf>
    <xf numFmtId="0" fontId="101" fillId="0" borderId="6">
      <alignment horizontal="left" vertical="center"/>
    </xf>
    <xf numFmtId="0" fontId="102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101" fillId="0" borderId="0" applyNumberFormat="0" applyFill="0" applyBorder="0" applyAlignment="0" applyProtection="0"/>
    <xf numFmtId="0" fontId="77" fillId="0" borderId="22" applyNumberFormat="0" applyFill="0" applyAlignment="0" applyProtection="0"/>
    <xf numFmtId="0" fontId="103" fillId="0" borderId="23" applyNumberFormat="0" applyFill="0" applyAlignment="0" applyProtection="0"/>
    <xf numFmtId="0" fontId="103" fillId="0" borderId="0" applyNumberFormat="0" applyFill="0" applyBorder="0" applyAlignment="0" applyProtection="0"/>
    <xf numFmtId="258" fontId="5" fillId="0" borderId="0">
      <protection locked="0"/>
    </xf>
    <xf numFmtId="258" fontId="5" fillId="0" borderId="0">
      <protection locked="0"/>
    </xf>
    <xf numFmtId="0" fontId="104" fillId="0" borderId="30">
      <alignment horizontal="center"/>
    </xf>
    <xf numFmtId="0" fontId="104" fillId="0" borderId="0">
      <alignment horizontal="center"/>
    </xf>
    <xf numFmtId="166" fontId="105" fillId="29" borderId="3" applyNumberFormat="0" applyAlignment="0">
      <alignment horizontal="left" vertical="top"/>
    </xf>
    <xf numFmtId="0" fontId="106" fillId="0" borderId="0"/>
    <xf numFmtId="49" fontId="107" fillId="0" borderId="3">
      <alignment vertical="center"/>
    </xf>
    <xf numFmtId="0" fontId="13" fillId="0" borderId="0"/>
    <xf numFmtId="169" fontId="6" fillId="0" borderId="0" applyFont="0" applyFill="0" applyBorder="0" applyAlignment="0" applyProtection="0"/>
    <xf numFmtId="38" fontId="22" fillId="0" borderId="0" applyFont="0" applyFill="0" applyBorder="0" applyAlignment="0" applyProtection="0"/>
    <xf numFmtId="209" fontId="21" fillId="0" borderId="0" applyFont="0" applyFill="0" applyBorder="0" applyAlignment="0" applyProtection="0"/>
    <xf numFmtId="259" fontId="108" fillId="0" borderId="0" applyFont="0" applyFill="0" applyBorder="0" applyAlignment="0" applyProtection="0"/>
    <xf numFmtId="10" fontId="95" fillId="27" borderId="3" applyNumberFormat="0" applyBorder="0" applyAlignment="0" applyProtection="0"/>
    <xf numFmtId="0" fontId="109" fillId="10" borderId="17" applyNumberFormat="0" applyAlignment="0" applyProtection="0"/>
    <xf numFmtId="2" fontId="25" fillId="0" borderId="4" applyBorder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0" fontId="6" fillId="0" borderId="0"/>
    <xf numFmtId="2" fontId="113" fillId="0" borderId="2" applyBorder="0"/>
    <xf numFmtId="0" fontId="49" fillId="0" borderId="31">
      <alignment horizontal="centerContinuous"/>
    </xf>
    <xf numFmtId="0" fontId="114" fillId="24" borderId="18" applyNumberFormat="0" applyAlignment="0" applyProtection="0"/>
    <xf numFmtId="0" fontId="115" fillId="0" borderId="32">
      <alignment horizontal="center" vertical="center" wrapText="1"/>
    </xf>
    <xf numFmtId="0" fontId="63" fillId="27" borderId="0" applyNumberFormat="0" applyFont="0" applyBorder="0" applyAlignment="0"/>
    <xf numFmtId="0" fontId="22" fillId="0" borderId="0"/>
    <xf numFmtId="0" fontId="13" fillId="0" borderId="0" applyNumberFormat="0" applyFont="0" applyFill="0" applyBorder="0" applyProtection="0">
      <alignment horizontal="left" vertical="center"/>
    </xf>
    <xf numFmtId="0" fontId="22" fillId="0" borderId="0"/>
    <xf numFmtId="170" fontId="57" fillId="0" borderId="0" applyFill="0" applyBorder="0" applyAlignment="0"/>
    <xf numFmtId="224" fontId="57" fillId="0" borderId="0" applyFill="0" applyBorder="0" applyAlignment="0"/>
    <xf numFmtId="170" fontId="57" fillId="0" borderId="0" applyFill="0" applyBorder="0" applyAlignment="0"/>
    <xf numFmtId="228" fontId="57" fillId="0" borderId="0" applyFill="0" applyBorder="0" applyAlignment="0"/>
    <xf numFmtId="224" fontId="57" fillId="0" borderId="0" applyFill="0" applyBorder="0" applyAlignment="0"/>
    <xf numFmtId="0" fontId="116" fillId="0" borderId="33" applyNumberFormat="0" applyFill="0" applyAlignment="0" applyProtection="0"/>
    <xf numFmtId="239" fontId="117" fillId="0" borderId="9" applyNumberFormat="0" applyFont="0" applyFill="0" applyBorder="0">
      <alignment horizontal="center"/>
    </xf>
    <xf numFmtId="38" fontId="22" fillId="0" borderId="0" applyFont="0" applyFill="0" applyBorder="0" applyAlignment="0" applyProtection="0"/>
    <xf numFmtId="4" fontId="57" fillId="0" borderId="0" applyFont="0" applyFill="0" applyBorder="0" applyAlignment="0" applyProtection="0"/>
    <xf numFmtId="207" fontId="13" fillId="0" borderId="0" applyFont="0" applyFill="0" applyBorder="0" applyAlignment="0" applyProtection="0"/>
    <xf numFmtId="40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18" fillId="0" borderId="30"/>
    <xf numFmtId="260" fontId="119" fillId="0" borderId="9"/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171" fontId="83" fillId="0" borderId="0">
      <protection locked="0"/>
    </xf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0" fontId="120" fillId="0" borderId="0" applyNumberFormat="0" applyFont="0" applyFill="0" applyAlignment="0"/>
    <xf numFmtId="0" fontId="120" fillId="0" borderId="0" applyNumberFormat="0" applyFont="0" applyFill="0" applyAlignment="0"/>
    <xf numFmtId="0" fontId="9" fillId="0" borderId="0" applyNumberFormat="0" applyFill="0" applyAlignment="0"/>
    <xf numFmtId="0" fontId="9" fillId="0" borderId="0" applyNumberFormat="0" applyFill="0" applyAlignment="0"/>
    <xf numFmtId="0" fontId="120" fillId="0" borderId="0" applyNumberFormat="0" applyFont="0" applyFill="0" applyAlignment="0"/>
    <xf numFmtId="0" fontId="121" fillId="30" borderId="0" applyNumberFormat="0" applyBorder="0" applyAlignment="0" applyProtection="0"/>
    <xf numFmtId="0" fontId="26" fillId="0" borderId="3"/>
    <xf numFmtId="0" fontId="13" fillId="0" borderId="0"/>
    <xf numFmtId="0" fontId="10" fillId="0" borderId="10" applyNumberFormat="0" applyAlignment="0">
      <alignment horizontal="center"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2" borderId="0" applyNumberFormat="0" applyBorder="0" applyAlignment="0" applyProtection="0"/>
    <xf numFmtId="37" fontId="122" fillId="0" borderId="0"/>
    <xf numFmtId="0" fontId="123" fillId="0" borderId="3" applyNumberFormat="0" applyFont="0" applyFill="0" applyBorder="0" applyAlignment="0">
      <alignment horizontal="center"/>
    </xf>
    <xf numFmtId="0" fontId="124" fillId="0" borderId="0"/>
    <xf numFmtId="265" fontId="8" fillId="0" borderId="0"/>
    <xf numFmtId="266" fontId="6" fillId="0" borderId="0"/>
    <xf numFmtId="266" fontId="6" fillId="0" borderId="0"/>
    <xf numFmtId="266" fontId="6" fillId="0" borderId="0"/>
    <xf numFmtId="266" fontId="6" fillId="0" borderId="0"/>
    <xf numFmtId="267" fontId="24" fillId="0" borderId="0"/>
    <xf numFmtId="267" fontId="24" fillId="0" borderId="0"/>
    <xf numFmtId="267" fontId="24" fillId="0" borderId="0"/>
    <xf numFmtId="268" fontId="6" fillId="0" borderId="0"/>
    <xf numFmtId="0" fontId="125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3" fontId="26" fillId="0" borderId="0"/>
    <xf numFmtId="0" fontId="3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3" fillId="0" borderId="0"/>
    <xf numFmtId="0" fontId="42" fillId="0" borderId="0"/>
    <xf numFmtId="0" fontId="69" fillId="0" borderId="0"/>
    <xf numFmtId="0" fontId="126" fillId="0" borderId="0"/>
    <xf numFmtId="0" fontId="69" fillId="0" borderId="0"/>
    <xf numFmtId="0" fontId="6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27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42" fillId="0" borderId="0"/>
    <xf numFmtId="0" fontId="6" fillId="0" borderId="0"/>
    <xf numFmtId="0" fontId="31" fillId="0" borderId="0" applyFont="0"/>
    <xf numFmtId="0" fontId="128" fillId="0" borderId="0">
      <alignment horizontal="left" vertical="top"/>
    </xf>
    <xf numFmtId="0" fontId="57" fillId="27" borderId="0"/>
    <xf numFmtId="0" fontId="80" fillId="0" borderId="0"/>
    <xf numFmtId="0" fontId="3" fillId="26" borderId="27" applyNumberFormat="0" applyFont="0" applyAlignment="0" applyProtection="0"/>
    <xf numFmtId="269" fontId="129" fillId="0" borderId="0" applyFont="0" applyFill="0" applyBorder="0" applyProtection="0">
      <alignment vertical="top" wrapText="1"/>
    </xf>
    <xf numFmtId="0" fontId="130" fillId="0" borderId="33" applyNumberFormat="0" applyFill="0" applyAlignment="0" applyProtection="0"/>
    <xf numFmtId="0" fontId="10" fillId="0" borderId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Fill="0" applyBorder="0" applyAlignment="0" applyProtection="0"/>
    <xf numFmtId="0" fontId="13" fillId="0" borderId="0"/>
    <xf numFmtId="0" fontId="132" fillId="23" borderId="20" applyNumberFormat="0" applyAlignment="0" applyProtection="0"/>
    <xf numFmtId="172" fontId="133" fillId="0" borderId="10" applyFont="0" applyBorder="0" applyAlignment="0"/>
    <xf numFmtId="0" fontId="134" fillId="27" borderId="0"/>
    <xf numFmtId="164" fontId="3" fillId="0" borderId="0" applyFont="0" applyFill="0" applyBorder="0" applyAlignment="0" applyProtection="0"/>
    <xf numFmtId="14" fontId="49" fillId="0" borderId="0">
      <alignment horizontal="center" wrapText="1"/>
      <protection locked="0"/>
    </xf>
    <xf numFmtId="22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34" applyNumberFormat="0" applyBorder="0"/>
    <xf numFmtId="0" fontId="3" fillId="0" borderId="0"/>
    <xf numFmtId="172" fontId="83" fillId="0" borderId="0">
      <protection locked="0"/>
    </xf>
    <xf numFmtId="170" fontId="57" fillId="0" borderId="0" applyFill="0" applyBorder="0" applyAlignment="0"/>
    <xf numFmtId="224" fontId="57" fillId="0" borderId="0" applyFill="0" applyBorder="0" applyAlignment="0"/>
    <xf numFmtId="170" fontId="57" fillId="0" borderId="0" applyFill="0" applyBorder="0" applyAlignment="0"/>
    <xf numFmtId="228" fontId="57" fillId="0" borderId="0" applyFill="0" applyBorder="0" applyAlignment="0"/>
    <xf numFmtId="224" fontId="57" fillId="0" borderId="0" applyFill="0" applyBorder="0" applyAlignment="0"/>
    <xf numFmtId="0" fontId="135" fillId="0" borderId="0"/>
    <xf numFmtId="0" fontId="22" fillId="0" borderId="0" applyNumberFormat="0" applyFont="0" applyFill="0" applyBorder="0" applyAlignment="0" applyProtection="0">
      <alignment horizontal="left"/>
    </xf>
    <xf numFmtId="0" fontId="136" fillId="0" borderId="30">
      <alignment horizontal="center"/>
    </xf>
    <xf numFmtId="0" fontId="137" fillId="31" borderId="0" applyNumberFormat="0" applyFont="0" applyBorder="0" applyAlignment="0">
      <alignment horizontal="center"/>
    </xf>
    <xf numFmtId="14" fontId="138" fillId="0" borderId="0" applyNumberFormat="0" applyFill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0" fillId="0" borderId="0"/>
    <xf numFmtId="209" fontId="2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" fontId="139" fillId="32" borderId="35" applyNumberFormat="0" applyProtection="0">
      <alignment vertical="center"/>
    </xf>
    <xf numFmtId="4" fontId="140" fillId="32" borderId="35" applyNumberFormat="0" applyProtection="0">
      <alignment vertical="center"/>
    </xf>
    <xf numFmtId="4" fontId="141" fillId="32" borderId="35" applyNumberFormat="0" applyProtection="0">
      <alignment horizontal="left" vertical="center" indent="1"/>
    </xf>
    <xf numFmtId="4" fontId="141" fillId="33" borderId="0" applyNumberFormat="0" applyProtection="0">
      <alignment horizontal="left" vertical="center" indent="1"/>
    </xf>
    <xf numFmtId="4" fontId="141" fillId="34" borderId="35" applyNumberFormat="0" applyProtection="0">
      <alignment horizontal="right" vertical="center"/>
    </xf>
    <xf numFmtId="4" fontId="141" fillId="35" borderId="35" applyNumberFormat="0" applyProtection="0">
      <alignment horizontal="right" vertical="center"/>
    </xf>
    <xf numFmtId="4" fontId="141" fillId="36" borderId="35" applyNumberFormat="0" applyProtection="0">
      <alignment horizontal="right" vertical="center"/>
    </xf>
    <xf numFmtId="4" fontId="141" fillId="37" borderId="35" applyNumberFormat="0" applyProtection="0">
      <alignment horizontal="right" vertical="center"/>
    </xf>
    <xf numFmtId="4" fontId="141" fillId="38" borderId="35" applyNumberFormat="0" applyProtection="0">
      <alignment horizontal="right" vertical="center"/>
    </xf>
    <xf numFmtId="4" fontId="141" fillId="39" borderId="35" applyNumberFormat="0" applyProtection="0">
      <alignment horizontal="right" vertical="center"/>
    </xf>
    <xf numFmtId="4" fontId="141" fillId="40" borderId="35" applyNumberFormat="0" applyProtection="0">
      <alignment horizontal="right" vertical="center"/>
    </xf>
    <xf numFmtId="4" fontId="141" fillId="41" borderId="35" applyNumberFormat="0" applyProtection="0">
      <alignment horizontal="right" vertical="center"/>
    </xf>
    <xf numFmtId="4" fontId="141" fillId="42" borderId="35" applyNumberFormat="0" applyProtection="0">
      <alignment horizontal="right" vertical="center"/>
    </xf>
    <xf numFmtId="4" fontId="139" fillId="43" borderId="36" applyNumberFormat="0" applyProtection="0">
      <alignment horizontal="left" vertical="center" indent="1"/>
    </xf>
    <xf numFmtId="4" fontId="139" fillId="44" borderId="0" applyNumberFormat="0" applyProtection="0">
      <alignment horizontal="left" vertical="center" indent="1"/>
    </xf>
    <xf numFmtId="4" fontId="139" fillId="33" borderId="0" applyNumberFormat="0" applyProtection="0">
      <alignment horizontal="left" vertical="center" indent="1"/>
    </xf>
    <xf numFmtId="4" fontId="141" fillId="44" borderId="35" applyNumberFormat="0" applyProtection="0">
      <alignment horizontal="right" vertical="center"/>
    </xf>
    <xf numFmtId="4" fontId="23" fillId="44" borderId="0" applyNumberFormat="0" applyProtection="0">
      <alignment horizontal="left" vertical="center" indent="1"/>
    </xf>
    <xf numFmtId="4" fontId="23" fillId="33" borderId="0" applyNumberFormat="0" applyProtection="0">
      <alignment horizontal="left" vertical="center" indent="1"/>
    </xf>
    <xf numFmtId="4" fontId="141" fillId="45" borderId="35" applyNumberFormat="0" applyProtection="0">
      <alignment vertical="center"/>
    </xf>
    <xf numFmtId="4" fontId="142" fillId="45" borderId="35" applyNumberFormat="0" applyProtection="0">
      <alignment vertical="center"/>
    </xf>
    <xf numFmtId="4" fontId="139" fillId="44" borderId="37" applyNumberFormat="0" applyProtection="0">
      <alignment horizontal="left" vertical="center" indent="1"/>
    </xf>
    <xf numFmtId="4" fontId="141" fillId="45" borderId="35" applyNumberFormat="0" applyProtection="0">
      <alignment horizontal="right" vertical="center"/>
    </xf>
    <xf numFmtId="4" fontId="142" fillId="45" borderId="35" applyNumberFormat="0" applyProtection="0">
      <alignment horizontal="right" vertical="center"/>
    </xf>
    <xf numFmtId="4" fontId="139" fillId="44" borderId="35" applyNumberFormat="0" applyProtection="0">
      <alignment horizontal="left" vertical="center" indent="1"/>
    </xf>
    <xf numFmtId="4" fontId="143" fillId="29" borderId="37" applyNumberFormat="0" applyProtection="0">
      <alignment horizontal="left" vertical="center" indent="1"/>
    </xf>
    <xf numFmtId="4" fontId="144" fillId="45" borderId="35" applyNumberFormat="0" applyProtection="0">
      <alignment horizontal="right" vertical="center"/>
    </xf>
    <xf numFmtId="270" fontId="145" fillId="0" borderId="0" applyFont="0" applyFill="0" applyBorder="0" applyAlignment="0" applyProtection="0"/>
    <xf numFmtId="0" fontId="137" fillId="1" borderId="6" applyNumberFormat="0" applyFont="0" applyAlignment="0">
      <alignment horizontal="center"/>
    </xf>
    <xf numFmtId="4" fontId="3" fillId="0" borderId="7" applyBorder="0"/>
    <xf numFmtId="2" fontId="3" fillId="0" borderId="7"/>
    <xf numFmtId="271" fontId="3" fillId="0" borderId="0"/>
    <xf numFmtId="3" fontId="5" fillId="0" borderId="0"/>
    <xf numFmtId="0" fontId="146" fillId="0" borderId="0" applyNumberFormat="0" applyFill="0" applyBorder="0" applyAlignment="0">
      <alignment horizontal="center"/>
    </xf>
    <xf numFmtId="0" fontId="3" fillId="0" borderId="0"/>
    <xf numFmtId="1" fontId="3" fillId="0" borderId="0"/>
    <xf numFmtId="172" fontId="147" fillId="0" borderId="0" applyNumberFormat="0" applyBorder="0" applyAlignment="0">
      <alignment horizontal="centerContinuous"/>
    </xf>
    <xf numFmtId="0" fontId="12" fillId="0" borderId="0"/>
    <xf numFmtId="172" fontId="11" fillId="0" borderId="0" applyFont="0" applyFill="0" applyBorder="0" applyAlignment="0" applyProtection="0"/>
    <xf numFmtId="20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3" fillId="0" borderId="0" applyFont="0" applyFill="0" applyBorder="0" applyAlignment="0" applyProtection="0"/>
    <xf numFmtId="186" fontId="25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7" fontId="26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1" fillId="0" borderId="0" applyFont="0" applyFill="0" applyBorder="0" applyAlignment="0" applyProtection="0"/>
    <xf numFmtId="185" fontId="5" fillId="0" borderId="0" applyFont="0" applyFill="0" applyBorder="0" applyAlignment="0" applyProtection="0"/>
    <xf numFmtId="4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204" fontId="21" fillId="0" borderId="0" applyFont="0" applyFill="0" applyBorder="0" applyAlignment="0" applyProtection="0"/>
    <xf numFmtId="203" fontId="25" fillId="0" borderId="0" applyFont="0" applyFill="0" applyBorder="0" applyAlignment="0" applyProtection="0"/>
    <xf numFmtId="206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" fillId="0" borderId="0"/>
    <xf numFmtId="272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0" fillId="0" borderId="0"/>
    <xf numFmtId="272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3" fillId="0" borderId="0" applyFont="0" applyFill="0" applyBorder="0" applyAlignment="0" applyProtection="0"/>
    <xf numFmtId="186" fontId="25" fillId="0" borderId="0" applyFont="0" applyFill="0" applyBorder="0" applyAlignment="0" applyProtection="0"/>
    <xf numFmtId="215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217" fontId="26" fillId="0" borderId="0" applyFont="0" applyFill="0" applyBorder="0" applyAlignment="0" applyProtection="0"/>
    <xf numFmtId="20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5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4" fontId="148" fillId="0" borderId="0"/>
    <xf numFmtId="0" fontId="149" fillId="0" borderId="0"/>
    <xf numFmtId="0" fontId="118" fillId="0" borderId="0"/>
    <xf numFmtId="40" fontId="150" fillId="0" borderId="0" applyBorder="0">
      <alignment horizontal="right"/>
    </xf>
    <xf numFmtId="0" fontId="151" fillId="0" borderId="0"/>
    <xf numFmtId="273" fontId="26" fillId="0" borderId="4">
      <alignment horizontal="right" vertical="center"/>
    </xf>
    <xf numFmtId="273" fontId="26" fillId="0" borderId="4">
      <alignment horizontal="right" vertical="center"/>
    </xf>
    <xf numFmtId="168" fontId="152" fillId="0" borderId="4">
      <alignment horizontal="right" vertical="center"/>
    </xf>
    <xf numFmtId="167" fontId="47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4" fontId="26" fillId="0" borderId="38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273" fontId="26" fillId="0" borderId="4">
      <alignment horizontal="right" vertical="center"/>
    </xf>
    <xf numFmtId="274" fontId="26" fillId="0" borderId="38">
      <alignment horizontal="right" vertical="center"/>
    </xf>
    <xf numFmtId="170" fontId="10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70" fontId="10" fillId="0" borderId="4">
      <alignment horizontal="right" vertical="center"/>
    </xf>
    <xf numFmtId="199" fontId="6" fillId="0" borderId="4">
      <alignment horizontal="right" vertical="center"/>
    </xf>
    <xf numFmtId="275" fontId="6" fillId="0" borderId="4">
      <alignment horizontal="right" vertical="center"/>
    </xf>
    <xf numFmtId="276" fontId="21" fillId="0" borderId="4">
      <alignment horizontal="right" vertical="center"/>
    </xf>
    <xf numFmtId="277" fontId="6" fillId="0" borderId="4">
      <alignment horizontal="right" vertical="center"/>
    </xf>
    <xf numFmtId="277" fontId="6" fillId="0" borderId="4">
      <alignment horizontal="right" vertical="center"/>
    </xf>
    <xf numFmtId="275" fontId="6" fillId="0" borderId="4">
      <alignment horizontal="right" vertical="center"/>
    </xf>
    <xf numFmtId="170" fontId="10" fillId="0" borderId="4">
      <alignment horizontal="right" vertical="center"/>
    </xf>
    <xf numFmtId="199" fontId="6" fillId="0" borderId="4">
      <alignment horizontal="right" vertical="center"/>
    </xf>
    <xf numFmtId="170" fontId="10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278" fontId="5" fillId="0" borderId="4">
      <alignment horizontal="right" vertical="center"/>
    </xf>
    <xf numFmtId="170" fontId="10" fillId="0" borderId="4">
      <alignment horizontal="right" vertical="center"/>
    </xf>
    <xf numFmtId="274" fontId="26" fillId="0" borderId="38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4" fontId="26" fillId="0" borderId="38">
      <alignment horizontal="right" vertical="center"/>
    </xf>
    <xf numFmtId="275" fontId="6" fillId="0" borderId="4">
      <alignment horizontal="right" vertical="center"/>
    </xf>
    <xf numFmtId="276" fontId="21" fillId="0" borderId="4">
      <alignment horizontal="right" vertical="center"/>
    </xf>
    <xf numFmtId="275" fontId="6" fillId="0" borderId="4">
      <alignment horizontal="right" vertical="center"/>
    </xf>
    <xf numFmtId="277" fontId="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5" fontId="6" fillId="0" borderId="4">
      <alignment horizontal="right" vertical="center"/>
    </xf>
    <xf numFmtId="279" fontId="153" fillId="2" borderId="39" applyFont="0" applyFill="0" applyBorder="0"/>
    <xf numFmtId="275" fontId="6" fillId="0" borderId="4">
      <alignment horizontal="right" vertical="center"/>
    </xf>
    <xf numFmtId="274" fontId="26" fillId="0" borderId="38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166" fontId="26" fillId="0" borderId="4">
      <alignment horizontal="right" vertical="center"/>
    </xf>
    <xf numFmtId="279" fontId="153" fillId="2" borderId="39" applyFont="0" applyFill="0" applyBorder="0"/>
    <xf numFmtId="280" fontId="3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166" fontId="26" fillId="0" borderId="4">
      <alignment horizontal="right" vertical="center"/>
    </xf>
    <xf numFmtId="199" fontId="6" fillId="0" borderId="4">
      <alignment horizontal="right" vertical="center"/>
    </xf>
    <xf numFmtId="274" fontId="26" fillId="0" borderId="38">
      <alignment horizontal="right" vertical="center"/>
    </xf>
    <xf numFmtId="275" fontId="6" fillId="0" borderId="4">
      <alignment horizontal="right" vertical="center"/>
    </xf>
    <xf numFmtId="276" fontId="21" fillId="0" borderId="4">
      <alignment horizontal="right" vertical="center"/>
    </xf>
    <xf numFmtId="275" fontId="6" fillId="0" borderId="4">
      <alignment horizontal="right" vertical="center"/>
    </xf>
    <xf numFmtId="273" fontId="26" fillId="0" borderId="4">
      <alignment horizontal="right" vertical="center"/>
    </xf>
    <xf numFmtId="199" fontId="6" fillId="0" borderId="4">
      <alignment horizontal="right" vertical="center"/>
    </xf>
    <xf numFmtId="199" fontId="6" fillId="0" borderId="4">
      <alignment horizontal="right" vertical="center"/>
    </xf>
    <xf numFmtId="281" fontId="5" fillId="0" borderId="4">
      <alignment horizontal="right" vertical="center"/>
    </xf>
    <xf numFmtId="274" fontId="26" fillId="0" borderId="38">
      <alignment horizontal="right" vertical="center"/>
    </xf>
    <xf numFmtId="282" fontId="6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275" fontId="6" fillId="0" borderId="4">
      <alignment horizontal="right" vertical="center"/>
    </xf>
    <xf numFmtId="277" fontId="6" fillId="0" borderId="4">
      <alignment horizontal="right" vertical="center"/>
    </xf>
    <xf numFmtId="201" fontId="6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279" fontId="153" fillId="2" borderId="39" applyFont="0" applyFill="0" applyBorder="0"/>
    <xf numFmtId="275" fontId="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5" fontId="6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283" fontId="47" fillId="0" borderId="4">
      <alignment horizontal="right" vertical="center"/>
    </xf>
    <xf numFmtId="275" fontId="6" fillId="0" borderId="4">
      <alignment horizontal="right" vertical="center"/>
    </xf>
    <xf numFmtId="279" fontId="153" fillId="2" borderId="39" applyFont="0" applyFill="0" applyBorder="0"/>
    <xf numFmtId="279" fontId="153" fillId="2" borderId="39" applyFont="0" applyFill="0" applyBorder="0"/>
    <xf numFmtId="200" fontId="26" fillId="0" borderId="4">
      <alignment horizontal="right" vertical="center"/>
    </xf>
    <xf numFmtId="170" fontId="10" fillId="0" borderId="4">
      <alignment horizontal="right" vertical="center"/>
    </xf>
    <xf numFmtId="167" fontId="47" fillId="0" borderId="4">
      <alignment horizontal="right" vertical="center"/>
    </xf>
    <xf numFmtId="275" fontId="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167" fontId="47" fillId="0" borderId="4">
      <alignment horizontal="right" vertical="center"/>
    </xf>
    <xf numFmtId="273" fontId="26" fillId="0" borderId="4">
      <alignment horizontal="right" vertical="center"/>
    </xf>
    <xf numFmtId="279" fontId="153" fillId="2" borderId="39" applyFont="0" applyFill="0" applyBorder="0"/>
    <xf numFmtId="263" fontId="6" fillId="0" borderId="4">
      <alignment horizontal="right" vertical="center"/>
    </xf>
    <xf numFmtId="263" fontId="6" fillId="0" borderId="4">
      <alignment horizontal="right" vertical="center"/>
    </xf>
    <xf numFmtId="263" fontId="6" fillId="0" borderId="4">
      <alignment horizontal="right" vertical="center"/>
    </xf>
    <xf numFmtId="263" fontId="6" fillId="0" borderId="4">
      <alignment horizontal="right" vertical="center"/>
    </xf>
    <xf numFmtId="273" fontId="26" fillId="0" borderId="4">
      <alignment horizontal="right" vertical="center"/>
    </xf>
    <xf numFmtId="263" fontId="6" fillId="0" borderId="4">
      <alignment horizontal="right" vertical="center"/>
    </xf>
    <xf numFmtId="284" fontId="6" fillId="0" borderId="38">
      <alignment horizontal="right" vertical="center"/>
    </xf>
    <xf numFmtId="284" fontId="6" fillId="0" borderId="38">
      <alignment horizontal="right" vertical="center"/>
    </xf>
    <xf numFmtId="284" fontId="6" fillId="0" borderId="38">
      <alignment horizontal="right" vertical="center"/>
    </xf>
    <xf numFmtId="284" fontId="6" fillId="0" borderId="38">
      <alignment horizontal="right" vertical="center"/>
    </xf>
    <xf numFmtId="284" fontId="6" fillId="0" borderId="38">
      <alignment horizontal="right" vertical="center"/>
    </xf>
    <xf numFmtId="168" fontId="152" fillId="0" borderId="4">
      <alignment horizontal="right" vertical="center"/>
    </xf>
    <xf numFmtId="273" fontId="26" fillId="0" borderId="4">
      <alignment horizontal="right" vertical="center"/>
    </xf>
    <xf numFmtId="201" fontId="6" fillId="0" borderId="4">
      <alignment horizontal="right" vertical="center"/>
    </xf>
    <xf numFmtId="170" fontId="10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273" fontId="26" fillId="0" borderId="4">
      <alignment horizontal="right" vertical="center"/>
    </xf>
    <xf numFmtId="170" fontId="10" fillId="0" borderId="4">
      <alignment horizontal="right" vertical="center"/>
    </xf>
    <xf numFmtId="273" fontId="26" fillId="0" borderId="4">
      <alignment horizontal="right" vertical="center"/>
    </xf>
    <xf numFmtId="275" fontId="6" fillId="0" borderId="4">
      <alignment horizontal="right" vertical="center"/>
    </xf>
    <xf numFmtId="273" fontId="26" fillId="0" borderId="4">
      <alignment horizontal="right" vertical="center"/>
    </xf>
    <xf numFmtId="274" fontId="26" fillId="0" borderId="38">
      <alignment horizontal="right" vertical="center"/>
    </xf>
    <xf numFmtId="274" fontId="26" fillId="0" borderId="38">
      <alignment horizontal="right" vertical="center"/>
    </xf>
    <xf numFmtId="274" fontId="26" fillId="0" borderId="38">
      <alignment horizontal="right" vertical="center"/>
    </xf>
    <xf numFmtId="274" fontId="26" fillId="0" borderId="38">
      <alignment horizontal="right" vertical="center"/>
    </xf>
    <xf numFmtId="274" fontId="26" fillId="0" borderId="38">
      <alignment horizontal="right" vertical="center"/>
    </xf>
    <xf numFmtId="273" fontId="26" fillId="0" borderId="4">
      <alignment horizontal="right" vertical="center"/>
    </xf>
    <xf numFmtId="200" fontId="26" fillId="0" borderId="4">
      <alignment horizontal="right" vertical="center"/>
    </xf>
    <xf numFmtId="285" fontId="154" fillId="0" borderId="4">
      <alignment horizontal="right" vertical="center"/>
    </xf>
    <xf numFmtId="49" fontId="9" fillId="0" borderId="0" applyFill="0" applyBorder="0" applyProtection="0">
      <alignment horizontal="center" vertical="center" wrapText="1" shrinkToFit="1"/>
    </xf>
    <xf numFmtId="49" fontId="23" fillId="0" borderId="0" applyFill="0" applyBorder="0" applyAlignment="0"/>
    <xf numFmtId="286" fontId="3" fillId="0" borderId="0" applyFill="0" applyBorder="0" applyAlignment="0"/>
    <xf numFmtId="287" fontId="3" fillId="0" borderId="0" applyFill="0" applyBorder="0" applyAlignment="0"/>
    <xf numFmtId="49" fontId="9" fillId="0" borderId="0" applyFill="0" applyBorder="0" applyProtection="0">
      <alignment horizontal="center" vertical="center" wrapText="1" shrinkToFit="1"/>
    </xf>
    <xf numFmtId="182" fontId="26" fillId="0" borderId="4">
      <alignment horizontal="center"/>
    </xf>
    <xf numFmtId="288" fontId="155" fillId="0" borderId="0" applyNumberFormat="0" applyFont="0" applyFill="0" applyBorder="0" applyAlignment="0">
      <alignment horizontal="centerContinuous"/>
    </xf>
    <xf numFmtId="260" fontId="156" fillId="0" borderId="0">
      <alignment horizontal="center"/>
      <protection locked="0"/>
    </xf>
    <xf numFmtId="0" fontId="6" fillId="0" borderId="4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1" fillId="0" borderId="10" applyNumberFormat="0" applyBorder="0" applyAlignment="0"/>
    <xf numFmtId="0" fontId="157" fillId="0" borderId="9" applyNumberFormat="0" applyBorder="0" applyAlignment="0">
      <alignment horizontal="center"/>
    </xf>
    <xf numFmtId="3" fontId="158" fillId="0" borderId="28" applyNumberFormat="0" applyBorder="0" applyAlignment="0"/>
    <xf numFmtId="0" fontId="159" fillId="0" borderId="10">
      <alignment horizontal="center" vertical="center" wrapText="1"/>
    </xf>
    <xf numFmtId="0" fontId="160" fillId="0" borderId="0" applyNumberFormat="0" applyFill="0" applyBorder="0" applyAlignment="0" applyProtection="0"/>
    <xf numFmtId="40" fontId="96" fillId="0" borderId="0"/>
    <xf numFmtId="0" fontId="161" fillId="23" borderId="17" applyNumberFormat="0" applyAlignment="0" applyProtection="0"/>
    <xf numFmtId="3" fontId="162" fillId="0" borderId="0" applyNumberFormat="0" applyFill="0" applyBorder="0" applyAlignment="0" applyProtection="0">
      <alignment horizontal="center" wrapText="1"/>
    </xf>
    <xf numFmtId="0" fontId="163" fillId="0" borderId="2" applyBorder="0" applyAlignment="0">
      <alignment horizontal="center" vertical="center"/>
    </xf>
    <xf numFmtId="0" fontId="164" fillId="0" borderId="0" applyNumberFormat="0" applyFill="0" applyBorder="0" applyAlignment="0" applyProtection="0">
      <alignment horizontal="centerContinuous"/>
    </xf>
    <xf numFmtId="0" fontId="97" fillId="0" borderId="41" applyNumberFormat="0" applyFill="0" applyBorder="0" applyAlignment="0" applyProtection="0">
      <alignment horizontal="center" vertical="center" wrapText="1"/>
    </xf>
    <xf numFmtId="0" fontId="160" fillId="0" borderId="0" applyNumberFormat="0" applyFill="0" applyBorder="0" applyAlignment="0" applyProtection="0"/>
    <xf numFmtId="0" fontId="165" fillId="0" borderId="42" applyNumberFormat="0" applyFill="0" applyAlignment="0" applyProtection="0"/>
    <xf numFmtId="0" fontId="166" fillId="0" borderId="43" applyNumberFormat="0" applyBorder="0" applyAlignment="0">
      <alignment vertical="center"/>
    </xf>
    <xf numFmtId="0" fontId="167" fillId="7" borderId="0" applyNumberFormat="0" applyBorder="0" applyAlignment="0" applyProtection="0"/>
    <xf numFmtId="0" fontId="3" fillId="0" borderId="16" applyNumberFormat="0" applyFont="0" applyFill="0" applyAlignment="0" applyProtection="0"/>
    <xf numFmtId="0" fontId="165" fillId="0" borderId="42" applyNumberFormat="0" applyFill="0" applyAlignment="0" applyProtection="0"/>
    <xf numFmtId="0" fontId="119" fillId="0" borderId="44" applyNumberFormat="0" applyAlignment="0">
      <alignment horizontal="center"/>
    </xf>
    <xf numFmtId="0" fontId="168" fillId="30" borderId="0" applyNumberFormat="0" applyBorder="0" applyAlignment="0" applyProtection="0"/>
    <xf numFmtId="0" fontId="169" fillId="0" borderId="45">
      <alignment horizontal="center"/>
    </xf>
    <xf numFmtId="3" fontId="170" fillId="0" borderId="0" applyFill="0">
      <alignment vertical="center"/>
    </xf>
    <xf numFmtId="16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2" fontId="171" fillId="0" borderId="46" applyNumberFormat="0" applyFont="0" applyAlignment="0">
      <alignment horizontal="centerContinuous"/>
    </xf>
    <xf numFmtId="251" fontId="108" fillId="0" borderId="0" applyFont="0" applyFill="0" applyBorder="0" applyAlignment="0" applyProtection="0"/>
    <xf numFmtId="289" fontId="6" fillId="0" borderId="0" applyFont="0" applyFill="0" applyBorder="0" applyAlignment="0" applyProtection="0"/>
    <xf numFmtId="290" fontId="6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1" fillId="0" borderId="47">
      <alignment horizontal="center"/>
    </xf>
    <xf numFmtId="287" fontId="26" fillId="0" borderId="0"/>
    <xf numFmtId="200" fontId="26" fillId="0" borderId="3"/>
    <xf numFmtId="0" fontId="174" fillId="0" borderId="0"/>
    <xf numFmtId="0" fontId="24" fillId="0" borderId="0"/>
    <xf numFmtId="0" fontId="175" fillId="0" borderId="0"/>
    <xf numFmtId="3" fontId="26" fillId="0" borderId="0" applyNumberFormat="0" applyBorder="0" applyAlignment="0" applyProtection="0">
      <alignment horizontal="centerContinuous"/>
      <protection locked="0"/>
    </xf>
    <xf numFmtId="3" fontId="176" fillId="0" borderId="0">
      <protection locked="0"/>
    </xf>
    <xf numFmtId="0" fontId="24" fillId="0" borderId="0"/>
    <xf numFmtId="0" fontId="177" fillId="0" borderId="48" applyFill="0" applyBorder="0" applyAlignment="0">
      <alignment horizontal="center"/>
    </xf>
    <xf numFmtId="166" fontId="178" fillId="46" borderId="2">
      <alignment vertical="top"/>
    </xf>
    <xf numFmtId="0" fontId="179" fillId="47" borderId="3">
      <alignment horizontal="left" vertical="center"/>
    </xf>
    <xf numFmtId="167" fontId="180" fillId="48" borderId="2"/>
    <xf numFmtId="166" fontId="105" fillId="0" borderId="2">
      <alignment horizontal="left" vertical="top"/>
    </xf>
    <xf numFmtId="0" fontId="181" fillId="49" borderId="0">
      <alignment horizontal="left" vertical="center"/>
    </xf>
    <xf numFmtId="166" fontId="10" fillId="0" borderId="7">
      <alignment horizontal="left" vertical="top"/>
    </xf>
    <xf numFmtId="0" fontId="182" fillId="0" borderId="7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2" fontId="3" fillId="0" borderId="0" applyFont="0" applyFill="0" applyBorder="0" applyAlignment="0" applyProtection="0"/>
    <xf numFmtId="42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5" fillId="6" borderId="0" applyNumberFormat="0" applyBorder="0" applyAlignment="0" applyProtection="0"/>
    <xf numFmtId="0" fontId="186" fillId="0" borderId="0" applyNumberFormat="0" applyFill="0" applyBorder="0" applyAlignment="0" applyProtection="0"/>
    <xf numFmtId="0" fontId="47" fillId="0" borderId="49" applyFont="0" applyBorder="0" applyAlignment="0">
      <alignment horizontal="center"/>
    </xf>
    <xf numFmtId="169" fontId="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69" fillId="0" borderId="0">
      <alignment vertical="center"/>
    </xf>
    <xf numFmtId="40" fontId="3" fillId="0" borderId="0" applyFill="0" applyBorder="0" applyAlignment="0" applyProtection="0"/>
    <xf numFmtId="38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9" fontId="188" fillId="0" borderId="0" applyBorder="0" applyAlignment="0" applyProtection="0"/>
    <xf numFmtId="0" fontId="189" fillId="0" borderId="0"/>
    <xf numFmtId="0" fontId="190" fillId="0" borderId="1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25" fillId="0" borderId="0"/>
    <xf numFmtId="0" fontId="191" fillId="0" borderId="0"/>
    <xf numFmtId="0" fontId="120" fillId="0" borderId="0"/>
    <xf numFmtId="169" fontId="192" fillId="0" borderId="0" applyFont="0" applyFill="0" applyBorder="0" applyAlignment="0" applyProtection="0"/>
    <xf numFmtId="171" fontId="192" fillId="0" borderId="0" applyFont="0" applyFill="0" applyBorder="0" applyAlignment="0" applyProtection="0"/>
    <xf numFmtId="293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0" fontId="3" fillId="0" borderId="0"/>
    <xf numFmtId="168" fontId="192" fillId="0" borderId="0" applyFont="0" applyFill="0" applyBorder="0" applyAlignment="0" applyProtection="0"/>
    <xf numFmtId="6" fontId="18" fillId="0" borderId="0" applyFont="0" applyFill="0" applyBorder="0" applyAlignment="0" applyProtection="0"/>
    <xf numFmtId="170" fontId="192" fillId="0" borderId="0" applyFont="0" applyFill="0" applyBorder="0" applyAlignment="0" applyProtection="0"/>
    <xf numFmtId="253" fontId="3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" fillId="0" borderId="0"/>
    <xf numFmtId="0" fontId="210" fillId="0" borderId="0"/>
    <xf numFmtId="0" fontId="210" fillId="0" borderId="0"/>
    <xf numFmtId="0" fontId="3" fillId="0" borderId="0"/>
    <xf numFmtId="0" fontId="6" fillId="0" borderId="0"/>
    <xf numFmtId="165" fontId="2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3" fillId="0" borderId="0"/>
    <xf numFmtId="0" fontId="69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2" fillId="0" borderId="0"/>
    <xf numFmtId="0" fontId="211" fillId="0" borderId="0"/>
    <xf numFmtId="0" fontId="1" fillId="0" borderId="0"/>
  </cellStyleXfs>
  <cellXfs count="371">
    <xf numFmtId="0" fontId="0" fillId="0" borderId="0" xfId="0"/>
    <xf numFmtId="172" fontId="13" fillId="0" borderId="0" xfId="1" applyNumberFormat="1" applyFont="1" applyFill="1" applyBorder="1"/>
    <xf numFmtId="172" fontId="13" fillId="0" borderId="0" xfId="1" applyNumberFormat="1" applyFont="1" applyFill="1"/>
    <xf numFmtId="172" fontId="194" fillId="0" borderId="1" xfId="1" quotePrefix="1" applyNumberFormat="1" applyFont="1" applyFill="1" applyBorder="1" applyAlignment="1">
      <alignment horizontal="center" vertical="center" wrapText="1"/>
    </xf>
    <xf numFmtId="172" fontId="194" fillId="0" borderId="54" xfId="1" applyNumberFormat="1" applyFont="1" applyFill="1" applyBorder="1" applyAlignment="1">
      <alignment horizontal="center" wrapText="1"/>
    </xf>
    <xf numFmtId="172" fontId="194" fillId="0" borderId="54" xfId="1" applyNumberFormat="1" applyFont="1" applyFill="1" applyBorder="1"/>
    <xf numFmtId="172" fontId="69" fillId="0" borderId="54" xfId="1" applyNumberFormat="1" applyFont="1" applyFill="1" applyBorder="1"/>
    <xf numFmtId="0" fontId="194" fillId="0" borderId="54" xfId="0" applyFont="1" applyFill="1" applyBorder="1" applyAlignment="1">
      <alignment vertical="center" wrapText="1"/>
    </xf>
    <xf numFmtId="172" fontId="194" fillId="0" borderId="56" xfId="1" applyNumberFormat="1" applyFont="1" applyFill="1" applyBorder="1"/>
    <xf numFmtId="0" fontId="194" fillId="0" borderId="0" xfId="0" applyFont="1" applyFill="1"/>
    <xf numFmtId="172" fontId="69" fillId="0" borderId="0" xfId="1" applyNumberFormat="1" applyFont="1" applyFill="1"/>
    <xf numFmtId="1" fontId="69" fillId="0" borderId="8" xfId="1" quotePrefix="1" applyNumberFormat="1" applyFont="1" applyFill="1" applyBorder="1" applyAlignment="1">
      <alignment horizontal="center" vertical="center" wrapText="1"/>
    </xf>
    <xf numFmtId="174" fontId="4" fillId="0" borderId="0" xfId="3" applyNumberFormat="1" applyFont="1" applyFill="1"/>
    <xf numFmtId="0" fontId="13" fillId="0" borderId="0" xfId="0" applyFont="1" applyFill="1"/>
    <xf numFmtId="1" fontId="69" fillId="0" borderId="8" xfId="0" applyNumberFormat="1" applyFont="1" applyFill="1" applyBorder="1" applyAlignment="1">
      <alignment horizontal="center" vertical="center"/>
    </xf>
    <xf numFmtId="172" fontId="69" fillId="0" borderId="54" xfId="1" applyNumberFormat="1" applyFont="1" applyFill="1" applyBorder="1" applyAlignment="1">
      <alignment vertical="center"/>
    </xf>
    <xf numFmtId="0" fontId="194" fillId="0" borderId="54" xfId="0" applyFont="1" applyFill="1" applyBorder="1" applyAlignment="1">
      <alignment horizontal="center"/>
    </xf>
    <xf numFmtId="0" fontId="195" fillId="0" borderId="0" xfId="0" applyFont="1" applyFill="1"/>
    <xf numFmtId="172" fontId="194" fillId="0" borderId="55" xfId="1" applyNumberFormat="1" applyFont="1" applyFill="1" applyBorder="1"/>
    <xf numFmtId="0" fontId="69" fillId="0" borderId="0" xfId="0" applyFont="1" applyFill="1"/>
    <xf numFmtId="0" fontId="13" fillId="0" borderId="0" xfId="0" applyFont="1" applyFill="1" applyAlignment="1">
      <alignment horizontal="center"/>
    </xf>
    <xf numFmtId="172" fontId="199" fillId="0" borderId="0" xfId="0" applyNumberFormat="1" applyFont="1" applyFill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194" fillId="0" borderId="5" xfId="0" applyFont="1" applyFill="1" applyBorder="1" applyAlignment="1">
      <alignment horizontal="center" vertical="center" wrapText="1"/>
    </xf>
    <xf numFmtId="0" fontId="194" fillId="0" borderId="3" xfId="0" applyFont="1" applyFill="1" applyBorder="1" applyAlignment="1">
      <alignment horizontal="center" vertical="center" wrapText="1"/>
    </xf>
    <xf numFmtId="1" fontId="69" fillId="0" borderId="8" xfId="0" applyNumberFormat="1" applyFont="1" applyFill="1" applyBorder="1" applyAlignment="1">
      <alignment horizontal="center" vertical="center" wrapText="1"/>
    </xf>
    <xf numFmtId="1" fontId="69" fillId="0" borderId="0" xfId="0" applyNumberFormat="1" applyFont="1" applyFill="1"/>
    <xf numFmtId="0" fontId="194" fillId="0" borderId="58" xfId="0" applyFont="1" applyFill="1" applyBorder="1" applyAlignment="1">
      <alignment horizontal="center" vertical="center" wrapText="1"/>
    </xf>
    <xf numFmtId="294" fontId="194" fillId="0" borderId="54" xfId="1788" applyNumberFormat="1" applyFont="1" applyFill="1" applyBorder="1"/>
    <xf numFmtId="0" fontId="200" fillId="0" borderId="54" xfId="0" applyFont="1" applyFill="1" applyBorder="1" applyAlignment="1">
      <alignment horizontal="center"/>
    </xf>
    <xf numFmtId="0" fontId="200" fillId="0" borderId="59" xfId="0" applyFont="1" applyFill="1" applyBorder="1" applyAlignment="1">
      <alignment horizontal="center" vertical="center" wrapText="1"/>
    </xf>
    <xf numFmtId="172" fontId="200" fillId="0" borderId="54" xfId="1" applyNumberFormat="1" applyFont="1" applyFill="1" applyBorder="1" applyAlignment="1">
      <alignment horizontal="center" vertical="center" wrapText="1"/>
    </xf>
    <xf numFmtId="294" fontId="200" fillId="0" borderId="54" xfId="1788" applyNumberFormat="1" applyFont="1" applyFill="1" applyBorder="1" applyAlignment="1">
      <alignment vertical="center"/>
    </xf>
    <xf numFmtId="0" fontId="200" fillId="0" borderId="0" xfId="0" applyFont="1" applyFill="1"/>
    <xf numFmtId="0" fontId="201" fillId="0" borderId="0" xfId="0" applyFont="1" applyFill="1"/>
    <xf numFmtId="0" fontId="196" fillId="0" borderId="0" xfId="0" applyFont="1" applyFill="1"/>
    <xf numFmtId="294" fontId="69" fillId="0" borderId="54" xfId="1788" applyNumberFormat="1" applyFont="1" applyFill="1" applyBorder="1"/>
    <xf numFmtId="43" fontId="69" fillId="0" borderId="0" xfId="1" applyFont="1" applyFill="1"/>
    <xf numFmtId="172" fontId="69" fillId="0" borderId="0" xfId="0" applyNumberFormat="1" applyFont="1" applyFill="1"/>
    <xf numFmtId="172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195" fillId="0" borderId="0" xfId="0" applyFont="1" applyFill="1" applyAlignment="1">
      <alignment vertical="center"/>
    </xf>
    <xf numFmtId="0" fontId="194" fillId="0" borderId="54" xfId="0" applyFont="1" applyFill="1" applyBorder="1"/>
    <xf numFmtId="172" fontId="194" fillId="0" borderId="0" xfId="0" applyNumberFormat="1" applyFont="1" applyFill="1"/>
    <xf numFmtId="0" fontId="69" fillId="0" borderId="54" xfId="0" applyFont="1" applyFill="1" applyBorder="1" applyAlignment="1">
      <alignment horizontal="center"/>
    </xf>
    <xf numFmtId="0" fontId="69" fillId="0" borderId="54" xfId="0" applyFont="1" applyFill="1" applyBorder="1"/>
    <xf numFmtId="0" fontId="69" fillId="0" borderId="54" xfId="0" applyFont="1" applyFill="1" applyBorder="1" applyAlignment="1">
      <alignment vertical="center" wrapText="1"/>
    </xf>
    <xf numFmtId="0" fontId="194" fillId="0" borderId="55" xfId="0" applyFont="1" applyFill="1" applyBorder="1" applyAlignment="1">
      <alignment horizontal="center"/>
    </xf>
    <xf numFmtId="0" fontId="194" fillId="0" borderId="55" xfId="0" applyFont="1" applyFill="1" applyBorder="1"/>
    <xf numFmtId="294" fontId="69" fillId="0" borderId="55" xfId="1788" applyNumberFormat="1" applyFont="1" applyFill="1" applyBorder="1"/>
    <xf numFmtId="294" fontId="194" fillId="0" borderId="55" xfId="1788" applyNumberFormat="1" applyFont="1" applyFill="1" applyBorder="1"/>
    <xf numFmtId="0" fontId="194" fillId="0" borderId="56" xfId="0" applyFont="1" applyFill="1" applyBorder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204" fillId="0" borderId="0" xfId="0" applyFont="1" applyFill="1"/>
    <xf numFmtId="0" fontId="194" fillId="0" borderId="56" xfId="0" applyFont="1" applyFill="1" applyBorder="1" applyAlignment="1">
      <alignment horizontal="center"/>
    </xf>
    <xf numFmtId="0" fontId="69" fillId="0" borderId="54" xfId="0" quotePrefix="1" applyFont="1" applyFill="1" applyBorder="1" applyAlignment="1">
      <alignment horizontal="center"/>
    </xf>
    <xf numFmtId="172" fontId="202" fillId="0" borderId="54" xfId="1" applyNumberFormat="1" applyFont="1" applyFill="1" applyBorder="1"/>
    <xf numFmtId="0" fontId="69" fillId="0" borderId="54" xfId="0" quotePrefix="1" applyFont="1" applyFill="1" applyBorder="1" applyAlignment="1">
      <alignment horizontal="center" vertical="center"/>
    </xf>
    <xf numFmtId="172" fontId="202" fillId="0" borderId="54" xfId="1" applyNumberFormat="1" applyFont="1" applyFill="1" applyBorder="1" applyAlignment="1">
      <alignment vertical="center"/>
    </xf>
    <xf numFmtId="172" fontId="69" fillId="0" borderId="0" xfId="1" applyNumberFormat="1" applyFont="1" applyFill="1" applyBorder="1"/>
    <xf numFmtId="185" fontId="69" fillId="0" borderId="0" xfId="1" applyNumberFormat="1" applyFont="1" applyFill="1" applyBorder="1"/>
    <xf numFmtId="0" fontId="194" fillId="0" borderId="0" xfId="0" applyFont="1" applyFill="1" applyAlignment="1">
      <alignment horizontal="center"/>
    </xf>
    <xf numFmtId="295" fontId="194" fillId="0" borderId="0" xfId="0" applyNumberFormat="1" applyFont="1" applyFill="1" applyAlignment="1">
      <alignment horizontal="center"/>
    </xf>
    <xf numFmtId="185" fontId="194" fillId="0" borderId="0" xfId="1" applyNumberFormat="1" applyFont="1" applyFill="1" applyAlignment="1">
      <alignment horizontal="center"/>
    </xf>
    <xf numFmtId="172" fontId="194" fillId="0" borderId="0" xfId="0" applyNumberFormat="1" applyFont="1" applyFill="1" applyAlignment="1">
      <alignment horizontal="center"/>
    </xf>
    <xf numFmtId="174" fontId="9" fillId="0" borderId="0" xfId="3" applyNumberFormat="1" applyFont="1" applyFill="1"/>
    <xf numFmtId="0" fontId="69" fillId="0" borderId="2" xfId="0" applyFont="1" applyFill="1" applyBorder="1" applyAlignment="1">
      <alignment horizontal="center"/>
    </xf>
    <xf numFmtId="0" fontId="69" fillId="0" borderId="2" xfId="0" applyFont="1" applyFill="1" applyBorder="1"/>
    <xf numFmtId="185" fontId="69" fillId="0" borderId="8" xfId="1" applyNumberFormat="1" applyFont="1" applyFill="1" applyBorder="1" applyAlignment="1">
      <alignment horizontal="center" vertical="center" wrapText="1"/>
    </xf>
    <xf numFmtId="185" fontId="69" fillId="0" borderId="3" xfId="1" applyNumberFormat="1" applyFont="1" applyFill="1" applyBorder="1" applyAlignment="1">
      <alignment horizontal="center" vertical="center" wrapText="1"/>
    </xf>
    <xf numFmtId="295" fontId="194" fillId="0" borderId="54" xfId="1788" applyNumberFormat="1" applyFont="1" applyFill="1" applyBorder="1"/>
    <xf numFmtId="295" fontId="194" fillId="0" borderId="54" xfId="1" applyNumberFormat="1" applyFont="1" applyFill="1" applyBorder="1" applyAlignment="1">
      <alignment horizontal="center" wrapText="1"/>
    </xf>
    <xf numFmtId="185" fontId="194" fillId="0" borderId="54" xfId="0" applyNumberFormat="1" applyFont="1" applyFill="1" applyBorder="1"/>
    <xf numFmtId="185" fontId="194" fillId="50" borderId="54" xfId="0" applyNumberFormat="1" applyFont="1" applyFill="1" applyBorder="1"/>
    <xf numFmtId="0" fontId="205" fillId="0" borderId="0" xfId="0" applyFont="1" applyFill="1"/>
    <xf numFmtId="295" fontId="69" fillId="0" borderId="54" xfId="1788" applyNumberFormat="1" applyFont="1" applyFill="1" applyBorder="1"/>
    <xf numFmtId="295" fontId="69" fillId="50" borderId="54" xfId="1788" applyNumberFormat="1" applyFont="1" applyFill="1" applyBorder="1"/>
    <xf numFmtId="185" fontId="69" fillId="0" borderId="54" xfId="0" applyNumberFormat="1" applyFont="1" applyFill="1" applyBorder="1"/>
    <xf numFmtId="185" fontId="69" fillId="50" borderId="54" xfId="0" applyNumberFormat="1" applyFont="1" applyFill="1" applyBorder="1"/>
    <xf numFmtId="185" fontId="69" fillId="0" borderId="54" xfId="1" applyNumberFormat="1" applyFont="1" applyFill="1" applyBorder="1"/>
    <xf numFmtId="295" fontId="69" fillId="0" borderId="54" xfId="1" applyNumberFormat="1" applyFont="1" applyFill="1" applyBorder="1"/>
    <xf numFmtId="295" fontId="69" fillId="50" borderId="54" xfId="1" applyNumberFormat="1" applyFont="1" applyFill="1" applyBorder="1"/>
    <xf numFmtId="185" fontId="69" fillId="0" borderId="54" xfId="1" applyNumberFormat="1" applyFont="1" applyFill="1" applyBorder="1" applyAlignment="1">
      <alignment vertical="center" wrapText="1"/>
    </xf>
    <xf numFmtId="0" fontId="69" fillId="0" borderId="54" xfId="0" quotePrefix="1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194" fillId="0" borderId="54" xfId="0" quotePrefix="1" applyFont="1" applyFill="1" applyBorder="1" applyAlignment="1">
      <alignment horizontal="center" vertical="center" wrapText="1"/>
    </xf>
    <xf numFmtId="185" fontId="194" fillId="0" borderId="54" xfId="1" applyNumberFormat="1" applyFont="1" applyFill="1" applyBorder="1"/>
    <xf numFmtId="295" fontId="194" fillId="0" borderId="54" xfId="1" applyNumberFormat="1" applyFont="1" applyFill="1" applyBorder="1"/>
    <xf numFmtId="0" fontId="194" fillId="0" borderId="54" xfId="0" applyFont="1" applyFill="1" applyBorder="1" applyAlignment="1">
      <alignment vertical="center" wrapText="1" shrinkToFit="1"/>
    </xf>
    <xf numFmtId="185" fontId="69" fillId="0" borderId="54" xfId="0" applyNumberFormat="1" applyFont="1" applyFill="1" applyBorder="1" applyAlignment="1">
      <alignment vertical="center" wrapText="1"/>
    </xf>
    <xf numFmtId="185" fontId="194" fillId="0" borderId="54" xfId="1" applyNumberFormat="1" applyFont="1" applyFill="1" applyBorder="1" applyAlignment="1">
      <alignment vertical="center" wrapText="1"/>
    </xf>
    <xf numFmtId="185" fontId="194" fillId="0" borderId="54" xfId="0" applyNumberFormat="1" applyFont="1" applyFill="1" applyBorder="1" applyAlignment="1">
      <alignment vertical="center" wrapText="1"/>
    </xf>
    <xf numFmtId="0" fontId="69" fillId="0" borderId="55" xfId="0" applyFont="1" applyFill="1" applyBorder="1" applyAlignment="1">
      <alignment horizontal="center" wrapText="1"/>
    </xf>
    <xf numFmtId="0" fontId="69" fillId="0" borderId="55" xfId="0" applyFont="1" applyFill="1" applyBorder="1" applyAlignment="1">
      <alignment wrapText="1"/>
    </xf>
    <xf numFmtId="185" fontId="69" fillId="0" borderId="55" xfId="1" applyNumberFormat="1" applyFont="1" applyFill="1" applyBorder="1" applyAlignment="1">
      <alignment wrapText="1"/>
    </xf>
    <xf numFmtId="295" fontId="69" fillId="0" borderId="55" xfId="1" applyNumberFormat="1" applyFont="1" applyFill="1" applyBorder="1" applyAlignment="1">
      <alignment wrapText="1"/>
    </xf>
    <xf numFmtId="295" fontId="69" fillId="0" borderId="55" xfId="1788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0" fontId="204" fillId="0" borderId="0" xfId="0" applyFont="1" applyFill="1" applyAlignment="1">
      <alignment wrapText="1"/>
    </xf>
    <xf numFmtId="0" fontId="69" fillId="0" borderId="55" xfId="0" applyFont="1" applyFill="1" applyBorder="1"/>
    <xf numFmtId="185" fontId="69" fillId="0" borderId="55" xfId="1" applyNumberFormat="1" applyFont="1" applyFill="1" applyBorder="1"/>
    <xf numFmtId="295" fontId="194" fillId="0" borderId="55" xfId="1" applyNumberFormat="1" applyFont="1" applyFill="1" applyBorder="1"/>
    <xf numFmtId="295" fontId="69" fillId="0" borderId="55" xfId="1788" applyNumberFormat="1" applyFont="1" applyFill="1" applyBorder="1"/>
    <xf numFmtId="295" fontId="194" fillId="0" borderId="55" xfId="1788" applyNumberFormat="1" applyFont="1" applyFill="1" applyBorder="1"/>
    <xf numFmtId="185" fontId="194" fillId="0" borderId="56" xfId="1" applyNumberFormat="1" applyFont="1" applyFill="1" applyBorder="1" applyAlignment="1">
      <alignment horizontal="center"/>
    </xf>
    <xf numFmtId="295" fontId="194" fillId="0" borderId="56" xfId="1" applyNumberFormat="1" applyFont="1" applyFill="1" applyBorder="1"/>
    <xf numFmtId="295" fontId="194" fillId="0" borderId="56" xfId="0" applyNumberFormat="1" applyFont="1" applyFill="1" applyBorder="1"/>
    <xf numFmtId="185" fontId="69" fillId="0" borderId="0" xfId="1" applyNumberFormat="1" applyFont="1" applyFill="1"/>
    <xf numFmtId="173" fontId="194" fillId="0" borderId="8" xfId="1" applyNumberFormat="1" applyFont="1" applyFill="1" applyBorder="1" applyAlignment="1">
      <alignment horizontal="center" vertical="center" wrapText="1"/>
    </xf>
    <xf numFmtId="0" fontId="193" fillId="0" borderId="0" xfId="0" applyFont="1" applyFill="1" applyAlignment="1">
      <alignment horizontal="center"/>
    </xf>
    <xf numFmtId="172" fontId="69" fillId="50" borderId="54" xfId="1" applyNumberFormat="1" applyFont="1" applyFill="1" applyBorder="1"/>
    <xf numFmtId="173" fontId="194" fillId="50" borderId="3" xfId="1" applyNumberFormat="1" applyFont="1" applyFill="1" applyBorder="1" applyAlignment="1">
      <alignment horizontal="center" vertical="center" wrapText="1"/>
    </xf>
    <xf numFmtId="172" fontId="194" fillId="50" borderId="54" xfId="1" applyNumberFormat="1" applyFont="1" applyFill="1" applyBorder="1"/>
    <xf numFmtId="43" fontId="194" fillId="0" borderId="0" xfId="1" applyFont="1" applyFill="1"/>
    <xf numFmtId="172" fontId="202" fillId="50" borderId="54" xfId="1" applyNumberFormat="1" applyFont="1" applyFill="1" applyBorder="1"/>
    <xf numFmtId="172" fontId="202" fillId="50" borderId="54" xfId="1" applyNumberFormat="1" applyFont="1" applyFill="1" applyBorder="1" applyAlignment="1">
      <alignment vertical="center"/>
    </xf>
    <xf numFmtId="172" fontId="203" fillId="0" borderId="54" xfId="1" applyNumberFormat="1" applyFont="1" applyFill="1" applyBorder="1" applyAlignment="1">
      <alignment vertical="center"/>
    </xf>
    <xf numFmtId="172" fontId="69" fillId="51" borderId="54" xfId="1" applyNumberFormat="1" applyFont="1" applyFill="1" applyBorder="1"/>
    <xf numFmtId="49" fontId="207" fillId="0" borderId="3" xfId="3" applyNumberFormat="1" applyFont="1" applyFill="1" applyBorder="1" applyAlignment="1">
      <alignment horizontal="center" vertical="center"/>
    </xf>
    <xf numFmtId="174" fontId="207" fillId="0" borderId="3" xfId="3" applyNumberFormat="1" applyFont="1" applyFill="1" applyBorder="1" applyAlignment="1">
      <alignment horizontal="center" vertical="center"/>
    </xf>
    <xf numFmtId="0" fontId="207" fillId="0" borderId="3" xfId="3" applyNumberFormat="1" applyFont="1" applyFill="1" applyBorder="1" applyAlignment="1">
      <alignment horizontal="center" vertical="center" wrapText="1"/>
    </xf>
    <xf numFmtId="0" fontId="207" fillId="0" borderId="3" xfId="1" applyNumberFormat="1" applyFont="1" applyFill="1" applyBorder="1" applyAlignment="1">
      <alignment horizontal="center" vertical="center" wrapText="1"/>
    </xf>
    <xf numFmtId="49" fontId="206" fillId="0" borderId="10" xfId="3" applyNumberFormat="1" applyFont="1" applyFill="1" applyBorder="1" applyAlignment="1">
      <alignment horizontal="center" vertical="center" wrapText="1"/>
    </xf>
    <xf numFmtId="174" fontId="206" fillId="0" borderId="10" xfId="3" applyNumberFormat="1" applyFont="1" applyFill="1" applyBorder="1" applyAlignment="1">
      <alignment horizontal="left" vertical="center" wrapText="1"/>
    </xf>
    <xf numFmtId="294" fontId="206" fillId="0" borderId="10" xfId="5" applyNumberFormat="1" applyFont="1" applyFill="1" applyBorder="1" applyAlignment="1">
      <alignment horizontal="right" vertical="center" wrapText="1"/>
    </xf>
    <xf numFmtId="294" fontId="206" fillId="0" borderId="10" xfId="1" applyNumberFormat="1" applyFont="1" applyFill="1" applyBorder="1" applyAlignment="1">
      <alignment horizontal="right" vertical="center" wrapText="1"/>
    </xf>
    <xf numFmtId="49" fontId="208" fillId="0" borderId="10" xfId="3" applyNumberFormat="1" applyFont="1" applyFill="1" applyBorder="1" applyAlignment="1">
      <alignment horizontal="center" vertical="center" wrapText="1"/>
    </xf>
    <xf numFmtId="174" fontId="208" fillId="0" borderId="10" xfId="3" applyNumberFormat="1" applyFont="1" applyFill="1" applyBorder="1" applyAlignment="1">
      <alignment horizontal="left" vertical="center" wrapText="1"/>
    </xf>
    <xf numFmtId="294" fontId="208" fillId="0" borderId="10" xfId="1" applyNumberFormat="1" applyFont="1" applyFill="1" applyBorder="1" applyAlignment="1">
      <alignment horizontal="right" vertical="center" wrapText="1"/>
    </xf>
    <xf numFmtId="49" fontId="207" fillId="0" borderId="10" xfId="3" quotePrefix="1" applyNumberFormat="1" applyFont="1" applyFill="1" applyBorder="1" applyAlignment="1">
      <alignment horizontal="center" vertical="center" wrapText="1"/>
    </xf>
    <xf numFmtId="174" fontId="207" fillId="0" borderId="10" xfId="3" applyNumberFormat="1" applyFont="1" applyFill="1" applyBorder="1" applyAlignment="1">
      <alignment vertical="center" wrapText="1"/>
    </xf>
    <xf numFmtId="294" fontId="207" fillId="0" borderId="10" xfId="5" applyNumberFormat="1" applyFont="1" applyFill="1" applyBorder="1" applyAlignment="1">
      <alignment horizontal="right" vertical="center" wrapText="1"/>
    </xf>
    <xf numFmtId="294" fontId="207" fillId="0" borderId="10" xfId="1" applyNumberFormat="1" applyFont="1" applyFill="1" applyBorder="1" applyAlignment="1">
      <alignment horizontal="right" vertical="center" wrapText="1"/>
    </xf>
    <xf numFmtId="49" fontId="209" fillId="0" borderId="10" xfId="3" quotePrefix="1" applyNumberFormat="1" applyFont="1" applyFill="1" applyBorder="1" applyAlignment="1">
      <alignment horizontal="center" vertical="center" wrapText="1"/>
    </xf>
    <xf numFmtId="174" fontId="209" fillId="0" borderId="10" xfId="3" applyNumberFormat="1" applyFont="1" applyFill="1" applyBorder="1" applyAlignment="1">
      <alignment vertical="center" wrapText="1"/>
    </xf>
    <xf numFmtId="174" fontId="207" fillId="0" borderId="10" xfId="3" applyNumberFormat="1" applyFont="1" applyFill="1" applyBorder="1" applyAlignment="1">
      <alignment horizontal="left" vertical="center" wrapText="1"/>
    </xf>
    <xf numFmtId="172" fontId="207" fillId="0" borderId="10" xfId="2" applyNumberFormat="1" applyFont="1" applyFill="1" applyBorder="1" applyAlignment="1">
      <alignment horizontal="left" vertical="center" wrapText="1"/>
    </xf>
    <xf numFmtId="172" fontId="206" fillId="0" borderId="10" xfId="2" applyNumberFormat="1" applyFont="1" applyFill="1" applyBorder="1" applyAlignment="1">
      <alignment horizontal="left" vertical="center" wrapText="1"/>
    </xf>
    <xf numFmtId="49" fontId="207" fillId="0" borderId="10" xfId="3" applyNumberFormat="1" applyFont="1" applyFill="1" applyBorder="1" applyAlignment="1">
      <alignment horizontal="center" vertical="center" wrapText="1"/>
    </xf>
    <xf numFmtId="174" fontId="209" fillId="0" borderId="10" xfId="3" applyNumberFormat="1" applyFont="1" applyFill="1" applyBorder="1" applyAlignment="1">
      <alignment horizontal="left" vertical="center" wrapText="1"/>
    </xf>
    <xf numFmtId="174" fontId="206" fillId="0" borderId="10" xfId="3" applyNumberFormat="1" applyFont="1" applyFill="1" applyBorder="1" applyAlignment="1">
      <alignment vertical="center" wrapText="1"/>
    </xf>
    <xf numFmtId="49" fontId="206" fillId="0" borderId="10" xfId="3" quotePrefix="1" applyNumberFormat="1" applyFont="1" applyFill="1" applyBorder="1" applyAlignment="1">
      <alignment horizontal="center" vertical="center" wrapText="1"/>
    </xf>
    <xf numFmtId="3" fontId="206" fillId="0" borderId="10" xfId="5" applyNumberFormat="1" applyFont="1" applyFill="1" applyBorder="1" applyAlignment="1">
      <alignment horizontal="right" vertical="center" wrapText="1"/>
    </xf>
    <xf numFmtId="3" fontId="208" fillId="0" borderId="10" xfId="5" applyNumberFormat="1" applyFont="1" applyFill="1" applyBorder="1" applyAlignment="1">
      <alignment horizontal="right" vertical="center" wrapText="1"/>
    </xf>
    <xf numFmtId="3" fontId="207" fillId="0" borderId="10" xfId="1" applyNumberFormat="1" applyFont="1" applyFill="1" applyBorder="1" applyAlignment="1">
      <alignment horizontal="right" vertical="center" wrapText="1"/>
    </xf>
    <xf numFmtId="3" fontId="209" fillId="0" borderId="10" xfId="1" applyNumberFormat="1" applyFont="1" applyFill="1" applyBorder="1" applyAlignment="1">
      <alignment horizontal="right" vertical="center" wrapText="1"/>
    </xf>
    <xf numFmtId="3" fontId="209" fillId="51" borderId="10" xfId="1" applyNumberFormat="1" applyFont="1" applyFill="1" applyBorder="1" applyAlignment="1">
      <alignment horizontal="right" vertical="center" wrapText="1"/>
    </xf>
    <xf numFmtId="3" fontId="207" fillId="0" borderId="10" xfId="3" applyNumberFormat="1" applyFont="1" applyFill="1" applyBorder="1" applyAlignment="1">
      <alignment horizontal="right" vertical="center" wrapText="1"/>
    </xf>
    <xf numFmtId="3" fontId="206" fillId="0" borderId="10" xfId="3" applyNumberFormat="1" applyFont="1" applyFill="1" applyBorder="1" applyAlignment="1">
      <alignment horizontal="right" vertical="center" wrapText="1"/>
    </xf>
    <xf numFmtId="3" fontId="209" fillId="0" borderId="10" xfId="3" applyNumberFormat="1" applyFont="1" applyFill="1" applyBorder="1" applyAlignment="1">
      <alignment horizontal="right" vertical="center" wrapText="1"/>
    </xf>
    <xf numFmtId="3" fontId="206" fillId="0" borderId="10" xfId="1" applyNumberFormat="1" applyFont="1" applyFill="1" applyBorder="1" applyAlignment="1">
      <alignment horizontal="right" vertical="center" wrapText="1"/>
    </xf>
    <xf numFmtId="3" fontId="206" fillId="0" borderId="7" xfId="3" applyNumberFormat="1" applyFont="1" applyFill="1" applyBorder="1" applyAlignment="1">
      <alignment horizontal="right" vertical="center" wrapText="1"/>
    </xf>
    <xf numFmtId="37" fontId="206" fillId="0" borderId="10" xfId="3" applyNumberFormat="1" applyFont="1" applyFill="1" applyBorder="1" applyAlignment="1">
      <alignment horizontal="right" vertical="center" wrapText="1"/>
    </xf>
    <xf numFmtId="37" fontId="207" fillId="0" borderId="10" xfId="3" applyNumberFormat="1" applyFont="1" applyFill="1" applyBorder="1" applyAlignment="1">
      <alignment horizontal="right" vertical="center" wrapText="1"/>
    </xf>
    <xf numFmtId="37" fontId="207" fillId="0" borderId="10" xfId="1" applyNumberFormat="1" applyFont="1" applyFill="1" applyBorder="1" applyAlignment="1">
      <alignment horizontal="right" vertical="center" wrapText="1"/>
    </xf>
    <xf numFmtId="3" fontId="209" fillId="51" borderId="10" xfId="0" applyNumberFormat="1" applyFont="1" applyFill="1" applyBorder="1" applyAlignment="1">
      <alignment horizontal="right" vertical="center"/>
    </xf>
    <xf numFmtId="3" fontId="207" fillId="0" borderId="10" xfId="0" applyNumberFormat="1" applyFont="1" applyFill="1" applyBorder="1" applyAlignment="1">
      <alignment horizontal="right" vertical="center"/>
    </xf>
    <xf numFmtId="3" fontId="207" fillId="51" borderId="10" xfId="0" applyNumberFormat="1" applyFont="1" applyFill="1" applyBorder="1" applyAlignment="1">
      <alignment horizontal="right" vertical="center"/>
    </xf>
    <xf numFmtId="294" fontId="209" fillId="0" borderId="10" xfId="1" applyNumberFormat="1" applyFont="1" applyFill="1" applyBorder="1" applyAlignment="1">
      <alignment horizontal="right" vertical="center" wrapText="1"/>
    </xf>
    <xf numFmtId="43" fontId="207" fillId="0" borderId="10" xfId="1" applyFont="1" applyFill="1" applyBorder="1" applyAlignment="1">
      <alignment vertical="center" wrapText="1"/>
    </xf>
    <xf numFmtId="49" fontId="206" fillId="0" borderId="7" xfId="3" applyNumberFormat="1" applyFont="1" applyFill="1" applyBorder="1" applyAlignment="1">
      <alignment horizontal="center" vertical="center"/>
    </xf>
    <xf numFmtId="49" fontId="207" fillId="0" borderId="0" xfId="2" applyNumberFormat="1" applyFont="1" applyFill="1" applyAlignment="1">
      <alignment horizontal="left"/>
    </xf>
    <xf numFmtId="172" fontId="207" fillId="0" borderId="0" xfId="2" applyNumberFormat="1" applyFont="1" applyFill="1" applyAlignment="1"/>
    <xf numFmtId="174" fontId="212" fillId="0" borderId="0" xfId="3" applyNumberFormat="1" applyFont="1" applyFill="1"/>
    <xf numFmtId="172" fontId="212" fillId="0" borderId="0" xfId="1" applyNumberFormat="1" applyFont="1" applyFill="1"/>
    <xf numFmtId="174" fontId="207" fillId="0" borderId="0" xfId="3" applyNumberFormat="1" applyFont="1" applyFill="1" applyBorder="1"/>
    <xf numFmtId="0" fontId="213" fillId="0" borderId="0" xfId="4" applyFont="1" applyFill="1"/>
    <xf numFmtId="49" fontId="214" fillId="0" borderId="0" xfId="2" applyNumberFormat="1" applyFont="1" applyFill="1" applyBorder="1" applyAlignment="1">
      <alignment horizontal="left"/>
    </xf>
    <xf numFmtId="174" fontId="213" fillId="0" borderId="0" xfId="4" applyNumberFormat="1" applyFont="1" applyFill="1"/>
    <xf numFmtId="174" fontId="207" fillId="0" borderId="0" xfId="3" applyNumberFormat="1" applyFont="1" applyFill="1" applyAlignment="1">
      <alignment horizontal="center"/>
    </xf>
    <xf numFmtId="174" fontId="207" fillId="0" borderId="0" xfId="3" applyNumberFormat="1" applyFont="1" applyFill="1"/>
    <xf numFmtId="0" fontId="213" fillId="0" borderId="0" xfId="4" applyFont="1" applyFill="1" applyBorder="1"/>
    <xf numFmtId="0" fontId="215" fillId="0" borderId="0" xfId="4" applyFont="1" applyFill="1"/>
    <xf numFmtId="174" fontId="213" fillId="0" borderId="0" xfId="4" applyNumberFormat="1" applyFont="1" applyFill="1" applyBorder="1"/>
    <xf numFmtId="175" fontId="213" fillId="0" borderId="0" xfId="5" applyNumberFormat="1" applyFont="1" applyFill="1" applyBorder="1"/>
    <xf numFmtId="174" fontId="216" fillId="0" borderId="0" xfId="4" applyNumberFormat="1" applyFont="1" applyFill="1" applyBorder="1"/>
    <xf numFmtId="0" fontId="216" fillId="0" borderId="0" xfId="4" applyFont="1" applyFill="1" applyBorder="1"/>
    <xf numFmtId="175" fontId="216" fillId="0" borderId="0" xfId="5" applyNumberFormat="1" applyFont="1" applyFill="1" applyBorder="1"/>
    <xf numFmtId="172" fontId="213" fillId="0" borderId="0" xfId="0" applyNumberFormat="1" applyFont="1" applyFill="1"/>
    <xf numFmtId="43" fontId="213" fillId="0" borderId="0" xfId="1" applyFont="1" applyFill="1" applyBorder="1"/>
    <xf numFmtId="0" fontId="215" fillId="0" borderId="0" xfId="4" applyFont="1" applyFill="1" applyBorder="1"/>
    <xf numFmtId="174" fontId="215" fillId="0" borderId="0" xfId="4" applyNumberFormat="1" applyFont="1" applyFill="1" applyBorder="1"/>
    <xf numFmtId="49" fontId="206" fillId="0" borderId="11" xfId="3" applyNumberFormat="1" applyFont="1" applyFill="1" applyBorder="1" applyAlignment="1">
      <alignment horizontal="center" vertical="center" wrapText="1"/>
    </xf>
    <xf numFmtId="174" fontId="206" fillId="0" borderId="11" xfId="3" applyNumberFormat="1" applyFont="1" applyFill="1" applyBorder="1" applyAlignment="1">
      <alignment vertical="center" wrapText="1"/>
    </xf>
    <xf numFmtId="174" fontId="206" fillId="0" borderId="11" xfId="3" applyNumberFormat="1" applyFont="1" applyFill="1" applyBorder="1" applyAlignment="1">
      <alignment horizontal="right" vertical="center" wrapText="1"/>
    </xf>
    <xf numFmtId="172" fontId="206" fillId="0" borderId="11" xfId="1" applyNumberFormat="1" applyFont="1" applyFill="1" applyBorder="1" applyAlignment="1">
      <alignment horizontal="right" vertical="center" wrapText="1"/>
    </xf>
    <xf numFmtId="294" fontId="206" fillId="0" borderId="11" xfId="1" applyNumberFormat="1" applyFont="1" applyFill="1" applyBorder="1" applyAlignment="1">
      <alignment horizontal="right" vertical="center" wrapText="1"/>
    </xf>
    <xf numFmtId="172" fontId="213" fillId="0" borderId="0" xfId="1" applyNumberFormat="1" applyFont="1" applyFill="1"/>
    <xf numFmtId="49" fontId="206" fillId="0" borderId="0" xfId="3" quotePrefix="1" applyNumberFormat="1" applyFont="1" applyFill="1" applyBorder="1" applyAlignment="1">
      <alignment horizontal="center" vertical="center" wrapText="1"/>
    </xf>
    <xf numFmtId="174" fontId="206" fillId="0" borderId="0" xfId="3" applyNumberFormat="1" applyFont="1" applyFill="1" applyBorder="1" applyAlignment="1">
      <alignment vertical="center" wrapText="1"/>
    </xf>
    <xf numFmtId="172" fontId="206" fillId="0" borderId="0" xfId="1" applyNumberFormat="1" applyFont="1" applyFill="1" applyBorder="1" applyAlignment="1">
      <alignment vertical="center" wrapText="1"/>
    </xf>
    <xf numFmtId="49" fontId="207" fillId="0" borderId="0" xfId="3" quotePrefix="1" applyNumberFormat="1" applyFont="1" applyFill="1" applyBorder="1" applyAlignment="1">
      <alignment horizontal="center" vertical="center" wrapText="1"/>
    </xf>
    <xf numFmtId="174" fontId="207" fillId="0" borderId="0" xfId="3" applyNumberFormat="1" applyFont="1" applyFill="1" applyBorder="1" applyAlignment="1">
      <alignment vertical="center" wrapText="1"/>
    </xf>
    <xf numFmtId="172" fontId="207" fillId="0" borderId="0" xfId="1" applyNumberFormat="1" applyFont="1" applyFill="1" applyBorder="1" applyAlignment="1">
      <alignment vertical="center" wrapText="1"/>
    </xf>
    <xf numFmtId="173" fontId="207" fillId="0" borderId="0" xfId="3" applyFont="1" applyFill="1" applyBorder="1" applyAlignment="1">
      <alignment vertical="center" wrapText="1"/>
    </xf>
    <xf numFmtId="49" fontId="207" fillId="0" borderId="0" xfId="3" applyNumberFormat="1" applyFont="1" applyFill="1" applyBorder="1" applyAlignment="1">
      <alignment horizontal="center" vertical="center" wrapText="1"/>
    </xf>
    <xf numFmtId="174" fontId="207" fillId="0" borderId="0" xfId="3" applyNumberFormat="1" applyFont="1" applyFill="1" applyBorder="1" applyAlignment="1">
      <alignment horizontal="left" vertical="center" wrapText="1"/>
    </xf>
    <xf numFmtId="174" fontId="206" fillId="0" borderId="0" xfId="3" applyNumberFormat="1" applyFont="1" applyFill="1" applyBorder="1" applyAlignment="1">
      <alignment horizontal="left" vertical="center" wrapText="1"/>
    </xf>
    <xf numFmtId="49" fontId="206" fillId="0" borderId="0" xfId="3" applyNumberFormat="1" applyFont="1" applyFill="1" applyBorder="1" applyAlignment="1">
      <alignment horizontal="center" vertical="center" wrapText="1"/>
    </xf>
    <xf numFmtId="172" fontId="206" fillId="0" borderId="0" xfId="2" applyNumberFormat="1" applyFont="1" applyFill="1" applyBorder="1" applyAlignment="1">
      <alignment horizontal="left" vertical="center" wrapText="1"/>
    </xf>
    <xf numFmtId="173" fontId="194" fillId="0" borderId="4" xfId="1" applyNumberFormat="1" applyFont="1" applyFill="1" applyBorder="1" applyAlignment="1">
      <alignment vertical="center" wrapText="1"/>
    </xf>
    <xf numFmtId="1" fontId="200" fillId="0" borderId="8" xfId="1" quotePrefix="1" applyNumberFormat="1" applyFont="1" applyFill="1" applyBorder="1" applyAlignment="1">
      <alignment horizontal="center" vertical="center" wrapText="1"/>
    </xf>
    <xf numFmtId="0" fontId="200" fillId="0" borderId="54" xfId="0" applyFont="1" applyFill="1" applyBorder="1" applyAlignment="1">
      <alignment horizontal="center" vertical="center"/>
    </xf>
    <xf numFmtId="0" fontId="200" fillId="0" borderId="54" xfId="0" applyFont="1" applyFill="1" applyBorder="1" applyAlignment="1">
      <alignment vertical="center" wrapText="1"/>
    </xf>
    <xf numFmtId="172" fontId="200" fillId="0" borderId="54" xfId="1" applyNumberFormat="1" applyFont="1" applyFill="1" applyBorder="1" applyAlignment="1">
      <alignment vertical="center"/>
    </xf>
    <xf numFmtId="0" fontId="200" fillId="0" borderId="0" xfId="0" applyFont="1" applyFill="1" applyAlignment="1">
      <alignment vertical="center"/>
    </xf>
    <xf numFmtId="0" fontId="201" fillId="0" borderId="0" xfId="0" applyFont="1" applyFill="1" applyAlignment="1">
      <alignment vertical="center"/>
    </xf>
    <xf numFmtId="294" fontId="69" fillId="0" borderId="54" xfId="1788" applyNumberFormat="1" applyFont="1" applyFill="1" applyBorder="1" applyAlignment="1">
      <alignment vertical="center"/>
    </xf>
    <xf numFmtId="0" fontId="202" fillId="0" borderId="0" xfId="0" applyFont="1" applyFill="1" applyAlignment="1">
      <alignment vertical="center"/>
    </xf>
    <xf numFmtId="0" fontId="220" fillId="0" borderId="0" xfId="0" applyFont="1" applyFill="1" applyAlignment="1">
      <alignment vertical="center"/>
    </xf>
    <xf numFmtId="0" fontId="69" fillId="0" borderId="54" xfId="0" applyFont="1" applyFill="1" applyBorder="1" applyAlignment="1">
      <alignment horizontal="center" vertical="center"/>
    </xf>
    <xf numFmtId="0" fontId="194" fillId="0" borderId="54" xfId="0" applyFont="1" applyFill="1" applyBorder="1" applyAlignment="1">
      <alignment horizontal="center" vertical="center"/>
    </xf>
    <xf numFmtId="172" fontId="194" fillId="0" borderId="54" xfId="1" applyNumberFormat="1" applyFont="1" applyFill="1" applyBorder="1" applyAlignment="1">
      <alignment vertical="center"/>
    </xf>
    <xf numFmtId="172" fontId="219" fillId="0" borderId="54" xfId="1" applyNumberFormat="1" applyFont="1" applyFill="1" applyBorder="1" applyAlignment="1">
      <alignment vertical="center"/>
    </xf>
    <xf numFmtId="294" fontId="194" fillId="0" borderId="54" xfId="1788" applyNumberFormat="1" applyFont="1" applyFill="1" applyBorder="1" applyAlignment="1">
      <alignment vertical="center"/>
    </xf>
    <xf numFmtId="0" fontId="194" fillId="0" borderId="0" xfId="0" applyFont="1" applyFill="1" applyAlignment="1">
      <alignment vertical="center"/>
    </xf>
    <xf numFmtId="0" fontId="196" fillId="0" borderId="0" xfId="0" applyFont="1" applyFill="1" applyAlignment="1">
      <alignment vertical="center"/>
    </xf>
    <xf numFmtId="0" fontId="194" fillId="0" borderId="55" xfId="0" applyFont="1" applyFill="1" applyBorder="1" applyAlignment="1">
      <alignment horizontal="center" vertical="center"/>
    </xf>
    <xf numFmtId="172" fontId="194" fillId="0" borderId="55" xfId="1" applyNumberFormat="1" applyFont="1" applyFill="1" applyBorder="1" applyAlignment="1">
      <alignment vertical="center"/>
    </xf>
    <xf numFmtId="172" fontId="219" fillId="0" borderId="55" xfId="1" applyNumberFormat="1" applyFont="1" applyFill="1" applyBorder="1" applyAlignment="1">
      <alignment vertical="center"/>
    </xf>
    <xf numFmtId="0" fontId="194" fillId="0" borderId="55" xfId="0" applyFont="1" applyFill="1" applyBorder="1" applyAlignment="1">
      <alignment vertical="center" wrapText="1"/>
    </xf>
    <xf numFmtId="294" fontId="194" fillId="0" borderId="55" xfId="1788" applyNumberFormat="1" applyFont="1" applyFill="1" applyBorder="1" applyAlignment="1">
      <alignment vertical="center"/>
    </xf>
    <xf numFmtId="0" fontId="193" fillId="0" borderId="0" xfId="0" applyFont="1" applyFill="1" applyAlignment="1">
      <alignment horizontal="center"/>
    </xf>
    <xf numFmtId="173" fontId="194" fillId="0" borderId="3" xfId="1" applyNumberFormat="1" applyFont="1" applyFill="1" applyBorder="1" applyAlignment="1">
      <alignment horizontal="center" vertical="center" wrapText="1"/>
    </xf>
    <xf numFmtId="172" fontId="217" fillId="0" borderId="0" xfId="1" applyNumberFormat="1" applyFont="1" applyFill="1" applyBorder="1"/>
    <xf numFmtId="0" fontId="193" fillId="0" borderId="0" xfId="0" applyFont="1" applyFill="1" applyAlignment="1">
      <alignment horizontal="left"/>
    </xf>
    <xf numFmtId="0" fontId="218" fillId="0" borderId="0" xfId="0" applyFont="1" applyFill="1" applyAlignment="1">
      <alignment horizontal="center"/>
    </xf>
    <xf numFmtId="172" fontId="219" fillId="0" borderId="54" xfId="1" applyNumberFormat="1" applyFont="1" applyFill="1" applyBorder="1"/>
    <xf numFmtId="0" fontId="200" fillId="0" borderId="54" xfId="0" applyFont="1" applyFill="1" applyBorder="1"/>
    <xf numFmtId="172" fontId="200" fillId="0" borderId="54" xfId="1" applyNumberFormat="1" applyFont="1" applyFill="1" applyBorder="1"/>
    <xf numFmtId="294" fontId="200" fillId="0" borderId="54" xfId="1788" applyNumberFormat="1" applyFont="1" applyFill="1" applyBorder="1"/>
    <xf numFmtId="0" fontId="202" fillId="0" borderId="0" xfId="0" applyFont="1" applyFill="1"/>
    <xf numFmtId="0" fontId="220" fillId="0" borderId="0" xfId="0" applyFont="1" applyFill="1"/>
    <xf numFmtId="0" fontId="69" fillId="0" borderId="54" xfId="0" applyFont="1" applyFill="1" applyBorder="1" applyAlignment="1">
      <alignment wrapText="1"/>
    </xf>
    <xf numFmtId="172" fontId="69" fillId="0" borderId="54" xfId="1" applyNumberFormat="1" applyFont="1" applyFill="1" applyBorder="1" applyAlignment="1"/>
    <xf numFmtId="172" fontId="200" fillId="0" borderId="54" xfId="1" applyNumberFormat="1" applyFont="1" applyFill="1" applyBorder="1" applyAlignment="1"/>
    <xf numFmtId="0" fontId="202" fillId="0" borderId="0" xfId="0" applyFont="1" applyFill="1" applyAlignment="1"/>
    <xf numFmtId="0" fontId="220" fillId="0" borderId="0" xfId="0" applyFont="1" applyFill="1" applyAlignment="1"/>
    <xf numFmtId="0" fontId="194" fillId="0" borderId="54" xfId="0" quotePrefix="1" applyFont="1" applyFill="1" applyBorder="1" applyAlignment="1">
      <alignment horizontal="center"/>
    </xf>
    <xf numFmtId="172" fontId="202" fillId="0" borderId="0" xfId="0" applyNumberFormat="1" applyFont="1" applyFill="1"/>
    <xf numFmtId="172" fontId="202" fillId="0" borderId="0" xfId="0" applyNumberFormat="1" applyFont="1" applyFill="1" applyAlignment="1"/>
    <xf numFmtId="0" fontId="69" fillId="0" borderId="56" xfId="0" applyFont="1" applyFill="1" applyBorder="1" applyAlignment="1">
      <alignment wrapText="1"/>
    </xf>
    <xf numFmtId="172" fontId="219" fillId="0" borderId="56" xfId="1" applyNumberFormat="1" applyFont="1" applyFill="1" applyBorder="1"/>
    <xf numFmtId="172" fontId="200" fillId="0" borderId="0" xfId="1" applyNumberFormat="1" applyFont="1" applyFill="1"/>
    <xf numFmtId="172" fontId="217" fillId="0" borderId="0" xfId="1" applyNumberFormat="1" applyFont="1" applyFill="1"/>
    <xf numFmtId="174" fontId="206" fillId="0" borderId="7" xfId="3" applyNumberFormat="1" applyFont="1" applyFill="1" applyBorder="1" applyAlignment="1">
      <alignment horizontal="center" vertical="center"/>
    </xf>
    <xf numFmtId="3" fontId="207" fillId="0" borderId="10" xfId="1" applyNumberFormat="1" applyFont="1" applyFill="1" applyBorder="1" applyAlignment="1">
      <alignment horizontal="right" vertical="center" wrapText="1"/>
    </xf>
    <xf numFmtId="0" fontId="69" fillId="50" borderId="54" xfId="0" quotePrefix="1" applyFont="1" applyFill="1" applyBorder="1" applyAlignment="1">
      <alignment horizontal="center"/>
    </xf>
    <xf numFmtId="0" fontId="69" fillId="50" borderId="54" xfId="0" applyFont="1" applyFill="1" applyBorder="1" applyAlignment="1">
      <alignment wrapText="1"/>
    </xf>
    <xf numFmtId="172" fontId="69" fillId="50" borderId="54" xfId="1" applyNumberFormat="1" applyFont="1" applyFill="1" applyBorder="1" applyAlignment="1"/>
    <xf numFmtId="172" fontId="200" fillId="50" borderId="54" xfId="1" applyNumberFormat="1" applyFont="1" applyFill="1" applyBorder="1" applyAlignment="1"/>
    <xf numFmtId="172" fontId="69" fillId="50" borderId="54" xfId="1" applyNumberFormat="1" applyFont="1" applyFill="1" applyBorder="1" applyAlignment="1">
      <alignment vertical="center"/>
    </xf>
    <xf numFmtId="294" fontId="194" fillId="50" borderId="54" xfId="1788" applyNumberFormat="1" applyFont="1" applyFill="1" applyBorder="1"/>
    <xf numFmtId="0" fontId="202" fillId="50" borderId="0" xfId="0" applyFont="1" applyFill="1" applyAlignment="1"/>
    <xf numFmtId="0" fontId="220" fillId="50" borderId="0" xfId="0" applyFont="1" applyFill="1" applyAlignment="1"/>
    <xf numFmtId="0" fontId="223" fillId="0" borderId="0" xfId="4" applyFont="1" applyFill="1"/>
    <xf numFmtId="174" fontId="224" fillId="0" borderId="0" xfId="3" applyNumberFormat="1" applyFont="1" applyFill="1"/>
    <xf numFmtId="174" fontId="223" fillId="0" borderId="0" xfId="4" applyNumberFormat="1" applyFont="1" applyFill="1"/>
    <xf numFmtId="174" fontId="225" fillId="0" borderId="0" xfId="3" applyNumberFormat="1" applyFont="1" applyFill="1"/>
    <xf numFmtId="0" fontId="223" fillId="0" borderId="0" xfId="4" applyFont="1" applyFill="1" applyBorder="1"/>
    <xf numFmtId="174" fontId="225" fillId="0" borderId="3" xfId="3" applyNumberFormat="1" applyFont="1" applyFill="1" applyBorder="1" applyAlignment="1">
      <alignment horizontal="center"/>
    </xf>
    <xf numFmtId="174" fontId="225" fillId="0" borderId="6" xfId="3" applyNumberFormat="1" applyFont="1" applyFill="1" applyBorder="1" applyAlignment="1"/>
    <xf numFmtId="174" fontId="225" fillId="0" borderId="5" xfId="3" applyNumberFormat="1" applyFont="1" applyFill="1" applyBorder="1" applyAlignment="1"/>
    <xf numFmtId="174" fontId="225" fillId="0" borderId="3" xfId="3" applyNumberFormat="1" applyFont="1" applyFill="1" applyBorder="1" applyAlignment="1">
      <alignment horizontal="center" vertical="center" wrapText="1"/>
    </xf>
    <xf numFmtId="174" fontId="225" fillId="0" borderId="2" xfId="3" applyNumberFormat="1" applyFont="1" applyFill="1" applyBorder="1" applyAlignment="1">
      <alignment horizontal="center" vertical="center" wrapText="1"/>
    </xf>
    <xf numFmtId="172" fontId="226" fillId="0" borderId="0" xfId="1" applyNumberFormat="1" applyFont="1" applyFill="1"/>
    <xf numFmtId="174" fontId="227" fillId="0" borderId="2" xfId="3" applyNumberFormat="1" applyFont="1" applyFill="1" applyBorder="1" applyAlignment="1">
      <alignment horizontal="center" vertical="center" wrapText="1"/>
    </xf>
    <xf numFmtId="3" fontId="226" fillId="0" borderId="0" xfId="4" applyNumberFormat="1" applyFont="1" applyFill="1"/>
    <xf numFmtId="0" fontId="226" fillId="0" borderId="0" xfId="4" applyFont="1" applyFill="1"/>
    <xf numFmtId="174" fontId="223" fillId="0" borderId="0" xfId="4" applyNumberFormat="1" applyFont="1" applyFill="1" applyBorder="1"/>
    <xf numFmtId="172" fontId="227" fillId="0" borderId="9" xfId="5" applyNumberFormat="1" applyFont="1" applyFill="1" applyBorder="1" applyAlignment="1">
      <alignment horizontal="right" vertical="center" wrapText="1"/>
    </xf>
    <xf numFmtId="174" fontId="227" fillId="0" borderId="9" xfId="3" applyNumberFormat="1" applyFont="1" applyFill="1" applyBorder="1" applyAlignment="1">
      <alignment horizontal="right" vertical="center" wrapText="1"/>
    </xf>
    <xf numFmtId="174" fontId="228" fillId="0" borderId="0" xfId="4" applyNumberFormat="1" applyFont="1" applyFill="1" applyBorder="1"/>
    <xf numFmtId="172" fontId="229" fillId="0" borderId="28" xfId="5" applyNumberFormat="1" applyFont="1" applyFill="1" applyBorder="1" applyAlignment="1">
      <alignment horizontal="right" vertical="center" wrapText="1"/>
    </xf>
    <xf numFmtId="174" fontId="229" fillId="0" borderId="28" xfId="3" applyNumberFormat="1" applyFont="1" applyFill="1" applyBorder="1" applyAlignment="1">
      <alignment horizontal="right" vertical="center" wrapText="1"/>
    </xf>
    <xf numFmtId="0" fontId="228" fillId="0" borderId="0" xfId="4" applyFont="1" applyFill="1" applyBorder="1"/>
    <xf numFmtId="172" fontId="227" fillId="0" borderId="10" xfId="5" applyNumberFormat="1" applyFont="1" applyFill="1" applyBorder="1" applyAlignment="1">
      <alignment horizontal="right" vertical="center" wrapText="1"/>
    </xf>
    <xf numFmtId="174" fontId="227" fillId="0" borderId="10" xfId="3" applyNumberFormat="1" applyFont="1" applyFill="1" applyBorder="1" applyAlignment="1">
      <alignment horizontal="right" vertical="center" wrapText="1"/>
    </xf>
    <xf numFmtId="172" fontId="223" fillId="0" borderId="0" xfId="0" applyNumberFormat="1" applyFont="1" applyFill="1"/>
    <xf numFmtId="172" fontId="229" fillId="0" borderId="10" xfId="5" applyNumberFormat="1" applyFont="1" applyFill="1" applyBorder="1" applyAlignment="1">
      <alignment horizontal="right" vertical="center" wrapText="1"/>
    </xf>
    <xf numFmtId="174" fontId="229" fillId="0" borderId="10" xfId="3" applyNumberFormat="1" applyFont="1" applyFill="1" applyBorder="1" applyAlignment="1">
      <alignment horizontal="right" vertical="center" wrapText="1"/>
    </xf>
    <xf numFmtId="172" fontId="228" fillId="0" borderId="0" xfId="4" applyNumberFormat="1" applyFont="1" applyFill="1" applyBorder="1"/>
    <xf numFmtId="172" fontId="225" fillId="0" borderId="10" xfId="5" applyNumberFormat="1" applyFont="1" applyFill="1" applyBorder="1" applyAlignment="1">
      <alignment horizontal="right" vertical="center" wrapText="1"/>
    </xf>
    <xf numFmtId="174" fontId="225" fillId="0" borderId="10" xfId="3" applyNumberFormat="1" applyFont="1" applyFill="1" applyBorder="1" applyAlignment="1">
      <alignment horizontal="right" vertical="center" wrapText="1"/>
    </xf>
    <xf numFmtId="172" fontId="230" fillId="0" borderId="10" xfId="5" applyNumberFormat="1" applyFont="1" applyFill="1" applyBorder="1" applyAlignment="1">
      <alignment horizontal="right" vertical="center" wrapText="1"/>
    </xf>
    <xf numFmtId="174" fontId="230" fillId="0" borderId="10" xfId="3" applyNumberFormat="1" applyFont="1" applyFill="1" applyBorder="1" applyAlignment="1">
      <alignment horizontal="right" vertical="center" wrapText="1"/>
    </xf>
    <xf numFmtId="172" fontId="225" fillId="0" borderId="10" xfId="3" applyNumberFormat="1" applyFont="1" applyFill="1" applyBorder="1" applyAlignment="1">
      <alignment horizontal="right" vertical="center" wrapText="1"/>
    </xf>
    <xf numFmtId="172" fontId="223" fillId="0" borderId="0" xfId="4" applyNumberFormat="1" applyFont="1" applyFill="1" applyBorder="1"/>
    <xf numFmtId="0" fontId="226" fillId="0" borderId="0" xfId="4" applyFont="1" applyFill="1" applyBorder="1"/>
    <xf numFmtId="174" fontId="226" fillId="0" borderId="0" xfId="4" applyNumberFormat="1" applyFont="1" applyFill="1" applyBorder="1"/>
    <xf numFmtId="172" fontId="223" fillId="0" borderId="0" xfId="1" applyNumberFormat="1" applyFont="1" applyFill="1" applyBorder="1"/>
    <xf numFmtId="174" fontId="227" fillId="0" borderId="11" xfId="3" applyNumberFormat="1" applyFont="1" applyFill="1" applyBorder="1" applyAlignment="1">
      <alignment horizontal="right" vertical="center" wrapText="1"/>
    </xf>
    <xf numFmtId="174" fontId="227" fillId="0" borderId="0" xfId="3" applyNumberFormat="1" applyFont="1" applyFill="1" applyBorder="1" applyAlignment="1">
      <alignment vertical="center" wrapText="1"/>
    </xf>
    <xf numFmtId="174" fontId="225" fillId="0" borderId="3" xfId="3" applyNumberFormat="1" applyFont="1" applyFill="1" applyBorder="1" applyAlignment="1">
      <alignment horizontal="center" vertical="center" wrapText="1"/>
    </xf>
    <xf numFmtId="0" fontId="213" fillId="0" borderId="50" xfId="4" applyFont="1" applyFill="1" applyBorder="1" applyAlignment="1">
      <alignment horizontal="left" wrapText="1"/>
    </xf>
    <xf numFmtId="174" fontId="206" fillId="0" borderId="6" xfId="3" applyNumberFormat="1" applyFont="1" applyFill="1" applyBorder="1" applyAlignment="1">
      <alignment horizontal="center" vertical="center" wrapText="1"/>
    </xf>
    <xf numFmtId="174" fontId="206" fillId="0" borderId="5" xfId="3" applyNumberFormat="1" applyFont="1" applyFill="1" applyBorder="1" applyAlignment="1">
      <alignment horizontal="center" vertical="center" wrapText="1"/>
    </xf>
    <xf numFmtId="174" fontId="225" fillId="0" borderId="3" xfId="3" applyNumberFormat="1" applyFont="1" applyFill="1" applyBorder="1" applyAlignment="1">
      <alignment horizontal="center"/>
    </xf>
    <xf numFmtId="174" fontId="206" fillId="0" borderId="2" xfId="3" applyNumberFormat="1" applyFont="1" applyFill="1" applyBorder="1" applyAlignment="1">
      <alignment horizontal="center" vertical="center" wrapText="1"/>
    </xf>
    <xf numFmtId="174" fontId="206" fillId="0" borderId="7" xfId="3" applyNumberFormat="1" applyFont="1" applyFill="1" applyBorder="1" applyAlignment="1">
      <alignment horizontal="center" vertical="center" wrapText="1"/>
    </xf>
    <xf numFmtId="174" fontId="206" fillId="0" borderId="8" xfId="3" applyNumberFormat="1" applyFont="1" applyFill="1" applyBorder="1" applyAlignment="1">
      <alignment horizontal="center" vertical="center" wrapText="1"/>
    </xf>
    <xf numFmtId="43" fontId="225" fillId="0" borderId="3" xfId="5" applyFont="1" applyFill="1" applyBorder="1" applyAlignment="1">
      <alignment horizontal="center"/>
    </xf>
    <xf numFmtId="172" fontId="206" fillId="0" borderId="51" xfId="1" applyNumberFormat="1" applyFont="1" applyFill="1" applyBorder="1" applyAlignment="1">
      <alignment horizontal="center" vertical="center" wrapText="1"/>
    </xf>
    <xf numFmtId="172" fontId="206" fillId="0" borderId="57" xfId="1" applyNumberFormat="1" applyFont="1" applyFill="1" applyBorder="1" applyAlignment="1">
      <alignment horizontal="center" vertical="center" wrapText="1"/>
    </xf>
    <xf numFmtId="172" fontId="206" fillId="0" borderId="53" xfId="1" applyNumberFormat="1" applyFont="1" applyFill="1" applyBorder="1" applyAlignment="1">
      <alignment horizontal="center" vertical="center" wrapText="1"/>
    </xf>
    <xf numFmtId="172" fontId="206" fillId="0" borderId="2" xfId="1" applyNumberFormat="1" applyFont="1" applyFill="1" applyBorder="1" applyAlignment="1">
      <alignment horizontal="center" vertical="center" wrapText="1"/>
    </xf>
    <xf numFmtId="172" fontId="206" fillId="0" borderId="7" xfId="1" applyNumberFormat="1" applyFont="1" applyFill="1" applyBorder="1" applyAlignment="1">
      <alignment horizontal="center" vertical="center" wrapText="1"/>
    </xf>
    <xf numFmtId="172" fontId="206" fillId="0" borderId="8" xfId="1" applyNumberFormat="1" applyFont="1" applyFill="1" applyBorder="1" applyAlignment="1">
      <alignment horizontal="center" vertical="center" wrapText="1"/>
    </xf>
    <xf numFmtId="49" fontId="206" fillId="0" borderId="2" xfId="3" applyNumberFormat="1" applyFont="1" applyFill="1" applyBorder="1" applyAlignment="1">
      <alignment horizontal="center" vertical="center"/>
    </xf>
    <xf numFmtId="49" fontId="206" fillId="0" borderId="7" xfId="3" applyNumberFormat="1" applyFont="1" applyFill="1" applyBorder="1" applyAlignment="1">
      <alignment horizontal="center" vertical="center"/>
    </xf>
    <xf numFmtId="49" fontId="206" fillId="0" borderId="8" xfId="3" applyNumberFormat="1" applyFont="1" applyFill="1" applyBorder="1" applyAlignment="1">
      <alignment horizontal="center" vertical="center"/>
    </xf>
    <xf numFmtId="174" fontId="206" fillId="0" borderId="2" xfId="3" applyNumberFormat="1" applyFont="1" applyFill="1" applyBorder="1" applyAlignment="1">
      <alignment horizontal="center" vertical="center"/>
    </xf>
    <xf numFmtId="174" fontId="206" fillId="0" borderId="7" xfId="3" applyNumberFormat="1" applyFont="1" applyFill="1" applyBorder="1" applyAlignment="1">
      <alignment horizontal="center" vertical="center"/>
    </xf>
    <xf numFmtId="174" fontId="206" fillId="0" borderId="8" xfId="3" applyNumberFormat="1" applyFont="1" applyFill="1" applyBorder="1" applyAlignment="1">
      <alignment horizontal="center" vertical="center"/>
    </xf>
    <xf numFmtId="174" fontId="206" fillId="0" borderId="3" xfId="3" applyNumberFormat="1" applyFont="1" applyFill="1" applyBorder="1" applyAlignment="1">
      <alignment horizontal="center" vertical="center" wrapText="1"/>
    </xf>
    <xf numFmtId="174" fontId="225" fillId="0" borderId="5" xfId="3" applyNumberFormat="1" applyFont="1" applyFill="1" applyBorder="1" applyAlignment="1">
      <alignment horizontal="center"/>
    </xf>
    <xf numFmtId="0" fontId="232" fillId="0" borderId="0" xfId="4" applyFont="1" applyFill="1" applyAlignment="1">
      <alignment horizontal="center"/>
    </xf>
    <xf numFmtId="174" fontId="231" fillId="0" borderId="1" xfId="3" applyNumberFormat="1" applyFont="1" applyFill="1" applyBorder="1" applyAlignment="1">
      <alignment horizontal="right"/>
    </xf>
    <xf numFmtId="174" fontId="225" fillId="0" borderId="1" xfId="3" applyNumberFormat="1" applyFont="1" applyFill="1" applyBorder="1" applyAlignment="1">
      <alignment horizontal="center"/>
    </xf>
    <xf numFmtId="0" fontId="194" fillId="0" borderId="2" xfId="0" applyFont="1" applyFill="1" applyBorder="1" applyAlignment="1">
      <alignment horizontal="center" vertical="center" wrapText="1"/>
    </xf>
    <xf numFmtId="0" fontId="194" fillId="0" borderId="7" xfId="0" applyFont="1" applyFill="1" applyBorder="1" applyAlignment="1">
      <alignment horizontal="center" vertical="center" wrapText="1"/>
    </xf>
    <xf numFmtId="0" fontId="194" fillId="0" borderId="8" xfId="0" applyFont="1" applyFill="1" applyBorder="1" applyAlignment="1">
      <alignment horizontal="center" vertical="center" wrapText="1"/>
    </xf>
    <xf numFmtId="0" fontId="69" fillId="0" borderId="7" xfId="0" applyFont="1" applyFill="1" applyBorder="1" applyAlignment="1">
      <alignment horizontal="center" vertical="center" wrapText="1"/>
    </xf>
    <xf numFmtId="0" fontId="69" fillId="0" borderId="8" xfId="0" applyFont="1" applyFill="1" applyBorder="1" applyAlignment="1">
      <alignment horizontal="center" vertical="center" wrapText="1"/>
    </xf>
    <xf numFmtId="173" fontId="194" fillId="0" borderId="8" xfId="1" applyNumberFormat="1" applyFont="1" applyFill="1" applyBorder="1" applyAlignment="1">
      <alignment horizontal="center" vertical="center" wrapText="1"/>
    </xf>
    <xf numFmtId="173" fontId="194" fillId="0" borderId="3" xfId="1" applyNumberFormat="1" applyFont="1" applyFill="1" applyBorder="1" applyAlignment="1">
      <alignment horizontal="center" vertical="center" wrapText="1"/>
    </xf>
    <xf numFmtId="0" fontId="194" fillId="0" borderId="56" xfId="0" applyFont="1" applyFill="1" applyBorder="1" applyAlignment="1">
      <alignment horizontal="center"/>
    </xf>
    <xf numFmtId="0" fontId="202" fillId="0" borderId="0" xfId="0" quotePrefix="1" applyFont="1" applyFill="1" applyAlignment="1">
      <alignment horizontal="left"/>
    </xf>
    <xf numFmtId="0" fontId="20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93" fillId="0" borderId="0" xfId="0" applyFont="1" applyFill="1" applyAlignment="1">
      <alignment horizontal="center"/>
    </xf>
    <xf numFmtId="173" fontId="199" fillId="0" borderId="4" xfId="1" applyNumberFormat="1" applyFont="1" applyFill="1" applyBorder="1" applyAlignment="1">
      <alignment horizontal="center"/>
    </xf>
    <xf numFmtId="173" fontId="199" fillId="0" borderId="6" xfId="1" applyNumberFormat="1" applyFont="1" applyFill="1" applyBorder="1" applyAlignment="1">
      <alignment horizontal="center"/>
    </xf>
    <xf numFmtId="173" fontId="199" fillId="0" borderId="5" xfId="1" applyNumberFormat="1" applyFont="1" applyFill="1" applyBorder="1" applyAlignment="1">
      <alignment horizontal="center"/>
    </xf>
    <xf numFmtId="0" fontId="194" fillId="0" borderId="6" xfId="0" applyFont="1" applyFill="1" applyBorder="1" applyAlignment="1">
      <alignment horizontal="center" wrapText="1"/>
    </xf>
    <xf numFmtId="0" fontId="194" fillId="0" borderId="5" xfId="0" applyFont="1" applyFill="1" applyBorder="1" applyAlignment="1">
      <alignment horizontal="center"/>
    </xf>
    <xf numFmtId="0" fontId="194" fillId="0" borderId="6" xfId="0" applyFont="1" applyFill="1" applyBorder="1" applyAlignment="1">
      <alignment horizontal="center"/>
    </xf>
    <xf numFmtId="173" fontId="194" fillId="0" borderId="4" xfId="1" applyNumberFormat="1" applyFont="1" applyFill="1" applyBorder="1" applyAlignment="1">
      <alignment horizontal="center" vertical="center" wrapText="1"/>
    </xf>
    <xf numFmtId="173" fontId="194" fillId="0" borderId="5" xfId="1" applyNumberFormat="1" applyFont="1" applyFill="1" applyBorder="1" applyAlignment="1">
      <alignment horizontal="center" vertical="center" wrapText="1"/>
    </xf>
    <xf numFmtId="173" fontId="194" fillId="0" borderId="52" xfId="1" applyNumberFormat="1" applyFont="1" applyFill="1" applyBorder="1" applyAlignment="1">
      <alignment horizontal="center" vertical="center" wrapText="1"/>
    </xf>
    <xf numFmtId="173" fontId="194" fillId="0" borderId="53" xfId="1" applyNumberFormat="1" applyFont="1" applyFill="1" applyBorder="1" applyAlignment="1">
      <alignment horizontal="center" vertical="center" wrapText="1"/>
    </xf>
    <xf numFmtId="173" fontId="194" fillId="0" borderId="2" xfId="1" applyNumberFormat="1" applyFont="1" applyFill="1" applyBorder="1" applyAlignment="1">
      <alignment horizontal="center" vertical="center" wrapText="1"/>
    </xf>
    <xf numFmtId="172" fontId="194" fillId="0" borderId="2" xfId="1" applyNumberFormat="1" applyFont="1" applyFill="1" applyBorder="1" applyAlignment="1">
      <alignment horizontal="center" vertical="center" wrapText="1"/>
    </xf>
    <xf numFmtId="172" fontId="194" fillId="0" borderId="7" xfId="1" applyNumberFormat="1" applyFont="1" applyFill="1" applyBorder="1" applyAlignment="1">
      <alignment horizontal="center" vertical="center" wrapText="1"/>
    </xf>
    <xf numFmtId="172" fontId="194" fillId="0" borderId="8" xfId="1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194" fillId="0" borderId="0" xfId="0" applyFont="1" applyFill="1" applyAlignment="1">
      <alignment horizontal="center" vertical="center" wrapText="1" shrinkToFit="1"/>
    </xf>
    <xf numFmtId="0" fontId="69" fillId="0" borderId="0" xfId="0" applyFont="1" applyFill="1" applyAlignment="1">
      <alignment horizontal="center" vertical="center" wrapText="1" shrinkToFit="1"/>
    </xf>
    <xf numFmtId="185" fontId="69" fillId="0" borderId="4" xfId="1" applyNumberFormat="1" applyFont="1" applyFill="1" applyBorder="1" applyAlignment="1">
      <alignment horizontal="center"/>
    </xf>
    <xf numFmtId="185" fontId="69" fillId="0" borderId="6" xfId="1" applyNumberFormat="1" applyFont="1" applyFill="1" applyBorder="1" applyAlignment="1">
      <alignment horizontal="center"/>
    </xf>
    <xf numFmtId="185" fontId="69" fillId="0" borderId="5" xfId="1" applyNumberFormat="1" applyFont="1" applyFill="1" applyBorder="1" applyAlignment="1">
      <alignment horizontal="center"/>
    </xf>
    <xf numFmtId="173" fontId="194" fillId="0" borderId="2" xfId="1" applyNumberFormat="1" applyFont="1" applyFill="1" applyBorder="1" applyAlignment="1">
      <alignment horizontal="center" vertical="center"/>
    </xf>
    <xf numFmtId="173" fontId="194" fillId="0" borderId="7" xfId="1" applyNumberFormat="1" applyFont="1" applyFill="1" applyBorder="1" applyAlignment="1">
      <alignment horizontal="center" vertical="center"/>
    </xf>
    <xf numFmtId="173" fontId="194" fillId="0" borderId="8" xfId="1" applyNumberFormat="1" applyFont="1" applyFill="1" applyBorder="1" applyAlignment="1">
      <alignment horizontal="center" vertical="center"/>
    </xf>
    <xf numFmtId="0" fontId="194" fillId="0" borderId="3" xfId="0" applyFont="1" applyFill="1" applyBorder="1" applyAlignment="1">
      <alignment horizontal="center" wrapText="1"/>
    </xf>
    <xf numFmtId="185" fontId="69" fillId="0" borderId="3" xfId="1" applyNumberFormat="1" applyFont="1" applyFill="1" applyBorder="1" applyAlignment="1">
      <alignment horizontal="center" vertical="center" wrapText="1"/>
    </xf>
    <xf numFmtId="0" fontId="194" fillId="0" borderId="2" xfId="0" applyFont="1" applyFill="1" applyBorder="1" applyAlignment="1">
      <alignment horizontal="center" vertical="center"/>
    </xf>
    <xf numFmtId="0" fontId="194" fillId="0" borderId="7" xfId="0" applyFont="1" applyFill="1" applyBorder="1" applyAlignment="1">
      <alignment horizontal="center" vertical="center"/>
    </xf>
    <xf numFmtId="0" fontId="194" fillId="0" borderId="8" xfId="0" applyFont="1" applyFill="1" applyBorder="1" applyAlignment="1">
      <alignment horizontal="center" vertical="center"/>
    </xf>
    <xf numFmtId="0" fontId="194" fillId="0" borderId="4" xfId="0" applyFont="1" applyFill="1" applyBorder="1" applyAlignment="1">
      <alignment horizontal="center" wrapText="1"/>
    </xf>
    <xf numFmtId="0" fontId="194" fillId="0" borderId="4" xfId="0" applyFont="1" applyFill="1" applyBorder="1" applyAlignment="1">
      <alignment horizontal="center"/>
    </xf>
    <xf numFmtId="0" fontId="194" fillId="0" borderId="51" xfId="0" applyFont="1" applyFill="1" applyBorder="1" applyAlignment="1">
      <alignment horizontal="center" vertical="center" wrapText="1"/>
    </xf>
    <xf numFmtId="0" fontId="194" fillId="0" borderId="53" xfId="0" applyFont="1" applyFill="1" applyBorder="1" applyAlignment="1">
      <alignment horizontal="center" vertical="center" wrapText="1"/>
    </xf>
    <xf numFmtId="173" fontId="194" fillId="0" borderId="60" xfId="1" applyNumberFormat="1" applyFont="1" applyFill="1" applyBorder="1" applyAlignment="1">
      <alignment horizontal="center" vertical="center" wrapText="1"/>
    </xf>
    <xf numFmtId="173" fontId="194" fillId="0" borderId="7" xfId="1" applyNumberFormat="1" applyFont="1" applyFill="1" applyBorder="1" applyAlignment="1">
      <alignment horizontal="center" vertical="center" wrapText="1"/>
    </xf>
    <xf numFmtId="173" fontId="219" fillId="0" borderId="51" xfId="1" applyNumberFormat="1" applyFont="1" applyFill="1" applyBorder="1" applyAlignment="1">
      <alignment horizontal="center" vertical="center" wrapText="1"/>
    </xf>
    <xf numFmtId="173" fontId="219" fillId="0" borderId="53" xfId="1" applyNumberFormat="1" applyFont="1" applyFill="1" applyBorder="1" applyAlignment="1">
      <alignment horizontal="center" vertical="center" wrapText="1"/>
    </xf>
    <xf numFmtId="173" fontId="194" fillId="0" borderId="50" xfId="1" applyNumberFormat="1" applyFont="1" applyFill="1" applyBorder="1" applyAlignment="1">
      <alignment horizontal="center" vertical="center" wrapText="1"/>
    </xf>
    <xf numFmtId="173" fontId="194" fillId="0" borderId="51" xfId="1" applyNumberFormat="1" applyFont="1" applyFill="1" applyBorder="1" applyAlignment="1">
      <alignment horizontal="center" vertical="center" wrapText="1"/>
    </xf>
  </cellXfs>
  <cellStyles count="1808">
    <cellStyle name="_x0001_" xfId="6"/>
    <cellStyle name="          _x000d__x000a_shell=progman.exe_x000d__x000a_m" xfId="7"/>
    <cellStyle name="#,##0" xfId="8"/>
    <cellStyle name="." xfId="9"/>
    <cellStyle name="._Book1" xfId="10"/>
    <cellStyle name="._VBPL kiểm toán Đầu tư XDCB 2010" xfId="11"/>
    <cellStyle name=".d©y" xfId="12"/>
    <cellStyle name="??" xfId="13"/>
    <cellStyle name="?? [ - ??1" xfId="14"/>
    <cellStyle name="?? [ - ??2" xfId="15"/>
    <cellStyle name="?? [ - ??3" xfId="16"/>
    <cellStyle name="?? [ - ??4" xfId="17"/>
    <cellStyle name="?? [ - ??5" xfId="18"/>
    <cellStyle name="?? [ - ??6" xfId="19"/>
    <cellStyle name="?? [ - ??7" xfId="20"/>
    <cellStyle name="?? [ - ??8" xfId="21"/>
    <cellStyle name="?? [0.00]_        " xfId="22"/>
    <cellStyle name="?? [0]" xfId="23"/>
    <cellStyle name="?_x001d_??%U©÷u&amp;H©÷9_x0008_? s_x000a__x0007__x0001__x0001_" xfId="24"/>
    <cellStyle name="???? [0.00]_      " xfId="25"/>
    <cellStyle name="??????" xfId="26"/>
    <cellStyle name="??????????????????? [0]_FTC_OFFER" xfId="27"/>
    <cellStyle name="???????????????????_FTC_OFFER" xfId="28"/>
    <cellStyle name="????_      " xfId="29"/>
    <cellStyle name="???[0]_?? DI" xfId="30"/>
    <cellStyle name="???_?? DI" xfId="31"/>
    <cellStyle name="??[0]_BRE" xfId="32"/>
    <cellStyle name="??_      " xfId="33"/>
    <cellStyle name="??A? [0]_laroux_1_¢¬???¢â? " xfId="34"/>
    <cellStyle name="??A?_laroux_1_¢¬???¢â? " xfId="35"/>
    <cellStyle name="?¡±¢¥?_?¨ù??¢´¢¥_¢¬???¢â? " xfId="36"/>
    <cellStyle name="?ðÇ%U?&amp;H?_x0008_?s_x000a__x0007__x0001__x0001_" xfId="37"/>
    <cellStyle name="[0]_Chi phÝ kh¸c_V" xfId="38"/>
    <cellStyle name="_1 TONG HOP - CA NA" xfId="39"/>
    <cellStyle name="_Bang Chi tieu (2)" xfId="40"/>
    <cellStyle name="_BAO GIA NGAY 24-10-08 (co dam)" xfId="41"/>
    <cellStyle name="_Bao gia TB Kon Dao 2010" xfId="42"/>
    <cellStyle name="_Biểu KH 5 năm gửi UB sửa biểu VHXH" xfId="43"/>
    <cellStyle name="_Bieu tong hop nhu cau ung_Mien Trung" xfId="44"/>
    <cellStyle name="_Bieu ung von 2011 NSNN - TPCP vung DBSClong (10-6-2010)" xfId="45"/>
    <cellStyle name="_Book1" xfId="46"/>
    <cellStyle name="_Book1_1" xfId="47"/>
    <cellStyle name="_Book1_2" xfId="48"/>
    <cellStyle name="_Book1_BC-QT-WB-dthao" xfId="49"/>
    <cellStyle name="_Book1_Book1" xfId="50"/>
    <cellStyle name="_Book1_DT truong thinh phu" xfId="51"/>
    <cellStyle name="_Book1_Kh ql62 (2010) 11-09" xfId="52"/>
    <cellStyle name="_Book1_khoiluongbdacdoa" xfId="53"/>
    <cellStyle name="_Book1_Kiem Tra Don Gia" xfId="54"/>
    <cellStyle name="_Book1_TH KHAI TOAN THU THIEM cac tuyen TT noi" xfId="55"/>
    <cellStyle name="_C.cong+B.luong-Sanluong" xfId="56"/>
    <cellStyle name="_DO-D1500-KHONG CO TRONG DT" xfId="57"/>
    <cellStyle name="_DT truong thinh phu" xfId="58"/>
    <cellStyle name="_DTDT BL-DL" xfId="59"/>
    <cellStyle name="_du toan lan 3" xfId="60"/>
    <cellStyle name="_Duyet TK thay đôi" xfId="61"/>
    <cellStyle name="_GOITHAUSO2" xfId="62"/>
    <cellStyle name="_GOITHAUSO3" xfId="63"/>
    <cellStyle name="_GOITHAUSO4" xfId="64"/>
    <cellStyle name="_GTXD GOI 2" xfId="65"/>
    <cellStyle name="_GTXD GOI1" xfId="66"/>
    <cellStyle name="_GTXD GOI3" xfId="67"/>
    <cellStyle name="_HaHoa_TDT_DienCSang" xfId="68"/>
    <cellStyle name="_HaHoa19-5-07" xfId="69"/>
    <cellStyle name="_Kh ql62 (2010) 11-09" xfId="70"/>
    <cellStyle name="_khoiluongbdacdoa" xfId="71"/>
    <cellStyle name="_Kiem Tra Don Gia" xfId="72"/>
    <cellStyle name="_KT (2)" xfId="73"/>
    <cellStyle name="_KT (2)_1" xfId="74"/>
    <cellStyle name="_KT (2)_1_Book1" xfId="75"/>
    <cellStyle name="_KT (2)_1_Lora-tungchau" xfId="76"/>
    <cellStyle name="_KT (2)_1_Qt-HT3PQ1(CauKho)" xfId="77"/>
    <cellStyle name="_KT (2)_1_Qt-HT3PQ1(CauKho)_Book1" xfId="78"/>
    <cellStyle name="_KT (2)_1_Qt-HT3PQ1(CauKho)_Don gia quy 3 nam 2003 - Ban Dien Luc" xfId="79"/>
    <cellStyle name="_KT (2)_1_Qt-HT3PQ1(CauKho)_Kiem Tra Don Gia" xfId="80"/>
    <cellStyle name="_KT (2)_1_Qt-HT3PQ1(CauKho)_NC-VL2-2003" xfId="81"/>
    <cellStyle name="_KT (2)_1_Qt-HT3PQ1(CauKho)_NC-VL2-2003_1" xfId="82"/>
    <cellStyle name="_KT (2)_1_Qt-HT3PQ1(CauKho)_XL4Test5" xfId="83"/>
    <cellStyle name="_KT (2)_1_quy luong con lai nam 2004" xfId="84"/>
    <cellStyle name="_KT (2)_1_" xfId="85"/>
    <cellStyle name="_KT (2)_2" xfId="86"/>
    <cellStyle name="_KT (2)_2_Book1" xfId="87"/>
    <cellStyle name="_KT (2)_2_DTDuong dong tien -sua tham tra 2009 - luong 650" xfId="88"/>
    <cellStyle name="_KT (2)_2_quy luong con lai nam 2004" xfId="89"/>
    <cellStyle name="_KT (2)_2_TG-TH" xfId="90"/>
    <cellStyle name="_KT (2)_2_TG-TH_BANG TONG HOP TINH HINH THANH QUYET TOAN (MOI I)" xfId="91"/>
    <cellStyle name="_KT (2)_2_TG-TH_BAO CAO KLCT PT2000" xfId="92"/>
    <cellStyle name="_KT (2)_2_TG-TH_BAO CAO PT2000" xfId="93"/>
    <cellStyle name="_KT (2)_2_TG-TH_BAO CAO PT2000_Book1" xfId="94"/>
    <cellStyle name="_KT (2)_2_TG-TH_Bao cao XDCB 2001 - T11 KH dieu chinh 20-11-THAI" xfId="95"/>
    <cellStyle name="_KT (2)_2_TG-TH_BAO GIA NGAY 24-10-08 (co dam)" xfId="96"/>
    <cellStyle name="_KT (2)_2_TG-TH_Biểu KH 5 năm gửi UB sửa biểu VHXH" xfId="97"/>
    <cellStyle name="_KT (2)_2_TG-TH_Book1" xfId="98"/>
    <cellStyle name="_KT (2)_2_TG-TH_Book1_1" xfId="99"/>
    <cellStyle name="_KT (2)_2_TG-TH_Book1_1_Book1" xfId="100"/>
    <cellStyle name="_KT (2)_2_TG-TH_Book1_1_DanhMucDonGiaVTTB_Dien_TAM" xfId="101"/>
    <cellStyle name="_KT (2)_2_TG-TH_Book1_1_khoiluongbdacdoa" xfId="102"/>
    <cellStyle name="_KT (2)_2_TG-TH_Book1_2" xfId="103"/>
    <cellStyle name="_KT (2)_2_TG-TH_Book1_2_Book1" xfId="104"/>
    <cellStyle name="_KT (2)_2_TG-TH_Book1_3" xfId="105"/>
    <cellStyle name="_KT (2)_2_TG-TH_Book1_3_Book1" xfId="106"/>
    <cellStyle name="_KT (2)_2_TG-TH_Book1_3_DT truong thinh phu" xfId="107"/>
    <cellStyle name="_KT (2)_2_TG-TH_Book1_3_XL4Test5" xfId="108"/>
    <cellStyle name="_KT (2)_2_TG-TH_Book1_4" xfId="109"/>
    <cellStyle name="_KT (2)_2_TG-TH_Book1_Book1" xfId="110"/>
    <cellStyle name="_KT (2)_2_TG-TH_Book1_DanhMucDonGiaVTTB_Dien_TAM" xfId="111"/>
    <cellStyle name="_KT (2)_2_TG-TH_Book1_khoiluongbdacdoa" xfId="112"/>
    <cellStyle name="_KT (2)_2_TG-TH_Book1_Kiem Tra Don Gia" xfId="113"/>
    <cellStyle name="_KT (2)_2_TG-TH_Book1_Tong hop 3 tinh (11_5)-TTH-QN-QT" xfId="114"/>
    <cellStyle name="_KT (2)_2_TG-TH_Book1_" xfId="115"/>
    <cellStyle name="_KT (2)_2_TG-TH_CAU Khanh Nam(Thi Cong)" xfId="116"/>
    <cellStyle name="_KT (2)_2_TG-TH_DAU NOI PL-CL TAI PHU LAMHC" xfId="117"/>
    <cellStyle name="_KT (2)_2_TG-TH_Dcdtoan-bcnckt " xfId="118"/>
    <cellStyle name="_KT (2)_2_TG-TH_DN_MTP" xfId="119"/>
    <cellStyle name="_KT (2)_2_TG-TH_Dongia2-2003" xfId="120"/>
    <cellStyle name="_KT (2)_2_TG-TH_Dongia2-2003_DT truong thinh phu" xfId="121"/>
    <cellStyle name="_KT (2)_2_TG-TH_DT truong thinh phu" xfId="122"/>
    <cellStyle name="_KT (2)_2_TG-TH_DTCDT MR.2N110.HOCMON.TDTOAN.CCUNG" xfId="123"/>
    <cellStyle name="_KT (2)_2_TG-TH_DTDuong dong tien -sua tham tra 2009 - luong 650" xfId="124"/>
    <cellStyle name="_KT (2)_2_TG-TH_DU TRU VAT TU" xfId="125"/>
    <cellStyle name="_KT (2)_2_TG-TH_khoiluongbdacdoa" xfId="126"/>
    <cellStyle name="_KT (2)_2_TG-TH_Kiem Tra Don Gia" xfId="127"/>
    <cellStyle name="_KT (2)_2_TG-TH_Lora-tungchau" xfId="128"/>
    <cellStyle name="_KT (2)_2_TG-TH_moi" xfId="129"/>
    <cellStyle name="_KT (2)_2_TG-TH_PGIA-phieu tham tra Kho bac" xfId="130"/>
    <cellStyle name="_KT (2)_2_TG-TH_PT02-02" xfId="131"/>
    <cellStyle name="_KT (2)_2_TG-TH_PT02-02_Book1" xfId="132"/>
    <cellStyle name="_KT (2)_2_TG-TH_PT02-03" xfId="133"/>
    <cellStyle name="_KT (2)_2_TG-TH_PT02-03_Book1" xfId="134"/>
    <cellStyle name="_KT (2)_2_TG-TH_Qt-HT3PQ1(CauKho)" xfId="135"/>
    <cellStyle name="_KT (2)_2_TG-TH_Qt-HT3PQ1(CauKho)_Book1" xfId="136"/>
    <cellStyle name="_KT (2)_2_TG-TH_Qt-HT3PQ1(CauKho)_Don gia quy 3 nam 2003 - Ban Dien Luc" xfId="137"/>
    <cellStyle name="_KT (2)_2_TG-TH_Qt-HT3PQ1(CauKho)_Kiem Tra Don Gia" xfId="138"/>
    <cellStyle name="_KT (2)_2_TG-TH_Qt-HT3PQ1(CauKho)_NC-VL2-2003" xfId="139"/>
    <cellStyle name="_KT (2)_2_TG-TH_Qt-HT3PQ1(CauKho)_NC-VL2-2003_1" xfId="140"/>
    <cellStyle name="_KT (2)_2_TG-TH_Qt-HT3PQ1(CauKho)_XL4Test5" xfId="141"/>
    <cellStyle name="_KT (2)_2_TG-TH_QT-LCTP-AE" xfId="142"/>
    <cellStyle name="_KT (2)_2_TG-TH_quy luong con lai nam 2004" xfId="143"/>
    <cellStyle name="_KT (2)_2_TG-TH_Sheet2" xfId="144"/>
    <cellStyle name="_KT (2)_2_TG-TH_TEL OUT 2004" xfId="145"/>
    <cellStyle name="_KT (2)_2_TG-TH_Tong hop 3 tinh (11_5)-TTH-QN-QT" xfId="146"/>
    <cellStyle name="_KT (2)_2_TG-TH_XL4Poppy" xfId="147"/>
    <cellStyle name="_KT (2)_2_TG-TH_XL4Test5" xfId="148"/>
    <cellStyle name="_KT (2)_2_TG-TH_ÿÿÿÿÿ" xfId="149"/>
    <cellStyle name="_KT (2)_2_TG-TH_" xfId="150"/>
    <cellStyle name="_KT (2)_3" xfId="151"/>
    <cellStyle name="_KT (2)_3_TG-TH" xfId="152"/>
    <cellStyle name="_KT (2)_3_TG-TH_Book1" xfId="153"/>
    <cellStyle name="_KT (2)_3_TG-TH_Book1_1" xfId="154"/>
    <cellStyle name="_KT (2)_3_TG-TH_Book1_BC-QT-WB-dthao" xfId="155"/>
    <cellStyle name="_KT (2)_3_TG-TH_Book1_Book1" xfId="156"/>
    <cellStyle name="_KT (2)_3_TG-TH_Book1_Kiem Tra Don Gia" xfId="157"/>
    <cellStyle name="_KT (2)_3_TG-TH_khoiluongbdacdoa" xfId="158"/>
    <cellStyle name="_KT (2)_3_TG-TH_Kiem Tra Don Gia" xfId="159"/>
    <cellStyle name="_KT (2)_3_TG-TH_Lora-tungchau" xfId="160"/>
    <cellStyle name="_KT (2)_3_TG-TH_Lora-tungchau_Book1" xfId="161"/>
    <cellStyle name="_KT (2)_3_TG-TH_Lora-tungchau_Kiem Tra Don Gia" xfId="162"/>
    <cellStyle name="_KT (2)_3_TG-TH_PERSONAL" xfId="163"/>
    <cellStyle name="_KT (2)_3_TG-TH_PERSONAL_Book1" xfId="164"/>
    <cellStyle name="_KT (2)_3_TG-TH_PERSONAL_HTQ.8 GD1" xfId="165"/>
    <cellStyle name="_KT (2)_3_TG-TH_PERSONAL_HTQ.8 GD1_Book1" xfId="166"/>
    <cellStyle name="_KT (2)_3_TG-TH_PERSONAL_HTQ.8 GD1_Don gia quy 3 nam 2003 - Ban Dien Luc" xfId="167"/>
    <cellStyle name="_KT (2)_3_TG-TH_PERSONAL_HTQ.8 GD1_NC-VL2-2003" xfId="168"/>
    <cellStyle name="_KT (2)_3_TG-TH_PERSONAL_HTQ.8 GD1_NC-VL2-2003_1" xfId="169"/>
    <cellStyle name="_KT (2)_3_TG-TH_PERSONAL_HTQ.8 GD1_XL4Test5" xfId="170"/>
    <cellStyle name="_KT (2)_3_TG-TH_PERSONAL_khoiluongbdacdoa" xfId="171"/>
    <cellStyle name="_KT (2)_3_TG-TH_PERSONAL_Tong hop KHCB 2001" xfId="172"/>
    <cellStyle name="_KT (2)_3_TG-TH_PERSONAL_" xfId="173"/>
    <cellStyle name="_KT (2)_3_TG-TH_Qt-HT3PQ1(CauKho)" xfId="174"/>
    <cellStyle name="_KT (2)_3_TG-TH_Qt-HT3PQ1(CauKho)_Book1" xfId="175"/>
    <cellStyle name="_KT (2)_3_TG-TH_Qt-HT3PQ1(CauKho)_Don gia quy 3 nam 2003 - Ban Dien Luc" xfId="176"/>
    <cellStyle name="_KT (2)_3_TG-TH_Qt-HT3PQ1(CauKho)_Kiem Tra Don Gia" xfId="177"/>
    <cellStyle name="_KT (2)_3_TG-TH_Qt-HT3PQ1(CauKho)_NC-VL2-2003" xfId="178"/>
    <cellStyle name="_KT (2)_3_TG-TH_Qt-HT3PQ1(CauKho)_NC-VL2-2003_1" xfId="179"/>
    <cellStyle name="_KT (2)_3_TG-TH_Qt-HT3PQ1(CauKho)_XL4Test5" xfId="180"/>
    <cellStyle name="_KT (2)_3_TG-TH_QT-LCTP-AE" xfId="181"/>
    <cellStyle name="_KT (2)_3_TG-TH_quy luong con lai nam 2004" xfId="182"/>
    <cellStyle name="_KT (2)_3_TG-TH_" xfId="183"/>
    <cellStyle name="_KT (2)_4" xfId="184"/>
    <cellStyle name="_KT (2)_4_BANG TONG HOP TINH HINH THANH QUYET TOAN (MOI I)" xfId="185"/>
    <cellStyle name="_KT (2)_4_BAO CAO KLCT PT2000" xfId="186"/>
    <cellStyle name="_KT (2)_4_BAO CAO PT2000" xfId="187"/>
    <cellStyle name="_KT (2)_4_BAO CAO PT2000_Book1" xfId="188"/>
    <cellStyle name="_KT (2)_4_Bao cao XDCB 2001 - T11 KH dieu chinh 20-11-THAI" xfId="189"/>
    <cellStyle name="_KT (2)_4_BAO GIA NGAY 24-10-08 (co dam)" xfId="190"/>
    <cellStyle name="_KT (2)_4_Biểu KH 5 năm gửi UB sửa biểu VHXH" xfId="191"/>
    <cellStyle name="_KT (2)_4_Book1" xfId="192"/>
    <cellStyle name="_KT (2)_4_Book1_1" xfId="193"/>
    <cellStyle name="_KT (2)_4_Book1_1_Book1" xfId="194"/>
    <cellStyle name="_KT (2)_4_Book1_1_DanhMucDonGiaVTTB_Dien_TAM" xfId="195"/>
    <cellStyle name="_KT (2)_4_Book1_1_khoiluongbdacdoa" xfId="196"/>
    <cellStyle name="_KT (2)_4_Book1_2" xfId="197"/>
    <cellStyle name="_KT (2)_4_Book1_2_Book1" xfId="198"/>
    <cellStyle name="_KT (2)_4_Book1_3" xfId="199"/>
    <cellStyle name="_KT (2)_4_Book1_3_Book1" xfId="200"/>
    <cellStyle name="_KT (2)_4_Book1_3_DT truong thinh phu" xfId="201"/>
    <cellStyle name="_KT (2)_4_Book1_3_XL4Test5" xfId="202"/>
    <cellStyle name="_KT (2)_4_Book1_4" xfId="203"/>
    <cellStyle name="_KT (2)_4_Book1_Book1" xfId="204"/>
    <cellStyle name="_KT (2)_4_Book1_DanhMucDonGiaVTTB_Dien_TAM" xfId="205"/>
    <cellStyle name="_KT (2)_4_Book1_khoiluongbdacdoa" xfId="206"/>
    <cellStyle name="_KT (2)_4_Book1_Kiem Tra Don Gia" xfId="207"/>
    <cellStyle name="_KT (2)_4_Book1_Tong hop 3 tinh (11_5)-TTH-QN-QT" xfId="208"/>
    <cellStyle name="_KT (2)_4_Book1_" xfId="209"/>
    <cellStyle name="_KT (2)_4_CAU Khanh Nam(Thi Cong)" xfId="210"/>
    <cellStyle name="_KT (2)_4_DAU NOI PL-CL TAI PHU LAMHC" xfId="211"/>
    <cellStyle name="_KT (2)_4_Dcdtoan-bcnckt " xfId="212"/>
    <cellStyle name="_KT (2)_4_DN_MTP" xfId="213"/>
    <cellStyle name="_KT (2)_4_Dongia2-2003" xfId="214"/>
    <cellStyle name="_KT (2)_4_Dongia2-2003_DT truong thinh phu" xfId="215"/>
    <cellStyle name="_KT (2)_4_DT truong thinh phu" xfId="216"/>
    <cellStyle name="_KT (2)_4_DTCDT MR.2N110.HOCMON.TDTOAN.CCUNG" xfId="217"/>
    <cellStyle name="_KT (2)_4_DTDuong dong tien -sua tham tra 2009 - luong 650" xfId="218"/>
    <cellStyle name="_KT (2)_4_DU TRU VAT TU" xfId="219"/>
    <cellStyle name="_KT (2)_4_khoiluongbdacdoa" xfId="220"/>
    <cellStyle name="_KT (2)_4_Kiem Tra Don Gia" xfId="221"/>
    <cellStyle name="_KT (2)_4_Lora-tungchau" xfId="222"/>
    <cellStyle name="_KT (2)_4_moi" xfId="223"/>
    <cellStyle name="_KT (2)_4_PGIA-phieu tham tra Kho bac" xfId="224"/>
    <cellStyle name="_KT (2)_4_PT02-02" xfId="225"/>
    <cellStyle name="_KT (2)_4_PT02-02_Book1" xfId="226"/>
    <cellStyle name="_KT (2)_4_PT02-03" xfId="227"/>
    <cellStyle name="_KT (2)_4_PT02-03_Book1" xfId="228"/>
    <cellStyle name="_KT (2)_4_Qt-HT3PQ1(CauKho)" xfId="229"/>
    <cellStyle name="_KT (2)_4_Qt-HT3PQ1(CauKho)_Book1" xfId="230"/>
    <cellStyle name="_KT (2)_4_Qt-HT3PQ1(CauKho)_Don gia quy 3 nam 2003 - Ban Dien Luc" xfId="231"/>
    <cellStyle name="_KT (2)_4_Qt-HT3PQ1(CauKho)_Kiem Tra Don Gia" xfId="232"/>
    <cellStyle name="_KT (2)_4_Qt-HT3PQ1(CauKho)_NC-VL2-2003" xfId="233"/>
    <cellStyle name="_KT (2)_4_Qt-HT3PQ1(CauKho)_NC-VL2-2003_1" xfId="234"/>
    <cellStyle name="_KT (2)_4_Qt-HT3PQ1(CauKho)_XL4Test5" xfId="235"/>
    <cellStyle name="_KT (2)_4_QT-LCTP-AE" xfId="236"/>
    <cellStyle name="_KT (2)_4_quy luong con lai nam 2004" xfId="237"/>
    <cellStyle name="_KT (2)_4_Sheet2" xfId="238"/>
    <cellStyle name="_KT (2)_4_TEL OUT 2004" xfId="239"/>
    <cellStyle name="_KT (2)_4_TG-TH" xfId="240"/>
    <cellStyle name="_KT (2)_4_TG-TH_Book1" xfId="241"/>
    <cellStyle name="_KT (2)_4_TG-TH_DTDuong dong tien -sua tham tra 2009 - luong 650" xfId="242"/>
    <cellStyle name="_KT (2)_4_TG-TH_quy luong con lai nam 2004" xfId="243"/>
    <cellStyle name="_KT (2)_4_Tong hop 3 tinh (11_5)-TTH-QN-QT" xfId="244"/>
    <cellStyle name="_KT (2)_4_XL4Poppy" xfId="245"/>
    <cellStyle name="_KT (2)_4_XL4Test5" xfId="246"/>
    <cellStyle name="_KT (2)_4_ÿÿÿÿÿ" xfId="247"/>
    <cellStyle name="_KT (2)_4_" xfId="248"/>
    <cellStyle name="_KT (2)_5" xfId="249"/>
    <cellStyle name="_KT (2)_5_BANG TONG HOP TINH HINH THANH QUYET TOAN (MOI I)" xfId="250"/>
    <cellStyle name="_KT (2)_5_BAO CAO KLCT PT2000" xfId="251"/>
    <cellStyle name="_KT (2)_5_BAO CAO PT2000" xfId="252"/>
    <cellStyle name="_KT (2)_5_BAO CAO PT2000_Book1" xfId="253"/>
    <cellStyle name="_KT (2)_5_Bao cao XDCB 2001 - T11 KH dieu chinh 20-11-THAI" xfId="254"/>
    <cellStyle name="_KT (2)_5_BAO GIA NGAY 24-10-08 (co dam)" xfId="255"/>
    <cellStyle name="_KT (2)_5_Biểu KH 5 năm gửi UB sửa biểu VHXH" xfId="256"/>
    <cellStyle name="_KT (2)_5_Book1" xfId="257"/>
    <cellStyle name="_KT (2)_5_Book1_1" xfId="258"/>
    <cellStyle name="_KT (2)_5_Book1_1_Book1" xfId="259"/>
    <cellStyle name="_KT (2)_5_Book1_1_DanhMucDonGiaVTTB_Dien_TAM" xfId="260"/>
    <cellStyle name="_KT (2)_5_Book1_1_khoiluongbdacdoa" xfId="261"/>
    <cellStyle name="_KT (2)_5_Book1_2" xfId="262"/>
    <cellStyle name="_KT (2)_5_Book1_2_Book1" xfId="263"/>
    <cellStyle name="_KT (2)_5_Book1_3" xfId="264"/>
    <cellStyle name="_KT (2)_5_Book1_3_Book1" xfId="265"/>
    <cellStyle name="_KT (2)_5_Book1_3_DT truong thinh phu" xfId="266"/>
    <cellStyle name="_KT (2)_5_Book1_3_XL4Test5" xfId="267"/>
    <cellStyle name="_KT (2)_5_Book1_4" xfId="268"/>
    <cellStyle name="_KT (2)_5_Book1_BC-QT-WB-dthao" xfId="269"/>
    <cellStyle name="_KT (2)_5_Book1_Book1" xfId="270"/>
    <cellStyle name="_KT (2)_5_Book1_DanhMucDonGiaVTTB_Dien_TAM" xfId="271"/>
    <cellStyle name="_KT (2)_5_Book1_khoiluongbdacdoa" xfId="272"/>
    <cellStyle name="_KT (2)_5_Book1_Kiem Tra Don Gia" xfId="273"/>
    <cellStyle name="_KT (2)_5_Book1_Tong hop 3 tinh (11_5)-TTH-QN-QT" xfId="274"/>
    <cellStyle name="_KT (2)_5_Book1_" xfId="275"/>
    <cellStyle name="_KT (2)_5_CAU Khanh Nam(Thi Cong)" xfId="276"/>
    <cellStyle name="_KT (2)_5_DAU NOI PL-CL TAI PHU LAMHC" xfId="277"/>
    <cellStyle name="_KT (2)_5_Dcdtoan-bcnckt " xfId="278"/>
    <cellStyle name="_KT (2)_5_DN_MTP" xfId="279"/>
    <cellStyle name="_KT (2)_5_Dongia2-2003" xfId="280"/>
    <cellStyle name="_KT (2)_5_Dongia2-2003_DT truong thinh phu" xfId="281"/>
    <cellStyle name="_KT (2)_5_DT truong thinh phu" xfId="282"/>
    <cellStyle name="_KT (2)_5_DTCDT MR.2N110.HOCMON.TDTOAN.CCUNG" xfId="283"/>
    <cellStyle name="_KT (2)_5_DTDuong dong tien -sua tham tra 2009 - luong 650" xfId="284"/>
    <cellStyle name="_KT (2)_5_DU TRU VAT TU" xfId="285"/>
    <cellStyle name="_KT (2)_5_khoiluongbdacdoa" xfId="286"/>
    <cellStyle name="_KT (2)_5_Kiem Tra Don Gia" xfId="287"/>
    <cellStyle name="_KT (2)_5_Lora-tungchau" xfId="288"/>
    <cellStyle name="_KT (2)_5_moi" xfId="289"/>
    <cellStyle name="_KT (2)_5_PGIA-phieu tham tra Kho bac" xfId="290"/>
    <cellStyle name="_KT (2)_5_PT02-02" xfId="291"/>
    <cellStyle name="_KT (2)_5_PT02-02_Book1" xfId="292"/>
    <cellStyle name="_KT (2)_5_PT02-03" xfId="293"/>
    <cellStyle name="_KT (2)_5_PT02-03_Book1" xfId="294"/>
    <cellStyle name="_KT (2)_5_Qt-HT3PQ1(CauKho)" xfId="295"/>
    <cellStyle name="_KT (2)_5_Qt-HT3PQ1(CauKho)_Book1" xfId="296"/>
    <cellStyle name="_KT (2)_5_Qt-HT3PQ1(CauKho)_Don gia quy 3 nam 2003 - Ban Dien Luc" xfId="297"/>
    <cellStyle name="_KT (2)_5_Qt-HT3PQ1(CauKho)_Kiem Tra Don Gia" xfId="298"/>
    <cellStyle name="_KT (2)_5_Qt-HT3PQ1(CauKho)_NC-VL2-2003" xfId="299"/>
    <cellStyle name="_KT (2)_5_Qt-HT3PQ1(CauKho)_NC-VL2-2003_1" xfId="300"/>
    <cellStyle name="_KT (2)_5_Qt-HT3PQ1(CauKho)_XL4Test5" xfId="301"/>
    <cellStyle name="_KT (2)_5_QT-LCTP-AE" xfId="302"/>
    <cellStyle name="_KT (2)_5_Sheet2" xfId="303"/>
    <cellStyle name="_KT (2)_5_TEL OUT 2004" xfId="304"/>
    <cellStyle name="_KT (2)_5_Tong hop 3 tinh (11_5)-TTH-QN-QT" xfId="305"/>
    <cellStyle name="_KT (2)_5_XL4Poppy" xfId="306"/>
    <cellStyle name="_KT (2)_5_XL4Test5" xfId="307"/>
    <cellStyle name="_KT (2)_5_ÿÿÿÿÿ" xfId="308"/>
    <cellStyle name="_KT (2)_5_" xfId="309"/>
    <cellStyle name="_KT (2)_Book1" xfId="310"/>
    <cellStyle name="_KT (2)_Book1_1" xfId="311"/>
    <cellStyle name="_KT (2)_Book1_BC-QT-WB-dthao" xfId="312"/>
    <cellStyle name="_KT (2)_Book1_Book1" xfId="313"/>
    <cellStyle name="_KT (2)_Book1_Kiem Tra Don Gia" xfId="314"/>
    <cellStyle name="_KT (2)_khoiluongbdacdoa" xfId="315"/>
    <cellStyle name="_KT (2)_Kiem Tra Don Gia" xfId="316"/>
    <cellStyle name="_KT (2)_Lora-tungchau" xfId="317"/>
    <cellStyle name="_KT (2)_Lora-tungchau_Book1" xfId="318"/>
    <cellStyle name="_KT (2)_Lora-tungchau_Kiem Tra Don Gia" xfId="319"/>
    <cellStyle name="_KT (2)_PERSONAL" xfId="320"/>
    <cellStyle name="_KT (2)_PERSONAL_Book1" xfId="321"/>
    <cellStyle name="_KT (2)_PERSONAL_HTQ.8 GD1" xfId="322"/>
    <cellStyle name="_KT (2)_PERSONAL_HTQ.8 GD1_Book1" xfId="323"/>
    <cellStyle name="_KT (2)_PERSONAL_HTQ.8 GD1_Don gia quy 3 nam 2003 - Ban Dien Luc" xfId="324"/>
    <cellStyle name="_KT (2)_PERSONAL_HTQ.8 GD1_NC-VL2-2003" xfId="325"/>
    <cellStyle name="_KT (2)_PERSONAL_HTQ.8 GD1_NC-VL2-2003_1" xfId="326"/>
    <cellStyle name="_KT (2)_PERSONAL_HTQ.8 GD1_XL4Test5" xfId="327"/>
    <cellStyle name="_KT (2)_PERSONAL_khoiluongbdacdoa" xfId="328"/>
    <cellStyle name="_KT (2)_PERSONAL_Tong hop KHCB 2001" xfId="329"/>
    <cellStyle name="_KT (2)_PERSONAL_" xfId="330"/>
    <cellStyle name="_KT (2)_Qt-HT3PQ1(CauKho)" xfId="331"/>
    <cellStyle name="_KT (2)_Qt-HT3PQ1(CauKho)_Book1" xfId="332"/>
    <cellStyle name="_KT (2)_Qt-HT3PQ1(CauKho)_Don gia quy 3 nam 2003 - Ban Dien Luc" xfId="333"/>
    <cellStyle name="_KT (2)_Qt-HT3PQ1(CauKho)_Kiem Tra Don Gia" xfId="334"/>
    <cellStyle name="_KT (2)_Qt-HT3PQ1(CauKho)_NC-VL2-2003" xfId="335"/>
    <cellStyle name="_KT (2)_Qt-HT3PQ1(CauKho)_NC-VL2-2003_1" xfId="336"/>
    <cellStyle name="_KT (2)_Qt-HT3PQ1(CauKho)_XL4Test5" xfId="337"/>
    <cellStyle name="_KT (2)_QT-LCTP-AE" xfId="338"/>
    <cellStyle name="_KT (2)_quy luong con lai nam 2004" xfId="339"/>
    <cellStyle name="_KT (2)_TG-TH" xfId="340"/>
    <cellStyle name="_KT (2)_" xfId="341"/>
    <cellStyle name="_KT_TG" xfId="342"/>
    <cellStyle name="_KT_TG_1" xfId="343"/>
    <cellStyle name="_KT_TG_1_BANG TONG HOP TINH HINH THANH QUYET TOAN (MOI I)" xfId="344"/>
    <cellStyle name="_KT_TG_1_BAO CAO KLCT PT2000" xfId="345"/>
    <cellStyle name="_KT_TG_1_BAO CAO PT2000" xfId="346"/>
    <cellStyle name="_KT_TG_1_BAO CAO PT2000_Book1" xfId="347"/>
    <cellStyle name="_KT_TG_1_Bao cao XDCB 2001 - T11 KH dieu chinh 20-11-THAI" xfId="348"/>
    <cellStyle name="_KT_TG_1_BAO GIA NGAY 24-10-08 (co dam)" xfId="349"/>
    <cellStyle name="_KT_TG_1_Biểu KH 5 năm gửi UB sửa biểu VHXH" xfId="350"/>
    <cellStyle name="_KT_TG_1_Book1" xfId="351"/>
    <cellStyle name="_KT_TG_1_Book1_1" xfId="352"/>
    <cellStyle name="_KT_TG_1_Book1_1_Book1" xfId="353"/>
    <cellStyle name="_KT_TG_1_Book1_1_DanhMucDonGiaVTTB_Dien_TAM" xfId="354"/>
    <cellStyle name="_KT_TG_1_Book1_1_khoiluongbdacdoa" xfId="355"/>
    <cellStyle name="_KT_TG_1_Book1_2" xfId="356"/>
    <cellStyle name="_KT_TG_1_Book1_2_Book1" xfId="357"/>
    <cellStyle name="_KT_TG_1_Book1_3" xfId="358"/>
    <cellStyle name="_KT_TG_1_Book1_3_Book1" xfId="359"/>
    <cellStyle name="_KT_TG_1_Book1_3_DT truong thinh phu" xfId="360"/>
    <cellStyle name="_KT_TG_1_Book1_3_XL4Test5" xfId="361"/>
    <cellStyle name="_KT_TG_1_Book1_4" xfId="362"/>
    <cellStyle name="_KT_TG_1_Book1_BC-QT-WB-dthao" xfId="363"/>
    <cellStyle name="_KT_TG_1_Book1_Book1" xfId="364"/>
    <cellStyle name="_KT_TG_1_Book1_DanhMucDonGiaVTTB_Dien_TAM" xfId="365"/>
    <cellStyle name="_KT_TG_1_Book1_khoiluongbdacdoa" xfId="366"/>
    <cellStyle name="_KT_TG_1_Book1_Kiem Tra Don Gia" xfId="367"/>
    <cellStyle name="_KT_TG_1_Book1_Tong hop 3 tinh (11_5)-TTH-QN-QT" xfId="368"/>
    <cellStyle name="_KT_TG_1_Book1_" xfId="369"/>
    <cellStyle name="_KT_TG_1_CAU Khanh Nam(Thi Cong)" xfId="370"/>
    <cellStyle name="_KT_TG_1_DAU NOI PL-CL TAI PHU LAMHC" xfId="371"/>
    <cellStyle name="_KT_TG_1_Dcdtoan-bcnckt " xfId="372"/>
    <cellStyle name="_KT_TG_1_DN_MTP" xfId="373"/>
    <cellStyle name="_KT_TG_1_Dongia2-2003" xfId="374"/>
    <cellStyle name="_KT_TG_1_Dongia2-2003_DT truong thinh phu" xfId="375"/>
    <cellStyle name="_KT_TG_1_DT truong thinh phu" xfId="376"/>
    <cellStyle name="_KT_TG_1_DTCDT MR.2N110.HOCMON.TDTOAN.CCUNG" xfId="377"/>
    <cellStyle name="_KT_TG_1_DTDuong dong tien -sua tham tra 2009 - luong 650" xfId="378"/>
    <cellStyle name="_KT_TG_1_DU TRU VAT TU" xfId="379"/>
    <cellStyle name="_KT_TG_1_khoiluongbdacdoa" xfId="380"/>
    <cellStyle name="_KT_TG_1_Kiem Tra Don Gia" xfId="381"/>
    <cellStyle name="_KT_TG_1_Lora-tungchau" xfId="382"/>
    <cellStyle name="_KT_TG_1_moi" xfId="383"/>
    <cellStyle name="_KT_TG_1_PGIA-phieu tham tra Kho bac" xfId="384"/>
    <cellStyle name="_KT_TG_1_PT02-02" xfId="385"/>
    <cellStyle name="_KT_TG_1_PT02-02_Book1" xfId="386"/>
    <cellStyle name="_KT_TG_1_PT02-03" xfId="387"/>
    <cellStyle name="_KT_TG_1_PT02-03_Book1" xfId="388"/>
    <cellStyle name="_KT_TG_1_Qt-HT3PQ1(CauKho)" xfId="389"/>
    <cellStyle name="_KT_TG_1_Qt-HT3PQ1(CauKho)_Book1" xfId="390"/>
    <cellStyle name="_KT_TG_1_Qt-HT3PQ1(CauKho)_Don gia quy 3 nam 2003 - Ban Dien Luc" xfId="391"/>
    <cellStyle name="_KT_TG_1_Qt-HT3PQ1(CauKho)_Kiem Tra Don Gia" xfId="392"/>
    <cellStyle name="_KT_TG_1_Qt-HT3PQ1(CauKho)_NC-VL2-2003" xfId="393"/>
    <cellStyle name="_KT_TG_1_Qt-HT3PQ1(CauKho)_NC-VL2-2003_1" xfId="394"/>
    <cellStyle name="_KT_TG_1_Qt-HT3PQ1(CauKho)_XL4Test5" xfId="395"/>
    <cellStyle name="_KT_TG_1_QT-LCTP-AE" xfId="396"/>
    <cellStyle name="_KT_TG_1_Sheet2" xfId="397"/>
    <cellStyle name="_KT_TG_1_TEL OUT 2004" xfId="398"/>
    <cellStyle name="_KT_TG_1_Tong hop 3 tinh (11_5)-TTH-QN-QT" xfId="399"/>
    <cellStyle name="_KT_TG_1_XL4Poppy" xfId="400"/>
    <cellStyle name="_KT_TG_1_XL4Test5" xfId="401"/>
    <cellStyle name="_KT_TG_1_ÿÿÿÿÿ" xfId="402"/>
    <cellStyle name="_KT_TG_1_" xfId="403"/>
    <cellStyle name="_KT_TG_2" xfId="404"/>
    <cellStyle name="_KT_TG_2_BANG TONG HOP TINH HINH THANH QUYET TOAN (MOI I)" xfId="405"/>
    <cellStyle name="_KT_TG_2_BAO CAO KLCT PT2000" xfId="406"/>
    <cellStyle name="_KT_TG_2_BAO CAO PT2000" xfId="407"/>
    <cellStyle name="_KT_TG_2_BAO CAO PT2000_Book1" xfId="408"/>
    <cellStyle name="_KT_TG_2_Bao cao XDCB 2001 - T11 KH dieu chinh 20-11-THAI" xfId="409"/>
    <cellStyle name="_KT_TG_2_BAO GIA NGAY 24-10-08 (co dam)" xfId="410"/>
    <cellStyle name="_KT_TG_2_Biểu KH 5 năm gửi UB sửa biểu VHXH" xfId="411"/>
    <cellStyle name="_KT_TG_2_Book1" xfId="412"/>
    <cellStyle name="_KT_TG_2_Book1_1" xfId="413"/>
    <cellStyle name="_KT_TG_2_Book1_1_Book1" xfId="414"/>
    <cellStyle name="_KT_TG_2_Book1_1_DanhMucDonGiaVTTB_Dien_TAM" xfId="415"/>
    <cellStyle name="_KT_TG_2_Book1_1_khoiluongbdacdoa" xfId="416"/>
    <cellStyle name="_KT_TG_2_Book1_2" xfId="417"/>
    <cellStyle name="_KT_TG_2_Book1_2_Book1" xfId="418"/>
    <cellStyle name="_KT_TG_2_Book1_3" xfId="419"/>
    <cellStyle name="_KT_TG_2_Book1_3_Book1" xfId="420"/>
    <cellStyle name="_KT_TG_2_Book1_3_DT truong thinh phu" xfId="421"/>
    <cellStyle name="_KT_TG_2_Book1_3_XL4Test5" xfId="422"/>
    <cellStyle name="_KT_TG_2_Book1_4" xfId="423"/>
    <cellStyle name="_KT_TG_2_Book1_Book1" xfId="424"/>
    <cellStyle name="_KT_TG_2_Book1_DanhMucDonGiaVTTB_Dien_TAM" xfId="425"/>
    <cellStyle name="_KT_TG_2_Book1_khoiluongbdacdoa" xfId="426"/>
    <cellStyle name="_KT_TG_2_Book1_Kiem Tra Don Gia" xfId="427"/>
    <cellStyle name="_KT_TG_2_Book1_Tong hop 3 tinh (11_5)-TTH-QN-QT" xfId="428"/>
    <cellStyle name="_KT_TG_2_Book1_" xfId="429"/>
    <cellStyle name="_KT_TG_2_CAU Khanh Nam(Thi Cong)" xfId="430"/>
    <cellStyle name="_KT_TG_2_DAU NOI PL-CL TAI PHU LAMHC" xfId="431"/>
    <cellStyle name="_KT_TG_2_Dcdtoan-bcnckt " xfId="432"/>
    <cellStyle name="_KT_TG_2_DN_MTP" xfId="433"/>
    <cellStyle name="_KT_TG_2_Dongia2-2003" xfId="434"/>
    <cellStyle name="_KT_TG_2_Dongia2-2003_DT truong thinh phu" xfId="435"/>
    <cellStyle name="_KT_TG_2_DT truong thinh phu" xfId="436"/>
    <cellStyle name="_KT_TG_2_DTCDT MR.2N110.HOCMON.TDTOAN.CCUNG" xfId="437"/>
    <cellStyle name="_KT_TG_2_DTDuong dong tien -sua tham tra 2009 - luong 650" xfId="438"/>
    <cellStyle name="_KT_TG_2_DU TRU VAT TU" xfId="439"/>
    <cellStyle name="_KT_TG_2_khoiluongbdacdoa" xfId="440"/>
    <cellStyle name="_KT_TG_2_Kiem Tra Don Gia" xfId="441"/>
    <cellStyle name="_KT_TG_2_Lora-tungchau" xfId="442"/>
    <cellStyle name="_KT_TG_2_moi" xfId="443"/>
    <cellStyle name="_KT_TG_2_PGIA-phieu tham tra Kho bac" xfId="444"/>
    <cellStyle name="_KT_TG_2_PT02-02" xfId="445"/>
    <cellStyle name="_KT_TG_2_PT02-02_Book1" xfId="446"/>
    <cellStyle name="_KT_TG_2_PT02-03" xfId="447"/>
    <cellStyle name="_KT_TG_2_PT02-03_Book1" xfId="448"/>
    <cellStyle name="_KT_TG_2_Qt-HT3PQ1(CauKho)" xfId="449"/>
    <cellStyle name="_KT_TG_2_Qt-HT3PQ1(CauKho)_Book1" xfId="450"/>
    <cellStyle name="_KT_TG_2_Qt-HT3PQ1(CauKho)_Don gia quy 3 nam 2003 - Ban Dien Luc" xfId="451"/>
    <cellStyle name="_KT_TG_2_Qt-HT3PQ1(CauKho)_Kiem Tra Don Gia" xfId="452"/>
    <cellStyle name="_KT_TG_2_Qt-HT3PQ1(CauKho)_NC-VL2-2003" xfId="453"/>
    <cellStyle name="_KT_TG_2_Qt-HT3PQ1(CauKho)_NC-VL2-2003_1" xfId="454"/>
    <cellStyle name="_KT_TG_2_Qt-HT3PQ1(CauKho)_XL4Test5" xfId="455"/>
    <cellStyle name="_KT_TG_2_QT-LCTP-AE" xfId="456"/>
    <cellStyle name="_KT_TG_2_quy luong con lai nam 2004" xfId="457"/>
    <cellStyle name="_KT_TG_2_Sheet2" xfId="458"/>
    <cellStyle name="_KT_TG_2_TEL OUT 2004" xfId="459"/>
    <cellStyle name="_KT_TG_2_Tong hop 3 tinh (11_5)-TTH-QN-QT" xfId="460"/>
    <cellStyle name="_KT_TG_2_XL4Poppy" xfId="461"/>
    <cellStyle name="_KT_TG_2_XL4Test5" xfId="462"/>
    <cellStyle name="_KT_TG_2_ÿÿÿÿÿ" xfId="463"/>
    <cellStyle name="_KT_TG_2_" xfId="464"/>
    <cellStyle name="_KT_TG_3" xfId="465"/>
    <cellStyle name="_KT_TG_4" xfId="466"/>
    <cellStyle name="_KT_TG_4_Book1" xfId="467"/>
    <cellStyle name="_KT_TG_4_Lora-tungchau" xfId="468"/>
    <cellStyle name="_KT_TG_4_Qt-HT3PQ1(CauKho)" xfId="469"/>
    <cellStyle name="_KT_TG_4_Qt-HT3PQ1(CauKho)_Book1" xfId="470"/>
    <cellStyle name="_KT_TG_4_Qt-HT3PQ1(CauKho)_Don gia quy 3 nam 2003 - Ban Dien Luc" xfId="471"/>
    <cellStyle name="_KT_TG_4_Qt-HT3PQ1(CauKho)_Kiem Tra Don Gia" xfId="472"/>
    <cellStyle name="_KT_TG_4_Qt-HT3PQ1(CauKho)_NC-VL2-2003" xfId="473"/>
    <cellStyle name="_KT_TG_4_Qt-HT3PQ1(CauKho)_NC-VL2-2003_1" xfId="474"/>
    <cellStyle name="_KT_TG_4_Qt-HT3PQ1(CauKho)_XL4Test5" xfId="475"/>
    <cellStyle name="_KT_TG_4_quy luong con lai nam 2004" xfId="476"/>
    <cellStyle name="_KT_TG_4_" xfId="477"/>
    <cellStyle name="_KT_TG_Book1" xfId="478"/>
    <cellStyle name="_KT_TG_DTDuong dong tien -sua tham tra 2009 - luong 650" xfId="479"/>
    <cellStyle name="_KT_TG_quy luong con lai nam 2004" xfId="480"/>
    <cellStyle name="_Lora-tungchau" xfId="481"/>
    <cellStyle name="_Lora-tungchau_Book1" xfId="482"/>
    <cellStyle name="_Lora-tungchau_Kiem Tra Don Gia" xfId="483"/>
    <cellStyle name="_MauThanTKKT-goi7-DonGia2143(vl t7)" xfId="484"/>
    <cellStyle name="_Nhu cau von ung truoc 2011 Tha h Hoa + Nge An gui TW" xfId="485"/>
    <cellStyle name="_PERSONAL" xfId="486"/>
    <cellStyle name="_PERSONAL_Book1" xfId="487"/>
    <cellStyle name="_PERSONAL_HTQ.8 GD1" xfId="488"/>
    <cellStyle name="_PERSONAL_HTQ.8 GD1_Book1" xfId="489"/>
    <cellStyle name="_PERSONAL_HTQ.8 GD1_Don gia quy 3 nam 2003 - Ban Dien Luc" xfId="490"/>
    <cellStyle name="_PERSONAL_HTQ.8 GD1_NC-VL2-2003" xfId="491"/>
    <cellStyle name="_PERSONAL_HTQ.8 GD1_NC-VL2-2003_1" xfId="492"/>
    <cellStyle name="_PERSONAL_HTQ.8 GD1_XL4Test5" xfId="493"/>
    <cellStyle name="_PERSONAL_khoiluongbdacdoa" xfId="494"/>
    <cellStyle name="_PERSONAL_Tong hop KHCB 2001" xfId="495"/>
    <cellStyle name="_PERSONAL_" xfId="496"/>
    <cellStyle name="_Q TOAN  SCTX QL.62 QUI I ( oanh)" xfId="497"/>
    <cellStyle name="_Q TOAN  SCTX QL.62 QUI II ( oanh)" xfId="498"/>
    <cellStyle name="_QT SCTXQL62_QT1 (Cty QL)" xfId="499"/>
    <cellStyle name="_Qt-HT3PQ1(CauKho)" xfId="500"/>
    <cellStyle name="_Qt-HT3PQ1(CauKho)_Book1" xfId="501"/>
    <cellStyle name="_Qt-HT3PQ1(CauKho)_Don gia quy 3 nam 2003 - Ban Dien Luc" xfId="502"/>
    <cellStyle name="_Qt-HT3PQ1(CauKho)_Kiem Tra Don Gia" xfId="503"/>
    <cellStyle name="_Qt-HT3PQ1(CauKho)_NC-VL2-2003" xfId="504"/>
    <cellStyle name="_Qt-HT3PQ1(CauKho)_NC-VL2-2003_1" xfId="505"/>
    <cellStyle name="_Qt-HT3PQ1(CauKho)_XL4Test5" xfId="506"/>
    <cellStyle name="_QT-LCTP-AE" xfId="507"/>
    <cellStyle name="_quy luong con lai nam 2004" xfId="508"/>
    <cellStyle name="_Sheet1" xfId="509"/>
    <cellStyle name="_Sheet2" xfId="510"/>
    <cellStyle name="_TG-TH" xfId="511"/>
    <cellStyle name="_TG-TH_1" xfId="512"/>
    <cellStyle name="_TG-TH_1_BANG TONG HOP TINH HINH THANH QUYET TOAN (MOI I)" xfId="513"/>
    <cellStyle name="_TG-TH_1_BAO CAO KLCT PT2000" xfId="514"/>
    <cellStyle name="_TG-TH_1_BAO CAO PT2000" xfId="515"/>
    <cellStyle name="_TG-TH_1_BAO CAO PT2000_Book1" xfId="516"/>
    <cellStyle name="_TG-TH_1_Bao cao XDCB 2001 - T11 KH dieu chinh 20-11-THAI" xfId="517"/>
    <cellStyle name="_TG-TH_1_BAO GIA NGAY 24-10-08 (co dam)" xfId="518"/>
    <cellStyle name="_TG-TH_1_Biểu KH 5 năm gửi UB sửa biểu VHXH" xfId="519"/>
    <cellStyle name="_TG-TH_1_Book1" xfId="520"/>
    <cellStyle name="_TG-TH_1_Book1_1" xfId="521"/>
    <cellStyle name="_TG-TH_1_Book1_1_Book1" xfId="522"/>
    <cellStyle name="_TG-TH_1_Book1_1_DanhMucDonGiaVTTB_Dien_TAM" xfId="523"/>
    <cellStyle name="_TG-TH_1_Book1_1_khoiluongbdacdoa" xfId="524"/>
    <cellStyle name="_TG-TH_1_Book1_2" xfId="525"/>
    <cellStyle name="_TG-TH_1_Book1_2_Book1" xfId="526"/>
    <cellStyle name="_TG-TH_1_Book1_3" xfId="527"/>
    <cellStyle name="_TG-TH_1_Book1_3_Book1" xfId="528"/>
    <cellStyle name="_TG-TH_1_Book1_3_DT truong thinh phu" xfId="529"/>
    <cellStyle name="_TG-TH_1_Book1_3_XL4Test5" xfId="530"/>
    <cellStyle name="_TG-TH_1_Book1_4" xfId="531"/>
    <cellStyle name="_TG-TH_1_Book1_BC-QT-WB-dthao" xfId="532"/>
    <cellStyle name="_TG-TH_1_Book1_Book1" xfId="533"/>
    <cellStyle name="_TG-TH_1_Book1_DanhMucDonGiaVTTB_Dien_TAM" xfId="534"/>
    <cellStyle name="_TG-TH_1_Book1_khoiluongbdacdoa" xfId="535"/>
    <cellStyle name="_TG-TH_1_Book1_Kiem Tra Don Gia" xfId="536"/>
    <cellStyle name="_TG-TH_1_Book1_Tong hop 3 tinh (11_5)-TTH-QN-QT" xfId="537"/>
    <cellStyle name="_TG-TH_1_Book1_" xfId="538"/>
    <cellStyle name="_TG-TH_1_CAU Khanh Nam(Thi Cong)" xfId="539"/>
    <cellStyle name="_TG-TH_1_DAU NOI PL-CL TAI PHU LAMHC" xfId="540"/>
    <cellStyle name="_TG-TH_1_Dcdtoan-bcnckt " xfId="541"/>
    <cellStyle name="_TG-TH_1_DN_MTP" xfId="542"/>
    <cellStyle name="_TG-TH_1_Dongia2-2003" xfId="543"/>
    <cellStyle name="_TG-TH_1_Dongia2-2003_DT truong thinh phu" xfId="544"/>
    <cellStyle name="_TG-TH_1_DT truong thinh phu" xfId="545"/>
    <cellStyle name="_TG-TH_1_DTCDT MR.2N110.HOCMON.TDTOAN.CCUNG" xfId="546"/>
    <cellStyle name="_TG-TH_1_DTDuong dong tien -sua tham tra 2009 - luong 650" xfId="547"/>
    <cellStyle name="_TG-TH_1_DU TRU VAT TU" xfId="548"/>
    <cellStyle name="_TG-TH_1_khoiluongbdacdoa" xfId="549"/>
    <cellStyle name="_TG-TH_1_Kiem Tra Don Gia" xfId="550"/>
    <cellStyle name="_TG-TH_1_Lora-tungchau" xfId="551"/>
    <cellStyle name="_TG-TH_1_moi" xfId="552"/>
    <cellStyle name="_TG-TH_1_PGIA-phieu tham tra Kho bac" xfId="553"/>
    <cellStyle name="_TG-TH_1_PT02-02" xfId="554"/>
    <cellStyle name="_TG-TH_1_PT02-02_Book1" xfId="555"/>
    <cellStyle name="_TG-TH_1_PT02-03" xfId="556"/>
    <cellStyle name="_TG-TH_1_PT02-03_Book1" xfId="557"/>
    <cellStyle name="_TG-TH_1_Qt-HT3PQ1(CauKho)" xfId="558"/>
    <cellStyle name="_TG-TH_1_Qt-HT3PQ1(CauKho)_Book1" xfId="559"/>
    <cellStyle name="_TG-TH_1_Qt-HT3PQ1(CauKho)_Don gia quy 3 nam 2003 - Ban Dien Luc" xfId="560"/>
    <cellStyle name="_TG-TH_1_Qt-HT3PQ1(CauKho)_Kiem Tra Don Gia" xfId="561"/>
    <cellStyle name="_TG-TH_1_Qt-HT3PQ1(CauKho)_NC-VL2-2003" xfId="562"/>
    <cellStyle name="_TG-TH_1_Qt-HT3PQ1(CauKho)_NC-VL2-2003_1" xfId="563"/>
    <cellStyle name="_TG-TH_1_Qt-HT3PQ1(CauKho)_XL4Test5" xfId="564"/>
    <cellStyle name="_TG-TH_1_QT-LCTP-AE" xfId="565"/>
    <cellStyle name="_TG-TH_1_Sheet2" xfId="566"/>
    <cellStyle name="_TG-TH_1_TEL OUT 2004" xfId="567"/>
    <cellStyle name="_TG-TH_1_Tong hop 3 tinh (11_5)-TTH-QN-QT" xfId="568"/>
    <cellStyle name="_TG-TH_1_XL4Poppy" xfId="569"/>
    <cellStyle name="_TG-TH_1_XL4Test5" xfId="570"/>
    <cellStyle name="_TG-TH_1_ÿÿÿÿÿ" xfId="571"/>
    <cellStyle name="_TG-TH_1_" xfId="572"/>
    <cellStyle name="_TG-TH_2" xfId="573"/>
    <cellStyle name="_TG-TH_2_BANG TONG HOP TINH HINH THANH QUYET TOAN (MOI I)" xfId="574"/>
    <cellStyle name="_TG-TH_2_BAO CAO KLCT PT2000" xfId="575"/>
    <cellStyle name="_TG-TH_2_BAO CAO PT2000" xfId="576"/>
    <cellStyle name="_TG-TH_2_BAO CAO PT2000_Book1" xfId="577"/>
    <cellStyle name="_TG-TH_2_Bao cao XDCB 2001 - T11 KH dieu chinh 20-11-THAI" xfId="578"/>
    <cellStyle name="_TG-TH_2_BAO GIA NGAY 24-10-08 (co dam)" xfId="579"/>
    <cellStyle name="_TG-TH_2_Biểu KH 5 năm gửi UB sửa biểu VHXH" xfId="580"/>
    <cellStyle name="_TG-TH_2_Book1" xfId="581"/>
    <cellStyle name="_TG-TH_2_Book1_1" xfId="582"/>
    <cellStyle name="_TG-TH_2_Book1_1_Book1" xfId="583"/>
    <cellStyle name="_TG-TH_2_Book1_1_DanhMucDonGiaVTTB_Dien_TAM" xfId="584"/>
    <cellStyle name="_TG-TH_2_Book1_1_khoiluongbdacdoa" xfId="585"/>
    <cellStyle name="_TG-TH_2_Book1_2" xfId="586"/>
    <cellStyle name="_TG-TH_2_Book1_2_Book1" xfId="587"/>
    <cellStyle name="_TG-TH_2_Book1_3" xfId="588"/>
    <cellStyle name="_TG-TH_2_Book1_3_Book1" xfId="589"/>
    <cellStyle name="_TG-TH_2_Book1_3_DT truong thinh phu" xfId="590"/>
    <cellStyle name="_TG-TH_2_Book1_3_XL4Test5" xfId="591"/>
    <cellStyle name="_TG-TH_2_Book1_4" xfId="592"/>
    <cellStyle name="_TG-TH_2_Book1_Book1" xfId="593"/>
    <cellStyle name="_TG-TH_2_Book1_DanhMucDonGiaVTTB_Dien_TAM" xfId="594"/>
    <cellStyle name="_TG-TH_2_Book1_khoiluongbdacdoa" xfId="595"/>
    <cellStyle name="_TG-TH_2_Book1_Kiem Tra Don Gia" xfId="596"/>
    <cellStyle name="_TG-TH_2_Book1_Tong hop 3 tinh (11_5)-TTH-QN-QT" xfId="597"/>
    <cellStyle name="_TG-TH_2_Book1_" xfId="598"/>
    <cellStyle name="_TG-TH_2_CAU Khanh Nam(Thi Cong)" xfId="599"/>
    <cellStyle name="_TG-TH_2_DAU NOI PL-CL TAI PHU LAMHC" xfId="600"/>
    <cellStyle name="_TG-TH_2_Dcdtoan-bcnckt " xfId="601"/>
    <cellStyle name="_TG-TH_2_DN_MTP" xfId="602"/>
    <cellStyle name="_TG-TH_2_Dongia2-2003" xfId="603"/>
    <cellStyle name="_TG-TH_2_Dongia2-2003_DT truong thinh phu" xfId="604"/>
    <cellStyle name="_TG-TH_2_DT truong thinh phu" xfId="605"/>
    <cellStyle name="_TG-TH_2_DTCDT MR.2N110.HOCMON.TDTOAN.CCUNG" xfId="606"/>
    <cellStyle name="_TG-TH_2_DTDuong dong tien -sua tham tra 2009 - luong 650" xfId="607"/>
    <cellStyle name="_TG-TH_2_DU TRU VAT TU" xfId="608"/>
    <cellStyle name="_TG-TH_2_khoiluongbdacdoa" xfId="609"/>
    <cellStyle name="_TG-TH_2_Kiem Tra Don Gia" xfId="610"/>
    <cellStyle name="_TG-TH_2_Lora-tungchau" xfId="611"/>
    <cellStyle name="_TG-TH_2_moi" xfId="612"/>
    <cellStyle name="_TG-TH_2_PGIA-phieu tham tra Kho bac" xfId="613"/>
    <cellStyle name="_TG-TH_2_PT02-02" xfId="614"/>
    <cellStyle name="_TG-TH_2_PT02-02_Book1" xfId="615"/>
    <cellStyle name="_TG-TH_2_PT02-03" xfId="616"/>
    <cellStyle name="_TG-TH_2_PT02-03_Book1" xfId="617"/>
    <cellStyle name="_TG-TH_2_Qt-HT3PQ1(CauKho)" xfId="618"/>
    <cellStyle name="_TG-TH_2_Qt-HT3PQ1(CauKho)_Book1" xfId="619"/>
    <cellStyle name="_TG-TH_2_Qt-HT3PQ1(CauKho)_Don gia quy 3 nam 2003 - Ban Dien Luc" xfId="620"/>
    <cellStyle name="_TG-TH_2_Qt-HT3PQ1(CauKho)_Kiem Tra Don Gia" xfId="621"/>
    <cellStyle name="_TG-TH_2_Qt-HT3PQ1(CauKho)_NC-VL2-2003" xfId="622"/>
    <cellStyle name="_TG-TH_2_Qt-HT3PQ1(CauKho)_NC-VL2-2003_1" xfId="623"/>
    <cellStyle name="_TG-TH_2_Qt-HT3PQ1(CauKho)_XL4Test5" xfId="624"/>
    <cellStyle name="_TG-TH_2_QT-LCTP-AE" xfId="625"/>
    <cellStyle name="_TG-TH_2_quy luong con lai nam 2004" xfId="626"/>
    <cellStyle name="_TG-TH_2_Sheet2" xfId="627"/>
    <cellStyle name="_TG-TH_2_TEL OUT 2004" xfId="628"/>
    <cellStyle name="_TG-TH_2_Tong hop 3 tinh (11_5)-TTH-QN-QT" xfId="629"/>
    <cellStyle name="_TG-TH_2_XL4Poppy" xfId="630"/>
    <cellStyle name="_TG-TH_2_XL4Test5" xfId="631"/>
    <cellStyle name="_TG-TH_2_ÿÿÿÿÿ" xfId="632"/>
    <cellStyle name="_TG-TH_2_" xfId="633"/>
    <cellStyle name="_TG-TH_3" xfId="634"/>
    <cellStyle name="_TG-TH_3_Book1" xfId="635"/>
    <cellStyle name="_TG-TH_3_Lora-tungchau" xfId="636"/>
    <cellStyle name="_TG-TH_3_Qt-HT3PQ1(CauKho)" xfId="637"/>
    <cellStyle name="_TG-TH_3_Qt-HT3PQ1(CauKho)_Book1" xfId="638"/>
    <cellStyle name="_TG-TH_3_Qt-HT3PQ1(CauKho)_Don gia quy 3 nam 2003 - Ban Dien Luc" xfId="639"/>
    <cellStyle name="_TG-TH_3_Qt-HT3PQ1(CauKho)_Kiem Tra Don Gia" xfId="640"/>
    <cellStyle name="_TG-TH_3_Qt-HT3PQ1(CauKho)_NC-VL2-2003" xfId="641"/>
    <cellStyle name="_TG-TH_3_Qt-HT3PQ1(CauKho)_NC-VL2-2003_1" xfId="642"/>
    <cellStyle name="_TG-TH_3_Qt-HT3PQ1(CauKho)_XL4Test5" xfId="643"/>
    <cellStyle name="_TG-TH_3_quy luong con lai nam 2004" xfId="644"/>
    <cellStyle name="_TG-TH_3_" xfId="645"/>
    <cellStyle name="_TG-TH_4" xfId="646"/>
    <cellStyle name="_TG-TH_4_Book1" xfId="647"/>
    <cellStyle name="_TG-TH_4_DTDuong dong tien -sua tham tra 2009 - luong 650" xfId="648"/>
    <cellStyle name="_TG-TH_4_quy luong con lai nam 2004" xfId="649"/>
    <cellStyle name="_TH KHAI TOAN THU THIEM cac tuyen TT noi" xfId="650"/>
    <cellStyle name="_TKP" xfId="651"/>
    <cellStyle name="_Tong dutoan PP LAHAI" xfId="652"/>
    <cellStyle name="_Tong hop 3 tinh (11_5)-TTH-QN-QT" xfId="653"/>
    <cellStyle name="_Tong hop may cheu nganh 1" xfId="654"/>
    <cellStyle name="_ung 2011 - 11-6-Thanh hoa-Nghe an" xfId="655"/>
    <cellStyle name="_ung truoc 2011 NSTW Thanh Hoa + Nge An gui Thu 12-5" xfId="656"/>
    <cellStyle name="_ung truoc cua long an (6-5-2010)" xfId="657"/>
    <cellStyle name="_ung von chinh thuc doan kiem tra TAY NAM BO" xfId="658"/>
    <cellStyle name="_Ung von nam 2011 vung TNB - Doan Cong tac (12-5-2010)" xfId="659"/>
    <cellStyle name="_Ung von nam 2011 vung TNB - Doan Cong tac (12-5-2010)_Copy of ghep 3 bieu trinh LD BO 28-6 (TPCP)" xfId="660"/>
    <cellStyle name="_ÿÿÿÿÿ" xfId="661"/>
    <cellStyle name="_ÿÿÿÿÿ_Kh ql62 (2010) 11-09" xfId="662"/>
    <cellStyle name="_" xfId="663"/>
    <cellStyle name="__1" xfId="664"/>
    <cellStyle name="__Bao gia TB Kon Dao 2010" xfId="665"/>
    <cellStyle name="~1" xfId="666"/>
    <cellStyle name="’Ê‰Ý [0.00]_laroux" xfId="667"/>
    <cellStyle name="’Ê‰Ý_laroux" xfId="668"/>
    <cellStyle name="•W?_Format" xfId="669"/>
    <cellStyle name="•W€_¯–ì" xfId="670"/>
    <cellStyle name="•W_¯–ì" xfId="671"/>
    <cellStyle name="W_MARINE" xfId="672"/>
    <cellStyle name="0" xfId="673"/>
    <cellStyle name="0.0" xfId="674"/>
    <cellStyle name="0.00" xfId="675"/>
    <cellStyle name="1" xfId="676"/>
    <cellStyle name="1_17 bieu (hung cap nhap)" xfId="677"/>
    <cellStyle name="1_7 noi 48 goi C5 9 vi na" xfId="678"/>
    <cellStyle name="1_BANG KE VAT TU" xfId="679"/>
    <cellStyle name="1_Bao cao doan cong tac cua Bo thang 4-2010" xfId="680"/>
    <cellStyle name="1_Bao cao giai ngan von dau tu nam 2009 (theo doi)" xfId="681"/>
    <cellStyle name="1_Bao cao giai ngan von dau tu nam 2009 (theo doi)_Bao cao doan cong tac cua Bo thang 4-2010" xfId="682"/>
    <cellStyle name="1_Bao cao giai ngan von dau tu nam 2009 (theo doi)_Ke hoach 2009 (theo doi) -1" xfId="683"/>
    <cellStyle name="1_Bao cao KP tu chu" xfId="684"/>
    <cellStyle name="1_BAO GIA NGAY 24-10-08 (co dam)" xfId="685"/>
    <cellStyle name="1_Bao gia TB Kon Dao 2010" xfId="686"/>
    <cellStyle name="1_BC 8 thang 2009 ve CT trong diem 5nam" xfId="687"/>
    <cellStyle name="1_BC 8 thang 2009 ve CT trong diem 5nam_Bao cao doan cong tac cua Bo thang 4-2010" xfId="688"/>
    <cellStyle name="1_BC 8 thang 2009 ve CT trong diem 5nam_bieu 01" xfId="689"/>
    <cellStyle name="1_BC 8 thang 2009 ve CT trong diem 5nam_bieu 01_Bao cao doan cong tac cua Bo thang 4-2010" xfId="690"/>
    <cellStyle name="1_BC nam 2007 (UB)" xfId="691"/>
    <cellStyle name="1_BC nam 2007 (UB)_Bao cao doan cong tac cua Bo thang 4-2010" xfId="692"/>
    <cellStyle name="1_bieu tong hop" xfId="693"/>
    <cellStyle name="1_Book1" xfId="694"/>
    <cellStyle name="1_Book1_1" xfId="695"/>
    <cellStyle name="1_Book1_1_VBPL kiểm toán Đầu tư XDCB 2010" xfId="696"/>
    <cellStyle name="1_Book1_Bao cao doan cong tac cua Bo thang 4-2010" xfId="697"/>
    <cellStyle name="1_Book1_BL vu" xfId="698"/>
    <cellStyle name="1_Book1_Book1" xfId="699"/>
    <cellStyle name="1_Book1_Gia - Thanh An" xfId="700"/>
    <cellStyle name="1_Book1_VBPL kiểm toán Đầu tư XDCB 2010" xfId="701"/>
    <cellStyle name="1_Book2" xfId="702"/>
    <cellStyle name="1_Book2_Bao cao doan cong tac cua Bo thang 4-2010" xfId="703"/>
    <cellStyle name="1_Cau thuy dien Ban La (Cu Anh)" xfId="704"/>
    <cellStyle name="1_Copy of ghep 3 bieu trinh LD BO 28-6 (TPCP)" xfId="705"/>
    <cellStyle name="1_Danh sach gui BC thuc hien KH2009" xfId="706"/>
    <cellStyle name="1_Danh sach gui BC thuc hien KH2009_Bao cao doan cong tac cua Bo thang 4-2010" xfId="707"/>
    <cellStyle name="1_Danh sach gui BC thuc hien KH2009_Ke hoach 2009 (theo doi) -1" xfId="708"/>
    <cellStyle name="1_Don gia Du thau ( XL19)" xfId="709"/>
    <cellStyle name="1_DT972000" xfId="710"/>
    <cellStyle name="1_dtCau Km3+429,21TL685" xfId="711"/>
    <cellStyle name="1_Dtdchinh2397" xfId="712"/>
    <cellStyle name="1_Du thau" xfId="713"/>
    <cellStyle name="1_Du toan 558 (Km17+508.12 - Km 22)" xfId="714"/>
    <cellStyle name="1_du toan lan 3" xfId="715"/>
    <cellStyle name="1_Gia - Thanh An" xfId="716"/>
    <cellStyle name="1_Gia_VLQL48_duyet " xfId="717"/>
    <cellStyle name="1_GIA-DUTHAUsuaNS" xfId="718"/>
    <cellStyle name="1_KH 2007 (theo doi)" xfId="719"/>
    <cellStyle name="1_KH 2007 (theo doi)_Bao cao doan cong tac cua Bo thang 4-2010" xfId="720"/>
    <cellStyle name="1_Kh ql62 (2010) 11-09" xfId="721"/>
    <cellStyle name="1_khoiluongbdacdoa" xfId="722"/>
    <cellStyle name="1_KL km 0-km3+300 dieu chinh 4-2008" xfId="723"/>
    <cellStyle name="1_KLNM 1303" xfId="724"/>
    <cellStyle name="1_KlQdinhduyet" xfId="725"/>
    <cellStyle name="1_LuuNgay17-03-2009Đơn KN Cục thuế" xfId="726"/>
    <cellStyle name="1_NTHOC" xfId="727"/>
    <cellStyle name="1_NTHOC_Tong hop theo doi von TPCP" xfId="728"/>
    <cellStyle name="1_NTHOC_Tong hop theo doi von TPCP_Bao cao kiem toan kh 2010" xfId="729"/>
    <cellStyle name="1_NTHOC_Tong hop theo doi von TPCP_Ke hoach 2010 (theo doi)2" xfId="730"/>
    <cellStyle name="1_NTHOC_Tong hop theo doi von TPCP_QD UBND tinh" xfId="731"/>
    <cellStyle name="1_NTHOC_Tong hop theo doi von TPCP_Worksheet in D: My Documents Luc Van ban xu ly Nam 2011 Bao cao ra soat tam ung TPCP" xfId="732"/>
    <cellStyle name="1_QT Thue GTGT 2008" xfId="733"/>
    <cellStyle name="1_Ra soat Giai ngan 2007 (dang lam)" xfId="734"/>
    <cellStyle name="1_Theo doi von TPCP (dang lam)" xfId="735"/>
    <cellStyle name="1_Thong ke cong" xfId="736"/>
    <cellStyle name="1_thong ke giao dan sinh" xfId="737"/>
    <cellStyle name="1_TonghopKL_BOY-sual2" xfId="738"/>
    <cellStyle name="1_TRUNG PMU 5" xfId="739"/>
    <cellStyle name="1_VBPL kiểm toán Đầu tư XDCB 2010" xfId="740"/>
    <cellStyle name="1_ÿÿÿÿÿ" xfId="741"/>
    <cellStyle name="1_ÿÿÿÿÿ_Bieu tong hop nhu cau ung 2011 da chon loc -Mien nui" xfId="742"/>
    <cellStyle name="1_ÿÿÿÿÿ_Kh ql62 (2010) 11-09" xfId="743"/>
    <cellStyle name="1_ÿÿÿÿÿ_mau bieu doan giam sat 2010 (version 2)" xfId="744"/>
    <cellStyle name="1_ÿÿÿÿÿ_VBPL kiểm toán Đầu tư XDCB 2010" xfId="745"/>
    <cellStyle name="1_" xfId="746"/>
    <cellStyle name="15" xfId="747"/>
    <cellStyle name="18" xfId="748"/>
    <cellStyle name="¹éºÐÀ²_      " xfId="749"/>
    <cellStyle name="2" xfId="750"/>
    <cellStyle name="2_7 noi 48 goi C5 9 vi na" xfId="751"/>
    <cellStyle name="2_BL vu" xfId="752"/>
    <cellStyle name="2_Book1" xfId="753"/>
    <cellStyle name="2_Book1_1" xfId="754"/>
    <cellStyle name="2_Book1_Bao cao kiem toan kh 2010" xfId="755"/>
    <cellStyle name="2_Book1_Ke hoach 2010 (theo doi)2" xfId="756"/>
    <cellStyle name="2_Book1_QD UBND tinh" xfId="757"/>
    <cellStyle name="2_Book1_VBPL kiểm toán Đầu tư XDCB 2010" xfId="758"/>
    <cellStyle name="2_Book1_Worksheet in D: My Documents Luc Van ban xu ly Nam 2011 Bao cao ra soat tam ung TPCP" xfId="759"/>
    <cellStyle name="2_Cau thuy dien Ban La (Cu Anh)" xfId="760"/>
    <cellStyle name="2_Dtdchinh2397" xfId="761"/>
    <cellStyle name="2_Du toan 558 (Km17+508.12 - Km 22)" xfId="762"/>
    <cellStyle name="2_Gia_VLQL48_duyet " xfId="763"/>
    <cellStyle name="2_KLNM 1303" xfId="764"/>
    <cellStyle name="2_KlQdinhduyet" xfId="765"/>
    <cellStyle name="2_NTHOC" xfId="766"/>
    <cellStyle name="2_NTHOC_Tong hop theo doi von TPCP" xfId="767"/>
    <cellStyle name="2_NTHOC_Tong hop theo doi von TPCP_Bao cao kiem toan kh 2010" xfId="768"/>
    <cellStyle name="2_NTHOC_Tong hop theo doi von TPCP_Ke hoach 2010 (theo doi)2" xfId="769"/>
    <cellStyle name="2_NTHOC_Tong hop theo doi von TPCP_QD UBND tinh" xfId="770"/>
    <cellStyle name="2_NTHOC_Tong hop theo doi von TPCP_Worksheet in D: My Documents Luc Van ban xu ly Nam 2011 Bao cao ra soat tam ung TPCP" xfId="771"/>
    <cellStyle name="2_Thong ke cong" xfId="772"/>
    <cellStyle name="2_thong ke giao dan sinh" xfId="773"/>
    <cellStyle name="2_Tong hop theo doi von TPCP" xfId="774"/>
    <cellStyle name="2_Tong hop theo doi von TPCP_Bao cao kiem toan kh 2010" xfId="775"/>
    <cellStyle name="2_Tong hop theo doi von TPCP_Ke hoach 2010 (theo doi)2" xfId="776"/>
    <cellStyle name="2_Tong hop theo doi von TPCP_QD UBND tinh" xfId="777"/>
    <cellStyle name="2_Tong hop theo doi von TPCP_Worksheet in D: My Documents Luc Van ban xu ly Nam 2011 Bao cao ra soat tam ung TPCP" xfId="778"/>
    <cellStyle name="2_TRUNG PMU 5" xfId="779"/>
    <cellStyle name="2_VBPL kiểm toán Đầu tư XDCB 2010" xfId="780"/>
    <cellStyle name="2_ÿÿÿÿÿ" xfId="781"/>
    <cellStyle name="2_ÿÿÿÿÿ_Bieu tong hop nhu cau ung 2011 da chon loc -Mien nui" xfId="782"/>
    <cellStyle name="2_ÿÿÿÿÿ_mau bieu doan giam sat 2010 (version 2)" xfId="783"/>
    <cellStyle name="20" xfId="784"/>
    <cellStyle name="20% - Accent1 2" xfId="785"/>
    <cellStyle name="20% - Accent2 2" xfId="786"/>
    <cellStyle name="20% - Accent3 2" xfId="787"/>
    <cellStyle name="20% - Accent4 2" xfId="788"/>
    <cellStyle name="20% - Accent5 2" xfId="789"/>
    <cellStyle name="20% - Accent6 2" xfId="790"/>
    <cellStyle name="20% - Nhấn1" xfId="791"/>
    <cellStyle name="20% - Nhấn2" xfId="792"/>
    <cellStyle name="20% - Nhấn3" xfId="793"/>
    <cellStyle name="20% - Nhấn4" xfId="794"/>
    <cellStyle name="20% - Nhấn5" xfId="795"/>
    <cellStyle name="20% - Nhấn6" xfId="796"/>
    <cellStyle name="-2001" xfId="797"/>
    <cellStyle name="3" xfId="798"/>
    <cellStyle name="3_7 noi 48 goi C5 9 vi na" xfId="799"/>
    <cellStyle name="3_Book1" xfId="800"/>
    <cellStyle name="3_Book1_1" xfId="801"/>
    <cellStyle name="3_Cau thuy dien Ban La (Cu Anh)" xfId="802"/>
    <cellStyle name="3_Dtdchinh2397" xfId="803"/>
    <cellStyle name="3_Du toan 558 (Km17+508.12 - Km 22)" xfId="804"/>
    <cellStyle name="3_Gia_VLQL48_duyet " xfId="805"/>
    <cellStyle name="3_KLNM 1303" xfId="806"/>
    <cellStyle name="3_KlQdinhduyet" xfId="807"/>
    <cellStyle name="3_Thong ke cong" xfId="808"/>
    <cellStyle name="3_thong ke giao dan sinh" xfId="809"/>
    <cellStyle name="3_VBPL kiểm toán Đầu tư XDCB 2010" xfId="810"/>
    <cellStyle name="3_ÿÿÿÿÿ" xfId="811"/>
    <cellStyle name="4" xfId="812"/>
    <cellStyle name="4_7 noi 48 goi C5 9 vi na" xfId="813"/>
    <cellStyle name="4_Book1" xfId="814"/>
    <cellStyle name="4_Book1_1" xfId="815"/>
    <cellStyle name="4_Cau thuy dien Ban La (Cu Anh)" xfId="816"/>
    <cellStyle name="4_Dtdchinh2397" xfId="817"/>
    <cellStyle name="4_Du toan 558 (Km17+508.12 - Km 22)" xfId="818"/>
    <cellStyle name="4_Gia_VLQL48_duyet " xfId="819"/>
    <cellStyle name="4_KLNM 1303" xfId="820"/>
    <cellStyle name="4_KlQdinhduyet" xfId="821"/>
    <cellStyle name="4_Thong ke cong" xfId="822"/>
    <cellStyle name="4_thong ke giao dan sinh" xfId="823"/>
    <cellStyle name="4_ÿÿÿÿÿ" xfId="824"/>
    <cellStyle name="40% - Accent1 2" xfId="825"/>
    <cellStyle name="40% - Accent2 2" xfId="826"/>
    <cellStyle name="40% - Accent3 2" xfId="827"/>
    <cellStyle name="40% - Accent4 2" xfId="828"/>
    <cellStyle name="40% - Accent5 2" xfId="829"/>
    <cellStyle name="40% - Accent6 2" xfId="830"/>
    <cellStyle name="40% - Nhấn1" xfId="831"/>
    <cellStyle name="40% - Nhấn2" xfId="832"/>
    <cellStyle name="40% - Nhấn3" xfId="833"/>
    <cellStyle name="40% - Nhấn4" xfId="834"/>
    <cellStyle name="40% - Nhấn5" xfId="835"/>
    <cellStyle name="40% - Nhấn6" xfId="836"/>
    <cellStyle name="6" xfId="837"/>
    <cellStyle name="6_Bieu mau ung 2011-Mien Trung-TPCP-11-6" xfId="838"/>
    <cellStyle name="6_Copy of ghep 3 bieu trinh LD BO 28-6 (TPCP)" xfId="839"/>
    <cellStyle name="6_DTDuong dong tien -sua tham tra 2009 - luong 650" xfId="840"/>
    <cellStyle name="6_Nhu cau tam ung NSNN&amp;TPCP&amp;ODA theo tieu chi cua Bo (CV410_BKH-TH)_vung Tay Nguyen (11.6.2010)" xfId="841"/>
    <cellStyle name="60% - Accent1 2" xfId="842"/>
    <cellStyle name="60% - Accent2 2" xfId="843"/>
    <cellStyle name="60% - Accent3 2" xfId="844"/>
    <cellStyle name="60% - Accent4 2" xfId="845"/>
    <cellStyle name="60% - Accent5 2" xfId="846"/>
    <cellStyle name="60% - Accent6 2" xfId="847"/>
    <cellStyle name="60% - Nhấn1" xfId="848"/>
    <cellStyle name="60% - Nhấn2" xfId="849"/>
    <cellStyle name="60% - Nhấn3" xfId="850"/>
    <cellStyle name="60% - Nhấn4" xfId="851"/>
    <cellStyle name="60% - Nhấn5" xfId="852"/>
    <cellStyle name="60% - Nhấn6" xfId="853"/>
    <cellStyle name="9" xfId="854"/>
    <cellStyle name="Accent1 2" xfId="855"/>
    <cellStyle name="Accent2 2" xfId="856"/>
    <cellStyle name="Accent3 2" xfId="857"/>
    <cellStyle name="Accent4 2" xfId="858"/>
    <cellStyle name="Accent5 2" xfId="859"/>
    <cellStyle name="Accent6 2" xfId="860"/>
    <cellStyle name="ÅëÈ­ [0]_      " xfId="861"/>
    <cellStyle name="AeE­ [0]_INQUIRY ¿?¾÷AßAø " xfId="862"/>
    <cellStyle name="ÅëÈ­ [0]_L601CPT" xfId="863"/>
    <cellStyle name="ÅëÈ­_      " xfId="864"/>
    <cellStyle name="AeE­_INQUIRY ¿?¾÷AßAø " xfId="865"/>
    <cellStyle name="ÅëÈ­_L601CPT" xfId="866"/>
    <cellStyle name="args.style" xfId="867"/>
    <cellStyle name="at" xfId="868"/>
    <cellStyle name="ÄÞ¸¶ [0]_      " xfId="869"/>
    <cellStyle name="AÞ¸¶ [0]_INQUIRY ¿?¾÷AßAø " xfId="870"/>
    <cellStyle name="ÄÞ¸¶ [0]_L601CPT" xfId="871"/>
    <cellStyle name="ÄÞ¸¶_      " xfId="872"/>
    <cellStyle name="AÞ¸¶_INQUIRY ¿?¾÷AßAø " xfId="873"/>
    <cellStyle name="ÄÞ¸¶_L601CPT" xfId="874"/>
    <cellStyle name="AutoFormat Options" xfId="875"/>
    <cellStyle name="AutoFormat-Optionen" xfId="876"/>
    <cellStyle name="AutoFormat-Optionen 2" xfId="877"/>
    <cellStyle name="AutoFormat-Optionen 2 2" xfId="878"/>
    <cellStyle name="AutoFormat-Optionen 3" xfId="879"/>
    <cellStyle name="Bad 2" xfId="880"/>
    <cellStyle name="Body" xfId="881"/>
    <cellStyle name="C?AØ_¿?¾÷CoE² " xfId="882"/>
    <cellStyle name="C~1" xfId="883"/>
    <cellStyle name="Ç¥ÁØ_      " xfId="884"/>
    <cellStyle name="C￥AØ_¿μ¾÷CoE² " xfId="885"/>
    <cellStyle name="Ç¥ÁØ_±¸¹Ì´ëÃ¥" xfId="886"/>
    <cellStyle name="C￥AØ_Sheet1_¿μ¾÷CoE² " xfId="887"/>
    <cellStyle name="Ç¥ÁØ_ÿÿÿÿÿÿ_4_ÃÑÇÕ°è " xfId="888"/>
    <cellStyle name="Calc Currency (0)" xfId="889"/>
    <cellStyle name="Calc Currency (2)" xfId="890"/>
    <cellStyle name="Calc Percent (0)" xfId="891"/>
    <cellStyle name="Calc Percent (1)" xfId="892"/>
    <cellStyle name="Calc Percent (2)" xfId="893"/>
    <cellStyle name="Calc Units (0)" xfId="894"/>
    <cellStyle name="Calc Units (1)" xfId="895"/>
    <cellStyle name="Calc Units (2)" xfId="896"/>
    <cellStyle name="Calculation 2" xfId="897"/>
    <cellStyle name="category" xfId="898"/>
    <cellStyle name="Cerrency_Sheet2_XANGDAU" xfId="899"/>
    <cellStyle name="Check Cell 2" xfId="900"/>
    <cellStyle name="Chi phÝ kh¸c_Book1" xfId="901"/>
    <cellStyle name="chu" xfId="902"/>
    <cellStyle name="CHUONG" xfId="903"/>
    <cellStyle name="Co?ma_Sheet1" xfId="904"/>
    <cellStyle name="Comma" xfId="1" builtinId="3"/>
    <cellStyle name="Comma  - Style1" xfId="905"/>
    <cellStyle name="Comma  - Style2" xfId="906"/>
    <cellStyle name="Comma  - Style3" xfId="907"/>
    <cellStyle name="Comma  - Style4" xfId="908"/>
    <cellStyle name="Comma  - Style5" xfId="909"/>
    <cellStyle name="Comma  - Style6" xfId="910"/>
    <cellStyle name="Comma  - Style7" xfId="911"/>
    <cellStyle name="Comma  - Style8" xfId="912"/>
    <cellStyle name="Comma [0] 2" xfId="913"/>
    <cellStyle name="Comma [0] 3" xfId="914"/>
    <cellStyle name="Comma [0] 4" xfId="915"/>
    <cellStyle name="Comma [0] 5" xfId="916"/>
    <cellStyle name="Comma [00]" xfId="917"/>
    <cellStyle name="Comma 10" xfId="918"/>
    <cellStyle name="Comma 10 2" xfId="3"/>
    <cellStyle name="Comma 10 2 2" xfId="919"/>
    <cellStyle name="Comma 10 3" xfId="920"/>
    <cellStyle name="Comma 11" xfId="921"/>
    <cellStyle name="Comma 12" xfId="922"/>
    <cellStyle name="Comma 13" xfId="923"/>
    <cellStyle name="Comma 14" xfId="2"/>
    <cellStyle name="Comma 15" xfId="924"/>
    <cellStyle name="Comma 16" xfId="925"/>
    <cellStyle name="Comma 16 3" xfId="1802"/>
    <cellStyle name="Comma 17" xfId="926"/>
    <cellStyle name="Comma 18" xfId="927"/>
    <cellStyle name="Comma 19" xfId="928"/>
    <cellStyle name="Comma 2" xfId="929"/>
    <cellStyle name="Comma 2 2" xfId="930"/>
    <cellStyle name="Comma 2 3" xfId="931"/>
    <cellStyle name="Comma 2 3 2" xfId="932"/>
    <cellStyle name="Comma 2 4" xfId="933"/>
    <cellStyle name="Comma 2 5" xfId="934"/>
    <cellStyle name="Comma 2 6" xfId="1790"/>
    <cellStyle name="Comma 2_Book1" xfId="935"/>
    <cellStyle name="Comma 20" xfId="936"/>
    <cellStyle name="Comma 21" xfId="937"/>
    <cellStyle name="Comma 21 2" xfId="938"/>
    <cellStyle name="Comma 21 3" xfId="939"/>
    <cellStyle name="Comma 21 4" xfId="940"/>
    <cellStyle name="Comma 21 5" xfId="941"/>
    <cellStyle name="Comma 21 6" xfId="942"/>
    <cellStyle name="Comma 22" xfId="943"/>
    <cellStyle name="Comma 22 2" xfId="944"/>
    <cellStyle name="Comma 22 3" xfId="5"/>
    <cellStyle name="Comma 23" xfId="945"/>
    <cellStyle name="Comma 23 2" xfId="946"/>
    <cellStyle name="Comma 24" xfId="947"/>
    <cellStyle name="Comma 25" xfId="948"/>
    <cellStyle name="Comma 26" xfId="949"/>
    <cellStyle name="Comma 3" xfId="950"/>
    <cellStyle name="Comma 3 2" xfId="951"/>
    <cellStyle name="Comma 3 3" xfId="952"/>
    <cellStyle name="Comma 3 4" xfId="1796"/>
    <cellStyle name="Comma 3_VBPL kiểm toán Đầu tư XDCB 2010" xfId="953"/>
    <cellStyle name="Comma 4" xfId="954"/>
    <cellStyle name="Comma 4 2" xfId="955"/>
    <cellStyle name="Comma 4 3" xfId="1797"/>
    <cellStyle name="Comma 4_Bieu mau KH 2011 (gui Vu DP)" xfId="956"/>
    <cellStyle name="Comma 5" xfId="957"/>
    <cellStyle name="Comma 6" xfId="958"/>
    <cellStyle name="Comma 7" xfId="959"/>
    <cellStyle name="Comma 8" xfId="960"/>
    <cellStyle name="Comma 8 2" xfId="961"/>
    <cellStyle name="Comma 8 3" xfId="1798"/>
    <cellStyle name="Comma 9" xfId="962"/>
    <cellStyle name="comma zerodec" xfId="963"/>
    <cellStyle name="Comma0" xfId="964"/>
    <cellStyle name="Comma0 - Modelo1" xfId="965"/>
    <cellStyle name="Comma0 - Style1" xfId="966"/>
    <cellStyle name="Comma0 2" xfId="967"/>
    <cellStyle name="Comma0_Book1" xfId="968"/>
    <cellStyle name="Comma1 - Modelo2" xfId="969"/>
    <cellStyle name="Comma1 - Style2" xfId="970"/>
    <cellStyle name="cong" xfId="971"/>
    <cellStyle name="Copied" xfId="972"/>
    <cellStyle name="Cࡵrrency_Sheet1_PRODUCTĠ" xfId="973"/>
    <cellStyle name="Currency [00]" xfId="974"/>
    <cellStyle name="Currency 2" xfId="975"/>
    <cellStyle name="Currency 3" xfId="976"/>
    <cellStyle name="Currency0" xfId="977"/>
    <cellStyle name="Currency0 2" xfId="978"/>
    <cellStyle name="Currency0 2 2" xfId="979"/>
    <cellStyle name="Currency0 2 3" xfId="980"/>
    <cellStyle name="Currency0 2 4" xfId="981"/>
    <cellStyle name="Currency0 2_Khoi cong moi 1" xfId="982"/>
    <cellStyle name="Currency0 3" xfId="983"/>
    <cellStyle name="Currency0 4" xfId="984"/>
    <cellStyle name="Currency0_Book1" xfId="985"/>
    <cellStyle name="Currency1" xfId="986"/>
    <cellStyle name="D1" xfId="987"/>
    <cellStyle name="Date" xfId="988"/>
    <cellStyle name="Date 2" xfId="989"/>
    <cellStyle name="Date Short" xfId="990"/>
    <cellStyle name="Date_17 bieu (hung cap nhap)" xfId="991"/>
    <cellStyle name="Đầu ra" xfId="992"/>
    <cellStyle name="Đầu vào" xfId="993"/>
    <cellStyle name="DAUDE" xfId="994"/>
    <cellStyle name="Đề mục 1" xfId="995"/>
    <cellStyle name="Đề mục 2" xfId="996"/>
    <cellStyle name="Đề mục 3" xfId="997"/>
    <cellStyle name="Đề mục 4" xfId="998"/>
    <cellStyle name="Decimal" xfId="999"/>
    <cellStyle name="Decimal 2" xfId="1000"/>
    <cellStyle name="Decimal 3" xfId="1001"/>
    <cellStyle name="Decimal 4" xfId="1002"/>
    <cellStyle name="DELTA" xfId="1003"/>
    <cellStyle name="Dezimal [0]_35ERI8T2gbIEMixb4v26icuOo" xfId="1004"/>
    <cellStyle name="Dezimal_35ERI8T2gbIEMixb4v26icuOo" xfId="1005"/>
    <cellStyle name="Dg" xfId="1006"/>
    <cellStyle name="Dgia" xfId="1007"/>
    <cellStyle name="Dia" xfId="1008"/>
    <cellStyle name="Dollar (zero dec)" xfId="1009"/>
    <cellStyle name="Don gia" xfId="1010"/>
    <cellStyle name="DuToanBXD" xfId="1011"/>
    <cellStyle name="Dziesi?tny [0]_Invoices2001Slovakia" xfId="1012"/>
    <cellStyle name="Dziesi?tny_Invoices2001Slovakia" xfId="1013"/>
    <cellStyle name="Dziesietny [0]_Invoices2001Slovakia" xfId="1014"/>
    <cellStyle name="Dziesiętny [0]_Invoices2001Slovakia" xfId="1015"/>
    <cellStyle name="Dziesietny [0]_Invoices2001Slovakia_01_Nha so 1_Dien" xfId="1016"/>
    <cellStyle name="Dziesiętny [0]_Invoices2001Slovakia_01_Nha so 1_Dien" xfId="1017"/>
    <cellStyle name="Dziesietny [0]_Invoices2001Slovakia_10_Nha so 10_Dien1" xfId="1018"/>
    <cellStyle name="Dziesiętny [0]_Invoices2001Slovakia_10_Nha so 10_Dien1" xfId="1019"/>
    <cellStyle name="Dziesietny [0]_Invoices2001Slovakia_Book1" xfId="1020"/>
    <cellStyle name="Dziesiętny [0]_Invoices2001Slovakia_Book1" xfId="1021"/>
    <cellStyle name="Dziesietny [0]_Invoices2001Slovakia_Book1_1" xfId="1022"/>
    <cellStyle name="Dziesiętny [0]_Invoices2001Slovakia_Book1_1" xfId="1023"/>
    <cellStyle name="Dziesietny [0]_Invoices2001Slovakia_Book1_1_Book1" xfId="1024"/>
    <cellStyle name="Dziesiętny [0]_Invoices2001Slovakia_Book1_1_Book1" xfId="1025"/>
    <cellStyle name="Dziesietny [0]_Invoices2001Slovakia_Book1_2" xfId="1026"/>
    <cellStyle name="Dziesiętny [0]_Invoices2001Slovakia_Book1_2" xfId="1027"/>
    <cellStyle name="Dziesietny [0]_Invoices2001Slovakia_Book1_Nhu cau von ung truoc 2011 Tha h Hoa + Nge An gui TW" xfId="1028"/>
    <cellStyle name="Dziesiętny [0]_Invoices2001Slovakia_Book1_Nhu cau von ung truoc 2011 Tha h Hoa + Nge An gui TW" xfId="1029"/>
    <cellStyle name="Dziesietny [0]_Invoices2001Slovakia_Book1_Tong hop Cac tuyen(9-1-06)" xfId="1030"/>
    <cellStyle name="Dziesiętny [0]_Invoices2001Slovakia_Book1_Tong hop Cac tuyen(9-1-06)" xfId="1031"/>
    <cellStyle name="Dziesietny [0]_Invoices2001Slovakia_Book1_ung 2011 - 11-6-Thanh hoa-Nghe an" xfId="1032"/>
    <cellStyle name="Dziesiętny [0]_Invoices2001Slovakia_Book1_ung 2011 - 11-6-Thanh hoa-Nghe an" xfId="1033"/>
    <cellStyle name="Dziesietny [0]_Invoices2001Slovakia_Book1_ung truoc 2011 NSTW Thanh Hoa + Nge An gui Thu 12-5" xfId="1034"/>
    <cellStyle name="Dziesiętny [0]_Invoices2001Slovakia_Book1_ung truoc 2011 NSTW Thanh Hoa + Nge An gui Thu 12-5" xfId="1035"/>
    <cellStyle name="Dziesietny [0]_Invoices2001Slovakia_d-uong+TDT" xfId="1036"/>
    <cellStyle name="Dziesiętny [0]_Invoices2001Slovakia_Nhµ ®Ó xe" xfId="1037"/>
    <cellStyle name="Dziesietny [0]_Invoices2001Slovakia_Nha bao ve(28-7-05)" xfId="1038"/>
    <cellStyle name="Dziesiętny [0]_Invoices2001Slovakia_Nha bao ve(28-7-05)" xfId="1039"/>
    <cellStyle name="Dziesietny [0]_Invoices2001Slovakia_NHA de xe nguyen du" xfId="1040"/>
    <cellStyle name="Dziesiętny [0]_Invoices2001Slovakia_NHA de xe nguyen du" xfId="1041"/>
    <cellStyle name="Dziesietny [0]_Invoices2001Slovakia_Nhalamviec VTC(25-1-05)" xfId="1042"/>
    <cellStyle name="Dziesiętny [0]_Invoices2001Slovakia_Nhalamviec VTC(25-1-05)" xfId="1043"/>
    <cellStyle name="Dziesietny [0]_Invoices2001Slovakia_Nhu cau von ung truoc 2011 Tha h Hoa + Nge An gui TW" xfId="1044"/>
    <cellStyle name="Dziesiętny [0]_Invoices2001Slovakia_TDT KHANH HOA" xfId="1045"/>
    <cellStyle name="Dziesietny [0]_Invoices2001Slovakia_TDT KHANH HOA_Tong hop Cac tuyen(9-1-06)" xfId="1046"/>
    <cellStyle name="Dziesiętny [0]_Invoices2001Slovakia_TDT KHANH HOA_Tong hop Cac tuyen(9-1-06)" xfId="1047"/>
    <cellStyle name="Dziesietny [0]_Invoices2001Slovakia_TDT quangngai" xfId="1048"/>
    <cellStyle name="Dziesiętny [0]_Invoices2001Slovakia_TDT quangngai" xfId="1049"/>
    <cellStyle name="Dziesietny [0]_Invoices2001Slovakia_TMDT(10-5-06)" xfId="1050"/>
    <cellStyle name="Dziesietny_Invoices2001Slovakia" xfId="1051"/>
    <cellStyle name="Dziesiętny_Invoices2001Slovakia" xfId="1052"/>
    <cellStyle name="Dziesietny_Invoices2001Slovakia_01_Nha so 1_Dien" xfId="1053"/>
    <cellStyle name="Dziesiętny_Invoices2001Slovakia_01_Nha so 1_Dien" xfId="1054"/>
    <cellStyle name="Dziesietny_Invoices2001Slovakia_10_Nha so 10_Dien1" xfId="1055"/>
    <cellStyle name="Dziesiętny_Invoices2001Slovakia_10_Nha so 10_Dien1" xfId="1056"/>
    <cellStyle name="Dziesietny_Invoices2001Slovakia_Book1" xfId="1057"/>
    <cellStyle name="Dziesiętny_Invoices2001Slovakia_Book1" xfId="1058"/>
    <cellStyle name="Dziesietny_Invoices2001Slovakia_Book1_1" xfId="1059"/>
    <cellStyle name="Dziesiętny_Invoices2001Slovakia_Book1_1" xfId="1060"/>
    <cellStyle name="Dziesietny_Invoices2001Slovakia_Book1_1_Book1" xfId="1061"/>
    <cellStyle name="Dziesiętny_Invoices2001Slovakia_Book1_1_Book1" xfId="1062"/>
    <cellStyle name="Dziesietny_Invoices2001Slovakia_Book1_2" xfId="1063"/>
    <cellStyle name="Dziesiętny_Invoices2001Slovakia_Book1_2" xfId="1064"/>
    <cellStyle name="Dziesietny_Invoices2001Slovakia_Book1_Nhu cau von ung truoc 2011 Tha h Hoa + Nge An gui TW" xfId="1065"/>
    <cellStyle name="Dziesiętny_Invoices2001Slovakia_Book1_Nhu cau von ung truoc 2011 Tha h Hoa + Nge An gui TW" xfId="1066"/>
    <cellStyle name="Dziesietny_Invoices2001Slovakia_Book1_Tong hop Cac tuyen(9-1-06)" xfId="1067"/>
    <cellStyle name="Dziesiętny_Invoices2001Slovakia_Book1_Tong hop Cac tuyen(9-1-06)" xfId="1068"/>
    <cellStyle name="Dziesietny_Invoices2001Slovakia_Book1_ung 2011 - 11-6-Thanh hoa-Nghe an" xfId="1069"/>
    <cellStyle name="Dziesiętny_Invoices2001Slovakia_Book1_ung 2011 - 11-6-Thanh hoa-Nghe an" xfId="1070"/>
    <cellStyle name="Dziesietny_Invoices2001Slovakia_Book1_ung truoc 2011 NSTW Thanh Hoa + Nge An gui Thu 12-5" xfId="1071"/>
    <cellStyle name="Dziesiętny_Invoices2001Slovakia_Book1_ung truoc 2011 NSTW Thanh Hoa + Nge An gui Thu 12-5" xfId="1072"/>
    <cellStyle name="Dziesietny_Invoices2001Slovakia_d-uong+TDT" xfId="1073"/>
    <cellStyle name="Dziesiętny_Invoices2001Slovakia_Nhµ ®Ó xe" xfId="1074"/>
    <cellStyle name="Dziesietny_Invoices2001Slovakia_Nha bao ve(28-7-05)" xfId="1075"/>
    <cellStyle name="Dziesiętny_Invoices2001Slovakia_Nha bao ve(28-7-05)" xfId="1076"/>
    <cellStyle name="Dziesietny_Invoices2001Slovakia_NHA de xe nguyen du" xfId="1077"/>
    <cellStyle name="Dziesiętny_Invoices2001Slovakia_NHA de xe nguyen du" xfId="1078"/>
    <cellStyle name="Dziesietny_Invoices2001Slovakia_Nhalamviec VTC(25-1-05)" xfId="1079"/>
    <cellStyle name="Dziesiętny_Invoices2001Slovakia_Nhalamviec VTC(25-1-05)" xfId="1080"/>
    <cellStyle name="Dziesietny_Invoices2001Slovakia_Nhu cau von ung truoc 2011 Tha h Hoa + Nge An gui TW" xfId="1081"/>
    <cellStyle name="Dziesiętny_Invoices2001Slovakia_TDT KHANH HOA" xfId="1082"/>
    <cellStyle name="Dziesietny_Invoices2001Slovakia_TDT KHANH HOA_Tong hop Cac tuyen(9-1-06)" xfId="1083"/>
    <cellStyle name="Dziesiętny_Invoices2001Slovakia_TDT KHANH HOA_Tong hop Cac tuyen(9-1-06)" xfId="1084"/>
    <cellStyle name="Dziesietny_Invoices2001Slovakia_TDT quangngai" xfId="1085"/>
    <cellStyle name="Dziesiętny_Invoices2001Slovakia_TDT quangngai" xfId="1086"/>
    <cellStyle name="Dziesietny_Invoices2001Slovakia_TMDT(10-5-06)" xfId="1087"/>
    <cellStyle name="e" xfId="1088"/>
    <cellStyle name="Encabez1" xfId="1089"/>
    <cellStyle name="Encabez2" xfId="1090"/>
    <cellStyle name="Enter Currency (0)" xfId="1091"/>
    <cellStyle name="Enter Currency (2)" xfId="1092"/>
    <cellStyle name="Enter Units (0)" xfId="1093"/>
    <cellStyle name="Enter Units (1)" xfId="1094"/>
    <cellStyle name="Enter Units (2)" xfId="1095"/>
    <cellStyle name="Entered" xfId="1096"/>
    <cellStyle name="En-tete1" xfId="1097"/>
    <cellStyle name="En-tete2" xfId="1098"/>
    <cellStyle name="Euro" xfId="1099"/>
    <cellStyle name="Explanatory Text 2" xfId="1100"/>
    <cellStyle name="f" xfId="1101"/>
    <cellStyle name="F2" xfId="1102"/>
    <cellStyle name="F3" xfId="1103"/>
    <cellStyle name="F4" xfId="1104"/>
    <cellStyle name="F5" xfId="1105"/>
    <cellStyle name="F6" xfId="1106"/>
    <cellStyle name="F7" xfId="1107"/>
    <cellStyle name="F8" xfId="1108"/>
    <cellStyle name="Fijo" xfId="1109"/>
    <cellStyle name="Financier" xfId="1110"/>
    <cellStyle name="Financiero" xfId="1111"/>
    <cellStyle name="Fixe" xfId="1112"/>
    <cellStyle name="Fixed" xfId="1113"/>
    <cellStyle name="Fixed 2" xfId="1114"/>
    <cellStyle name="Font Britannic16" xfId="1115"/>
    <cellStyle name="Font Britannic18" xfId="1116"/>
    <cellStyle name="Font CenturyCond 18" xfId="1117"/>
    <cellStyle name="Font Cond20" xfId="1118"/>
    <cellStyle name="Font LucidaSans16" xfId="1119"/>
    <cellStyle name="Font NewCenturyCond18" xfId="1120"/>
    <cellStyle name="Font Ottawa14" xfId="1121"/>
    <cellStyle name="Font Ottawa16" xfId="1122"/>
    <cellStyle name="Formulas" xfId="1123"/>
    <cellStyle name="Ghi chú" xfId="1124"/>
    <cellStyle name="gia" xfId="1125"/>
    <cellStyle name="Good 2" xfId="1126"/>
    <cellStyle name="Grey" xfId="1127"/>
    <cellStyle name="Group" xfId="1128"/>
    <cellStyle name="H" xfId="1129"/>
    <cellStyle name="ha" xfId="1130"/>
    <cellStyle name="Head 1" xfId="1131"/>
    <cellStyle name="HEADER" xfId="1132"/>
    <cellStyle name="Header1" xfId="1133"/>
    <cellStyle name="Header2" xfId="1134"/>
    <cellStyle name="Heading 1 2" xfId="1135"/>
    <cellStyle name="Heading 1 3" xfId="1136"/>
    <cellStyle name="Heading 2 2" xfId="1137"/>
    <cellStyle name="Heading 2 3" xfId="1138"/>
    <cellStyle name="Heading 3 2" xfId="1139"/>
    <cellStyle name="Heading 4 2" xfId="1140"/>
    <cellStyle name="Heading1" xfId="1141"/>
    <cellStyle name="Heading2" xfId="1142"/>
    <cellStyle name="HEADINGS" xfId="1143"/>
    <cellStyle name="HEADINGSTOP" xfId="1144"/>
    <cellStyle name="headoption" xfId="1145"/>
    <cellStyle name="hoa" xfId="1146"/>
    <cellStyle name="Hoa-Scholl" xfId="1147"/>
    <cellStyle name="HUY" xfId="1148"/>
    <cellStyle name="i phÝ kh¸c_B¶ng 2" xfId="1149"/>
    <cellStyle name="I.3" xfId="1150"/>
    <cellStyle name="i·0" xfId="1151"/>
    <cellStyle name="ï-¾È»ê_BiÓu TB" xfId="1152"/>
    <cellStyle name="Input [yellow]" xfId="1153"/>
    <cellStyle name="Input 2" xfId="1154"/>
    <cellStyle name="k" xfId="1155"/>
    <cellStyle name="k_TONG HOP KINH PHI" xfId="1156"/>
    <cellStyle name="k_ÿÿÿÿÿ" xfId="1157"/>
    <cellStyle name="k_ÿÿÿÿÿ_1" xfId="1158"/>
    <cellStyle name="k_ÿÿÿÿÿ_2" xfId="1159"/>
    <cellStyle name="kh¸c_Bang Chi tieu" xfId="1160"/>
    <cellStyle name="khanh" xfId="1161"/>
    <cellStyle name="khoa2" xfId="1162"/>
    <cellStyle name="khung" xfId="1163"/>
    <cellStyle name="Kiểm tra Ô" xfId="1164"/>
    <cellStyle name="KL" xfId="1165"/>
    <cellStyle name="LAS - XD 354" xfId="1166"/>
    <cellStyle name="Ledger 17 x 11 in" xfId="1167"/>
    <cellStyle name="Ledger 17 x 11 in 2" xfId="1799"/>
    <cellStyle name="left" xfId="1168"/>
    <cellStyle name="Line" xfId="1169"/>
    <cellStyle name="Link Currency (0)" xfId="1170"/>
    <cellStyle name="Link Currency (2)" xfId="1171"/>
    <cellStyle name="Link Units (0)" xfId="1172"/>
    <cellStyle name="Link Units (1)" xfId="1173"/>
    <cellStyle name="Link Units (2)" xfId="1174"/>
    <cellStyle name="Linked Cell 2" xfId="1175"/>
    <cellStyle name="MAU" xfId="1176"/>
    <cellStyle name="Migliaia (0)_CALPREZZ" xfId="1177"/>
    <cellStyle name="Migliaia_ PESO ELETTR." xfId="1178"/>
    <cellStyle name="Millares [0]_10 AVERIAS MASIVAS + ANT" xfId="1179"/>
    <cellStyle name="Millares_Well Timing" xfId="1180"/>
    <cellStyle name="Milliers [0]_      " xfId="1181"/>
    <cellStyle name="Milliers_      " xfId="1182"/>
    <cellStyle name="Model" xfId="1183"/>
    <cellStyle name="moi" xfId="1184"/>
    <cellStyle name="Moneda [0]_Well Timing" xfId="1185"/>
    <cellStyle name="Moneda_Well Timing" xfId="1186"/>
    <cellStyle name="Monetaire" xfId="1187"/>
    <cellStyle name="Monétaire [0]_      " xfId="1188"/>
    <cellStyle name="Monétaire_      " xfId="1189"/>
    <cellStyle name="n" xfId="1190"/>
    <cellStyle name="n_17 bieu (hung cap nhap)" xfId="1191"/>
    <cellStyle name="n_Bao cao doan cong tac cua Bo thang 4-2010" xfId="1192"/>
    <cellStyle name="n_goi 4 - qt" xfId="1193"/>
    <cellStyle name="n_VBPL kiểm toán Đầu tư XDCB 2010" xfId="1194"/>
    <cellStyle name="Neutral 2" xfId="1195"/>
    <cellStyle name="New" xfId="1196"/>
    <cellStyle name="New Times Roman" xfId="1197"/>
    <cellStyle name="nga" xfId="1198"/>
    <cellStyle name="Nhấn1" xfId="1199"/>
    <cellStyle name="Nhấn2" xfId="1200"/>
    <cellStyle name="Nhấn3" xfId="1201"/>
    <cellStyle name="Nhấn4" xfId="1202"/>
    <cellStyle name="Nhấn5" xfId="1203"/>
    <cellStyle name="Nhấn6" xfId="1204"/>
    <cellStyle name="no dec" xfId="1205"/>
    <cellStyle name="ÑONVÒ" xfId="1206"/>
    <cellStyle name="Normal" xfId="0" builtinId="0"/>
    <cellStyle name="Normal - ??1" xfId="1207"/>
    <cellStyle name="Normal - Style1" xfId="1208"/>
    <cellStyle name="Normal - Style1 2" xfId="1209"/>
    <cellStyle name="Normal - Style1 2 2" xfId="1210"/>
    <cellStyle name="Normal - Style1 2 3" xfId="1211"/>
    <cellStyle name="Normal - Style1 2 4" xfId="1212"/>
    <cellStyle name="Normal - Style1 2_Khoi cong moi 1" xfId="1213"/>
    <cellStyle name="Normal - Style1 3" xfId="1214"/>
    <cellStyle name="Normal - Style1 4" xfId="1215"/>
    <cellStyle name="Normal - Style1_Bao cao kiem toan kh 2010" xfId="1216"/>
    <cellStyle name="Normal - 유형1" xfId="1217"/>
    <cellStyle name="Normal 10" xfId="1218"/>
    <cellStyle name="Normal 10 2 24" xfId="1803"/>
    <cellStyle name="Normal 10 2 4" xfId="1805"/>
    <cellStyle name="Normal 11" xfId="1219"/>
    <cellStyle name="Normal 11 2" xfId="1800"/>
    <cellStyle name="Normal 12" xfId="1220"/>
    <cellStyle name="Normal 13" xfId="1221"/>
    <cellStyle name="Normal 14" xfId="1222"/>
    <cellStyle name="Normal 15" xfId="1223"/>
    <cellStyle name="Normal 16" xfId="1224"/>
    <cellStyle name="Normal 17" xfId="1225"/>
    <cellStyle name="Normal 18" xfId="1226"/>
    <cellStyle name="Normal 19" xfId="1227"/>
    <cellStyle name="Normal 2" xfId="1228"/>
    <cellStyle name="Normal 2 2" xfId="1229"/>
    <cellStyle name="Normal 2 2 2" xfId="1793"/>
    <cellStyle name="Normal 2 3" xfId="1230"/>
    <cellStyle name="Normal 2 3 2" xfId="1231"/>
    <cellStyle name="Normal 2 3 3" xfId="1795"/>
    <cellStyle name="Normal 2 4" xfId="1801"/>
    <cellStyle name="Normal 2 5" xfId="1789"/>
    <cellStyle name="Normal 2_17 bieu (hung cap nhap)" xfId="1232"/>
    <cellStyle name="Normal 20" xfId="1233"/>
    <cellStyle name="Normal 21" xfId="1234"/>
    <cellStyle name="Normal 22" xfId="1235"/>
    <cellStyle name="Normal 23" xfId="1236"/>
    <cellStyle name="Normal 24" xfId="1807"/>
    <cellStyle name="Normal 3" xfId="1237"/>
    <cellStyle name="Normal 3 2" xfId="1238"/>
    <cellStyle name="Normal 3 3" xfId="1791"/>
    <cellStyle name="Normal 3 4" xfId="1239"/>
    <cellStyle name="Normal 3_17 bieu (hung cap nhap)" xfId="1240"/>
    <cellStyle name="Normal 4" xfId="1241"/>
    <cellStyle name="Normal 4 2" xfId="1242"/>
    <cellStyle name="Normal 4 3" xfId="1794"/>
    <cellStyle name="Normal 4_Bieu mau KH 2011 (gui Vu DP)" xfId="1243"/>
    <cellStyle name="Normal 43" xfId="1806"/>
    <cellStyle name="Normal 5" xfId="1244"/>
    <cellStyle name="Normal 5 2" xfId="1245"/>
    <cellStyle name="Normal 5 3" xfId="1246"/>
    <cellStyle name="Normal 5_Book1" xfId="1247"/>
    <cellStyle name="Normal 52 2" xfId="1804"/>
    <cellStyle name="Normal 6" xfId="1248"/>
    <cellStyle name="Normal 6 2" xfId="1249"/>
    <cellStyle name="Normal 6 3" xfId="1250"/>
    <cellStyle name="Normal 6 4" xfId="1251"/>
    <cellStyle name="Normal 6 5" xfId="1252"/>
    <cellStyle name="Normal 6 6" xfId="1253"/>
    <cellStyle name="Normal 6_Bieu mau KH 2011 (gui Vu DP)" xfId="1254"/>
    <cellStyle name="Normal 7" xfId="1255"/>
    <cellStyle name="Normal 7 2" xfId="1792"/>
    <cellStyle name="Normal 8" xfId="1256"/>
    <cellStyle name="Normal 9" xfId="1257"/>
    <cellStyle name="Normal 9 2" xfId="4"/>
    <cellStyle name="Normal 9 3" xfId="1258"/>
    <cellStyle name="Normal1" xfId="1259"/>
    <cellStyle name="Normal8" xfId="1260"/>
    <cellStyle name="NORMAL-ADB" xfId="1261"/>
    <cellStyle name="Normale_ PESO ELETTR." xfId="1262"/>
    <cellStyle name="Normalny_Cennik obowiazuje od 06-08-2001 r (1)" xfId="1263"/>
    <cellStyle name="Note 2" xfId="1264"/>
    <cellStyle name="NWM" xfId="1265"/>
    <cellStyle name="Ô Được nối kết" xfId="1266"/>
    <cellStyle name="Ò_x000d_Normal_123569" xfId="1267"/>
    <cellStyle name="Œ…‹æØ‚è [0.00]_††††† " xfId="1268"/>
    <cellStyle name="Œ…‹æØ‚è_††††† " xfId="1269"/>
    <cellStyle name="oft Excel]_x000d__x000a_Comment=open=/f ‚ðw’è‚·‚é‚ÆAƒ†[ƒU[’è‹`ŠÖ”‚ðŠÖ”“\‚è•t‚¯‚Ìˆê——‚É“o˜^‚·‚é‚±‚Æ‚ª‚Å‚«‚Ü‚·B_x000d__x000a_Maximized" xfId="1270"/>
    <cellStyle name="oft Excel]_x000d__x000a_Comment=open=/f ‚ðŽw’è‚·‚é‚ÆAƒ†[ƒU[’è‹`ŠÖ”‚ðŠÖ”“\‚è•t‚¯‚Ìˆê——‚É“o˜^‚·‚é‚±‚Æ‚ª‚Å‚«‚Ü‚·B_x000d__x000a_Maximized" xfId="1271"/>
    <cellStyle name="oft Excel]_x000d__x000a_Comment=The open=/f lines load custom functions into the Paste Function list._x000d__x000a_Maximized=2_x000d__x000a_Basics=1_x000d__x000a_A" xfId="1272"/>
    <cellStyle name="oft Excel]_x000d__x000a_Comment=The open=/f lines load custom functions into the Paste Function list._x000d__x000a_Maximized=3_x000d__x000a_Basics=1_x000d__x000a_A" xfId="1273"/>
    <cellStyle name="omma [0]_Mktg Prog" xfId="1274"/>
    <cellStyle name="ormal_Sheet1_1" xfId="1275"/>
    <cellStyle name="Output 2" xfId="1276"/>
    <cellStyle name="p" xfId="1277"/>
    <cellStyle name="paint" xfId="1278"/>
    <cellStyle name="Pattern" xfId="1279"/>
    <cellStyle name="per.style" xfId="1280"/>
    <cellStyle name="Percent" xfId="1788" builtinId="5"/>
    <cellStyle name="Percent [0]" xfId="1281"/>
    <cellStyle name="Percent [00]" xfId="1282"/>
    <cellStyle name="Percent [2]" xfId="1283"/>
    <cellStyle name="Percent 2" xfId="1284"/>
    <cellStyle name="Percent 3" xfId="1285"/>
    <cellStyle name="PERCENTAGE" xfId="1286"/>
    <cellStyle name="PHONG" xfId="1287"/>
    <cellStyle name="Pourcentage" xfId="1288"/>
    <cellStyle name="PrePop Currency (0)" xfId="1289"/>
    <cellStyle name="PrePop Currency (2)" xfId="1290"/>
    <cellStyle name="PrePop Units (0)" xfId="1291"/>
    <cellStyle name="PrePop Units (1)" xfId="1292"/>
    <cellStyle name="PrePop Units (2)" xfId="1293"/>
    <cellStyle name="pricing" xfId="1294"/>
    <cellStyle name="PSChar" xfId="1295"/>
    <cellStyle name="PSHeading" xfId="1296"/>
    <cellStyle name="regstoresfromspecstores" xfId="1297"/>
    <cellStyle name="RevList" xfId="1298"/>
    <cellStyle name="rlink_tiªn l­în_x001b_Hyperlink_TONG HOP KINH PHI" xfId="1299"/>
    <cellStyle name="rmal_ADAdot" xfId="1300"/>
    <cellStyle name="S—_x0008_" xfId="1301"/>
    <cellStyle name="s]_x000d__x000a_spooler=yes_x000d__x000a_load=_x000d__x000a_Beep=yes_x000d__x000a_NullPort=None_x000d__x000a_BorderWidth=3_x000d__x000a_CursorBlinkRate=1200_x000d__x000a_DoubleClickSpeed=452_x000d__x000a_Programs=co" xfId="1302"/>
    <cellStyle name="SAPBEXaggData" xfId="1303"/>
    <cellStyle name="SAPBEXaggDataEmph" xfId="1304"/>
    <cellStyle name="SAPBEXaggItem" xfId="1305"/>
    <cellStyle name="SAPBEXchaText" xfId="1306"/>
    <cellStyle name="SAPBEXexcBad7" xfId="1307"/>
    <cellStyle name="SAPBEXexcBad8" xfId="1308"/>
    <cellStyle name="SAPBEXexcBad9" xfId="1309"/>
    <cellStyle name="SAPBEXexcCritical4" xfId="1310"/>
    <cellStyle name="SAPBEXexcCritical5" xfId="1311"/>
    <cellStyle name="SAPBEXexcCritical6" xfId="1312"/>
    <cellStyle name="SAPBEXexcGood1" xfId="1313"/>
    <cellStyle name="SAPBEXexcGood2" xfId="1314"/>
    <cellStyle name="SAPBEXexcGood3" xfId="1315"/>
    <cellStyle name="SAPBEXfilterDrill" xfId="1316"/>
    <cellStyle name="SAPBEXfilterItem" xfId="1317"/>
    <cellStyle name="SAPBEXfilterText" xfId="1318"/>
    <cellStyle name="SAPBEXformats" xfId="1319"/>
    <cellStyle name="SAPBEXheaderItem" xfId="1320"/>
    <cellStyle name="SAPBEXheaderText" xfId="1321"/>
    <cellStyle name="SAPBEXresData" xfId="1322"/>
    <cellStyle name="SAPBEXresDataEmph" xfId="1323"/>
    <cellStyle name="SAPBEXresItem" xfId="1324"/>
    <cellStyle name="SAPBEXstdData" xfId="1325"/>
    <cellStyle name="SAPBEXstdDataEmph" xfId="1326"/>
    <cellStyle name="SAPBEXstdItem" xfId="1327"/>
    <cellStyle name="SAPBEXtitle" xfId="1328"/>
    <cellStyle name="SAPBEXundefined" xfId="1329"/>
    <cellStyle name="serJet 1200 Series PCL 6" xfId="1330"/>
    <cellStyle name="SHADEDSTORES" xfId="1331"/>
    <cellStyle name="so" xfId="1332"/>
    <cellStyle name="SO%" xfId="1333"/>
    <cellStyle name="so_Book1" xfId="1334"/>
    <cellStyle name="songuyen" xfId="1335"/>
    <cellStyle name="specstores" xfId="1336"/>
    <cellStyle name="Standard_AAbgleich" xfId="1337"/>
    <cellStyle name="STT" xfId="1338"/>
    <cellStyle name="STTDG" xfId="1339"/>
    <cellStyle name="Style 1" xfId="1340"/>
    <cellStyle name="Style 10" xfId="1341"/>
    <cellStyle name="Style 100" xfId="1342"/>
    <cellStyle name="Style 101" xfId="1343"/>
    <cellStyle name="Style 102" xfId="1344"/>
    <cellStyle name="Style 103" xfId="1345"/>
    <cellStyle name="Style 104" xfId="1346"/>
    <cellStyle name="Style 105" xfId="1347"/>
    <cellStyle name="Style 106" xfId="1348"/>
    <cellStyle name="Style 107" xfId="1349"/>
    <cellStyle name="Style 108" xfId="1350"/>
    <cellStyle name="Style 109" xfId="1351"/>
    <cellStyle name="Style 11" xfId="1352"/>
    <cellStyle name="Style 110" xfId="1353"/>
    <cellStyle name="Style 111" xfId="1354"/>
    <cellStyle name="Style 112" xfId="1355"/>
    <cellStyle name="Style 113" xfId="1356"/>
    <cellStyle name="Style 114" xfId="1357"/>
    <cellStyle name="Style 115" xfId="1358"/>
    <cellStyle name="Style 116" xfId="1359"/>
    <cellStyle name="Style 117" xfId="1360"/>
    <cellStyle name="Style 118" xfId="1361"/>
    <cellStyle name="Style 119" xfId="1362"/>
    <cellStyle name="Style 12" xfId="1363"/>
    <cellStyle name="Style 120" xfId="1364"/>
    <cellStyle name="Style 121" xfId="1365"/>
    <cellStyle name="Style 122" xfId="1366"/>
    <cellStyle name="Style 123" xfId="1367"/>
    <cellStyle name="Style 124" xfId="1368"/>
    <cellStyle name="Style 125" xfId="1369"/>
    <cellStyle name="Style 126" xfId="1370"/>
    <cellStyle name="Style 127" xfId="1371"/>
    <cellStyle name="Style 128" xfId="1372"/>
    <cellStyle name="Style 129" xfId="1373"/>
    <cellStyle name="Style 13" xfId="1374"/>
    <cellStyle name="Style 130" xfId="1375"/>
    <cellStyle name="Style 131" xfId="1376"/>
    <cellStyle name="Style 132" xfId="1377"/>
    <cellStyle name="Style 133" xfId="1378"/>
    <cellStyle name="Style 134" xfId="1379"/>
    <cellStyle name="Style 135" xfId="1380"/>
    <cellStyle name="Style 136" xfId="1381"/>
    <cellStyle name="Style 137" xfId="1382"/>
    <cellStyle name="Style 138" xfId="1383"/>
    <cellStyle name="Style 139" xfId="1384"/>
    <cellStyle name="Style 14" xfId="1385"/>
    <cellStyle name="Style 140" xfId="1386"/>
    <cellStyle name="Style 141" xfId="1387"/>
    <cellStyle name="Style 142" xfId="1388"/>
    <cellStyle name="Style 143" xfId="1389"/>
    <cellStyle name="Style 144" xfId="1390"/>
    <cellStyle name="Style 145" xfId="1391"/>
    <cellStyle name="Style 146" xfId="1392"/>
    <cellStyle name="Style 147" xfId="1393"/>
    <cellStyle name="Style 148" xfId="1394"/>
    <cellStyle name="Style 149" xfId="1395"/>
    <cellStyle name="Style 15" xfId="1396"/>
    <cellStyle name="Style 150" xfId="1397"/>
    <cellStyle name="Style 151" xfId="1398"/>
    <cellStyle name="Style 152" xfId="1399"/>
    <cellStyle name="Style 153" xfId="1400"/>
    <cellStyle name="Style 154" xfId="1401"/>
    <cellStyle name="Style 155" xfId="1402"/>
    <cellStyle name="Style 156" xfId="1403"/>
    <cellStyle name="Style 157" xfId="1404"/>
    <cellStyle name="Style 158" xfId="1405"/>
    <cellStyle name="Style 159" xfId="1406"/>
    <cellStyle name="Style 16" xfId="1407"/>
    <cellStyle name="Style 160" xfId="1408"/>
    <cellStyle name="Style 161" xfId="1409"/>
    <cellStyle name="Style 162" xfId="1410"/>
    <cellStyle name="Style 163" xfId="1411"/>
    <cellStyle name="Style 17" xfId="1412"/>
    <cellStyle name="Style 18" xfId="1413"/>
    <cellStyle name="Style 19" xfId="1414"/>
    <cellStyle name="Style 2" xfId="1415"/>
    <cellStyle name="Style 20" xfId="1416"/>
    <cellStyle name="Style 21" xfId="1417"/>
    <cellStyle name="Style 22" xfId="1418"/>
    <cellStyle name="Style 23" xfId="1419"/>
    <cellStyle name="Style 24" xfId="1420"/>
    <cellStyle name="Style 25" xfId="1421"/>
    <cellStyle name="Style 26" xfId="1422"/>
    <cellStyle name="Style 27" xfId="1423"/>
    <cellStyle name="Style 28" xfId="1424"/>
    <cellStyle name="Style 29" xfId="1425"/>
    <cellStyle name="Style 3" xfId="1426"/>
    <cellStyle name="Style 30" xfId="1427"/>
    <cellStyle name="Style 31" xfId="1428"/>
    <cellStyle name="Style 32" xfId="1429"/>
    <cellStyle name="Style 33" xfId="1430"/>
    <cellStyle name="Style 34" xfId="1431"/>
    <cellStyle name="Style 35" xfId="1432"/>
    <cellStyle name="Style 36" xfId="1433"/>
    <cellStyle name="Style 37" xfId="1434"/>
    <cellStyle name="Style 38" xfId="1435"/>
    <cellStyle name="Style 39" xfId="1436"/>
    <cellStyle name="Style 4" xfId="1437"/>
    <cellStyle name="Style 40" xfId="1438"/>
    <cellStyle name="Style 41" xfId="1439"/>
    <cellStyle name="Style 42" xfId="1440"/>
    <cellStyle name="Style 43" xfId="1441"/>
    <cellStyle name="Style 44" xfId="1442"/>
    <cellStyle name="Style 45" xfId="1443"/>
    <cellStyle name="Style 46" xfId="1444"/>
    <cellStyle name="Style 47" xfId="1445"/>
    <cellStyle name="Style 48" xfId="1446"/>
    <cellStyle name="Style 49" xfId="1447"/>
    <cellStyle name="Style 5" xfId="1448"/>
    <cellStyle name="Style 50" xfId="1449"/>
    <cellStyle name="Style 51" xfId="1450"/>
    <cellStyle name="Style 52" xfId="1451"/>
    <cellStyle name="Style 53" xfId="1452"/>
    <cellStyle name="Style 54" xfId="1453"/>
    <cellStyle name="Style 55" xfId="1454"/>
    <cellStyle name="Style 56" xfId="1455"/>
    <cellStyle name="Style 57" xfId="1456"/>
    <cellStyle name="Style 58" xfId="1457"/>
    <cellStyle name="Style 59" xfId="1458"/>
    <cellStyle name="Style 6" xfId="1459"/>
    <cellStyle name="Style 60" xfId="1460"/>
    <cellStyle name="Style 61" xfId="1461"/>
    <cellStyle name="Style 62" xfId="1462"/>
    <cellStyle name="Style 63" xfId="1463"/>
    <cellStyle name="Style 64" xfId="1464"/>
    <cellStyle name="Style 65" xfId="1465"/>
    <cellStyle name="Style 66" xfId="1466"/>
    <cellStyle name="Style 67" xfId="1467"/>
    <cellStyle name="Style 68" xfId="1468"/>
    <cellStyle name="Style 69" xfId="1469"/>
    <cellStyle name="Style 7" xfId="1470"/>
    <cellStyle name="Style 70" xfId="1471"/>
    <cellStyle name="Style 71" xfId="1472"/>
    <cellStyle name="Style 72" xfId="1473"/>
    <cellStyle name="Style 73" xfId="1474"/>
    <cellStyle name="Style 74" xfId="1475"/>
    <cellStyle name="Style 75" xfId="1476"/>
    <cellStyle name="Style 76" xfId="1477"/>
    <cellStyle name="Style 77" xfId="1478"/>
    <cellStyle name="Style 78" xfId="1479"/>
    <cellStyle name="Style 79" xfId="1480"/>
    <cellStyle name="Style 8" xfId="1481"/>
    <cellStyle name="Style 80" xfId="1482"/>
    <cellStyle name="Style 81" xfId="1483"/>
    <cellStyle name="Style 82" xfId="1484"/>
    <cellStyle name="Style 83" xfId="1485"/>
    <cellStyle name="Style 84" xfId="1486"/>
    <cellStyle name="Style 85" xfId="1487"/>
    <cellStyle name="Style 86" xfId="1488"/>
    <cellStyle name="Style 87" xfId="1489"/>
    <cellStyle name="Style 88" xfId="1490"/>
    <cellStyle name="Style 89" xfId="1491"/>
    <cellStyle name="Style 9" xfId="1492"/>
    <cellStyle name="Style 90" xfId="1493"/>
    <cellStyle name="Style 91" xfId="1494"/>
    <cellStyle name="Style 92" xfId="1495"/>
    <cellStyle name="Style 93" xfId="1496"/>
    <cellStyle name="Style 94" xfId="1497"/>
    <cellStyle name="Style 95" xfId="1498"/>
    <cellStyle name="Style 96" xfId="1499"/>
    <cellStyle name="Style 97" xfId="1500"/>
    <cellStyle name="Style 98" xfId="1501"/>
    <cellStyle name="Style 99" xfId="1502"/>
    <cellStyle name="Style Date" xfId="1503"/>
    <cellStyle name="style_1" xfId="1504"/>
    <cellStyle name="subhead" xfId="1505"/>
    <cellStyle name="Subtotal" xfId="1506"/>
    <cellStyle name="symbol" xfId="1507"/>
    <cellStyle name="T" xfId="1508"/>
    <cellStyle name="T_BANG LUONG MOI KSDH va KSDC (co phu cap khu vuc)" xfId="1509"/>
    <cellStyle name="T_bao cao" xfId="1510"/>
    <cellStyle name="T_Bao cao so lieu kiem toan nam 2007 sua" xfId="1511"/>
    <cellStyle name="T_BBTNG-06" xfId="1512"/>
    <cellStyle name="T_BC CTMT-2008 Ttinh" xfId="1513"/>
    <cellStyle name="T_BC CTMT-2008 Ttinh_bieu tong hop" xfId="1514"/>
    <cellStyle name="T_BC CTMT-2008 Ttinh_Tong hop ra soat von ung 2011 -Chau" xfId="1515"/>
    <cellStyle name="T_BC CTMT-2008 Ttinh_Tong hop -Yte-Giao thong-Thuy loi-24-6" xfId="1516"/>
    <cellStyle name="T_Bc_tuan_1_CKy_6_KONTUM" xfId="1517"/>
    <cellStyle name="T_Bc_tuan_1_CKy_6_KONTUM_Book1" xfId="1518"/>
    <cellStyle name="T_Bieu mau danh muc du an thuoc CTMTQG nam 2008" xfId="1519"/>
    <cellStyle name="T_Bieu mau danh muc du an thuoc CTMTQG nam 2008_bieu tong hop" xfId="1520"/>
    <cellStyle name="T_Bieu mau danh muc du an thuoc CTMTQG nam 2008_Tong hop ra soat von ung 2011 -Chau" xfId="1521"/>
    <cellStyle name="T_Bieu mau danh muc du an thuoc CTMTQG nam 2008_Tong hop -Yte-Giao thong-Thuy loi-24-6" xfId="1522"/>
    <cellStyle name="T_Bieu tong hop nhu cau ung 2011 da chon loc -Mien nui" xfId="1523"/>
    <cellStyle name="T_Book1" xfId="1524"/>
    <cellStyle name="T_Book1_1" xfId="1525"/>
    <cellStyle name="T_Book1_1_Bieu mau ung 2011-Mien Trung-TPCP-11-6" xfId="1526"/>
    <cellStyle name="T_Book1_1_bieu tong hop" xfId="1527"/>
    <cellStyle name="T_Book1_1_Bieu tong hop nhu cau ung 2011 da chon loc -Mien nui" xfId="1528"/>
    <cellStyle name="T_Book1_1_Book1" xfId="1529"/>
    <cellStyle name="T_Book1_1_CPK" xfId="1530"/>
    <cellStyle name="T_Book1_1_Khoi luong cac hang muc chi tiet-702" xfId="1531"/>
    <cellStyle name="T_Book1_1_khoiluongbdacdoa" xfId="1532"/>
    <cellStyle name="T_Book1_1_KL NT dap nen Dot 3" xfId="1533"/>
    <cellStyle name="T_Book1_1_KL NT Dot 3" xfId="1534"/>
    <cellStyle name="T_Book1_1_mau KL vach son" xfId="1535"/>
    <cellStyle name="T_Book1_1_Nhu cau tam ung NSNN&amp;TPCP&amp;ODA theo tieu chi cua Bo (CV410_BKH-TH)_vung Tay Nguyen (11.6.2010)" xfId="1536"/>
    <cellStyle name="T_Book1_1_Thiet bi" xfId="1537"/>
    <cellStyle name="T_Book1_1_Thong ke cong" xfId="1538"/>
    <cellStyle name="T_Book1_1_Tong hop ra soat von ung 2011 -Chau" xfId="1539"/>
    <cellStyle name="T_Book1_1_Tong hop -Yte-Giao thong-Thuy loi-24-6" xfId="1540"/>
    <cellStyle name="T_Book1_2" xfId="1541"/>
    <cellStyle name="T_Book1_2_DTDuong dong tien -sua tham tra 2009 - luong 650" xfId="1542"/>
    <cellStyle name="T_Book1_Bao cao kiem toan kh 2010" xfId="1543"/>
    <cellStyle name="T_Book1_Bieu mau danh muc du an thuoc CTMTQG nam 2008" xfId="1544"/>
    <cellStyle name="T_Book1_Bieu mau danh muc du an thuoc CTMTQG nam 2008_bieu tong hop" xfId="1545"/>
    <cellStyle name="T_Book1_Bieu mau danh muc du an thuoc CTMTQG nam 2008_Tong hop ra soat von ung 2011 -Chau" xfId="1546"/>
    <cellStyle name="T_Book1_Bieu mau danh muc du an thuoc CTMTQG nam 2008_Tong hop -Yte-Giao thong-Thuy loi-24-6" xfId="1547"/>
    <cellStyle name="T_Book1_Bieu tong hop nhu cau ung 2011 da chon loc -Mien nui" xfId="1548"/>
    <cellStyle name="T_Book1_Book1" xfId="1549"/>
    <cellStyle name="T_Book1_Book1_1" xfId="1550"/>
    <cellStyle name="T_Book1_CPK" xfId="1551"/>
    <cellStyle name="T_Book1_DT492" xfId="1552"/>
    <cellStyle name="T_Book1_DT972000" xfId="1553"/>
    <cellStyle name="T_Book1_DTDuong dong tien -sua tham tra 2009 - luong 650" xfId="1554"/>
    <cellStyle name="T_Book1_Du an khoi cong moi nam 2010" xfId="1555"/>
    <cellStyle name="T_Book1_Du an khoi cong moi nam 2010_bieu tong hop" xfId="1556"/>
    <cellStyle name="T_Book1_Du an khoi cong moi nam 2010_Tong hop ra soat von ung 2011 -Chau" xfId="1557"/>
    <cellStyle name="T_Book1_Du an khoi cong moi nam 2010_Tong hop -Yte-Giao thong-Thuy loi-24-6" xfId="1558"/>
    <cellStyle name="T_Book1_Du toan khao sat (bo sung 2009)" xfId="1559"/>
    <cellStyle name="T_Book1_Hang Tom goi9 9-07(Cau 12 sua)" xfId="1560"/>
    <cellStyle name="T_Book1_HECO-NR78-Gui a-Vinh(15-5-07)" xfId="1561"/>
    <cellStyle name="T_Book1_Ke hoach 2010 (theo doi)2" xfId="1562"/>
    <cellStyle name="T_Book1_Ket qua phan bo von nam 2008" xfId="1563"/>
    <cellStyle name="T_Book1_KH XDCB_2008 lan 2 sua ngay 10-11" xfId="1564"/>
    <cellStyle name="T_Book1_Khoi luong cac hang muc chi tiet-702" xfId="1565"/>
    <cellStyle name="T_Book1_Khoi luong chinh Hang Tom" xfId="1566"/>
    <cellStyle name="T_Book1_khoiluongbdacdoa" xfId="1567"/>
    <cellStyle name="T_Book1_KL NT dap nen Dot 3" xfId="1568"/>
    <cellStyle name="T_Book1_KL NT Dot 3" xfId="1569"/>
    <cellStyle name="T_Book1_mau bieu doan giam sat 2010 (version 2)" xfId="1570"/>
    <cellStyle name="T_Book1_mau KL vach son" xfId="1571"/>
    <cellStyle name="T_Book1_Nhu cau von ung truoc 2011 Tha h Hoa + Nge An gui TW" xfId="1572"/>
    <cellStyle name="T_Book1_QD UBND tinh" xfId="1573"/>
    <cellStyle name="T_Book1_San sat hach moi" xfId="1574"/>
    <cellStyle name="T_Book1_Thiet bi" xfId="1575"/>
    <cellStyle name="T_Book1_Thong ke cong" xfId="1576"/>
    <cellStyle name="T_Book1_Tong hop 3 tinh (11_5)-TTH-QN-QT" xfId="1577"/>
    <cellStyle name="T_Book1_ung 2011 - 11-6-Thanh hoa-Nghe an" xfId="1578"/>
    <cellStyle name="T_Book1_ung truoc 2011 NSTW Thanh Hoa + Nge An gui Thu 12-5" xfId="1579"/>
    <cellStyle name="T_Book1_VBPL kiểm toán Đầu tư XDCB 2010" xfId="1580"/>
    <cellStyle name="T_Book1_Worksheet in D: My Documents Luc Van ban xu ly Nam 2011 Bao cao ra soat tam ung TPCP" xfId="1581"/>
    <cellStyle name="T_CDKT" xfId="1582"/>
    <cellStyle name="T_Chuan bi dau tu nam 2008" xfId="1583"/>
    <cellStyle name="T_Chuan bi dau tu nam 2008_bieu tong hop" xfId="1584"/>
    <cellStyle name="T_Chuan bi dau tu nam 2008_Tong hop ra soat von ung 2011 -Chau" xfId="1585"/>
    <cellStyle name="T_Chuan bi dau tu nam 2008_Tong hop -Yte-Giao thong-Thuy loi-24-6" xfId="1586"/>
    <cellStyle name="T_Copy of Bao cao  XDCB 7 thang nam 2008_So KH&amp;DT SUA" xfId="1587"/>
    <cellStyle name="T_Copy of Bao cao  XDCB 7 thang nam 2008_So KH&amp;DT SUA_bieu tong hop" xfId="1588"/>
    <cellStyle name="T_Copy of Bao cao  XDCB 7 thang nam 2008_So KH&amp;DT SUA_Tong hop ra soat von ung 2011 -Chau" xfId="1589"/>
    <cellStyle name="T_Copy of Bao cao  XDCB 7 thang nam 2008_So KH&amp;DT SUA_Tong hop -Yte-Giao thong-Thuy loi-24-6" xfId="1590"/>
    <cellStyle name="T_Copy of KS Du an dau tu" xfId="1591"/>
    <cellStyle name="T_Cost for DD (summary)" xfId="1592"/>
    <cellStyle name="T_CPK" xfId="1593"/>
    <cellStyle name="T_CTMTQG 2008" xfId="1594"/>
    <cellStyle name="T_CTMTQG 2008_Bieu mau danh muc du an thuoc CTMTQG nam 2008" xfId="1595"/>
    <cellStyle name="T_CTMTQG 2008_Hi-Tong hop KQ phan bo KH nam 08- LD fong giao 15-11-08" xfId="1596"/>
    <cellStyle name="T_CTMTQG 2008_Ket qua thuc hien nam 2008" xfId="1597"/>
    <cellStyle name="T_CTMTQG 2008_KH XDCB_2008 lan 1" xfId="1598"/>
    <cellStyle name="T_CTMTQG 2008_KH XDCB_2008 lan 1 sua ngay 27-10" xfId="1599"/>
    <cellStyle name="T_CTMTQG 2008_KH XDCB_2008 lan 2 sua ngay 10-11" xfId="1600"/>
    <cellStyle name="T_DT972000" xfId="1601"/>
    <cellStyle name="T_DTDuong dong tien -sua tham tra 2009 - luong 650" xfId="1602"/>
    <cellStyle name="T_dtTL598G1." xfId="1603"/>
    <cellStyle name="T_Du an khoi cong moi nam 2010" xfId="1604"/>
    <cellStyle name="T_Du an khoi cong moi nam 2010_bieu tong hop" xfId="1605"/>
    <cellStyle name="T_Du an khoi cong moi nam 2010_Tong hop ra soat von ung 2011 -Chau" xfId="1606"/>
    <cellStyle name="T_Du an khoi cong moi nam 2010_Tong hop -Yte-Giao thong-Thuy loi-24-6" xfId="1607"/>
    <cellStyle name="T_DU AN TKQH VA CHUAN BI DAU TU NAM 2007 sua ngay 9-11" xfId="1608"/>
    <cellStyle name="T_DU AN TKQH VA CHUAN BI DAU TU NAM 2007 sua ngay 9-11_Bieu mau danh muc du an thuoc CTMTQG nam 2008" xfId="1609"/>
    <cellStyle name="T_DU AN TKQH VA CHUAN BI DAU TU NAM 2007 sua ngay 9-11_Bieu mau danh muc du an thuoc CTMTQG nam 2008_bieu tong hop" xfId="1610"/>
    <cellStyle name="T_DU AN TKQH VA CHUAN BI DAU TU NAM 2007 sua ngay 9-11_Bieu mau danh muc du an thuoc CTMTQG nam 2008_Tong hop ra soat von ung 2011 -Chau" xfId="1611"/>
    <cellStyle name="T_DU AN TKQH VA CHUAN BI DAU TU NAM 2007 sua ngay 9-11_Bieu mau danh muc du an thuoc CTMTQG nam 2008_Tong hop -Yte-Giao thong-Thuy loi-24-6" xfId="1612"/>
    <cellStyle name="T_DU AN TKQH VA CHUAN BI DAU TU NAM 2007 sua ngay 9-11_Du an khoi cong moi nam 2010" xfId="1613"/>
    <cellStyle name="T_DU AN TKQH VA CHUAN BI DAU TU NAM 2007 sua ngay 9-11_Du an khoi cong moi nam 2010_bieu tong hop" xfId="1614"/>
    <cellStyle name="T_DU AN TKQH VA CHUAN BI DAU TU NAM 2007 sua ngay 9-11_Du an khoi cong moi nam 2010_Tong hop ra soat von ung 2011 -Chau" xfId="1615"/>
    <cellStyle name="T_DU AN TKQH VA CHUAN BI DAU TU NAM 2007 sua ngay 9-11_Du an khoi cong moi nam 2010_Tong hop -Yte-Giao thong-Thuy loi-24-6" xfId="1616"/>
    <cellStyle name="T_DU AN TKQH VA CHUAN BI DAU TU NAM 2007 sua ngay 9-11_Ket qua phan bo von nam 2008" xfId="1617"/>
    <cellStyle name="T_DU AN TKQH VA CHUAN BI DAU TU NAM 2007 sua ngay 9-11_KH XDCB_2008 lan 2 sua ngay 10-11" xfId="1618"/>
    <cellStyle name="T_du toan dieu chinh  20-8-2006" xfId="1619"/>
    <cellStyle name="T_Du toan khao sat (bo sung 2009)" xfId="1620"/>
    <cellStyle name="T_du toan lan 3" xfId="1621"/>
    <cellStyle name="T_Ke hoach KTXH  nam 2009_PKT thang 11 nam 2008" xfId="1622"/>
    <cellStyle name="T_Ke hoach KTXH  nam 2009_PKT thang 11 nam 2008_bieu tong hop" xfId="1623"/>
    <cellStyle name="T_Ke hoach KTXH  nam 2009_PKT thang 11 nam 2008_Tong hop ra soat von ung 2011 -Chau" xfId="1624"/>
    <cellStyle name="T_Ke hoach KTXH  nam 2009_PKT thang 11 nam 2008_Tong hop -Yte-Giao thong-Thuy loi-24-6" xfId="1625"/>
    <cellStyle name="T_Ket qua dau thau" xfId="1626"/>
    <cellStyle name="T_Ket qua dau thau_bieu tong hop" xfId="1627"/>
    <cellStyle name="T_Ket qua dau thau_Tong hop ra soat von ung 2011 -Chau" xfId="1628"/>
    <cellStyle name="T_Ket qua dau thau_Tong hop -Yte-Giao thong-Thuy loi-24-6" xfId="1629"/>
    <cellStyle name="T_Ket qua phan bo von nam 2008" xfId="1630"/>
    <cellStyle name="T_KH XDCB_2008 lan 2 sua ngay 10-11" xfId="1631"/>
    <cellStyle name="T_Khao satD1" xfId="1632"/>
    <cellStyle name="T_Khoi luong cac hang muc chi tiet-702" xfId="1633"/>
    <cellStyle name="T_KL NT dap nen Dot 3" xfId="1634"/>
    <cellStyle name="T_KL NT Dot 3" xfId="1635"/>
    <cellStyle name="T_Kl VL ranh" xfId="1636"/>
    <cellStyle name="T_KLNMD1" xfId="1637"/>
    <cellStyle name="T_mau bieu doan giam sat 2010 (version 2)" xfId="1638"/>
    <cellStyle name="T_mau KL vach son" xfId="1639"/>
    <cellStyle name="T_Me_Tri_6_07" xfId="1640"/>
    <cellStyle name="T_N2 thay dat (N1-1)" xfId="1641"/>
    <cellStyle name="T_Phuong an can doi nam 2008" xfId="1642"/>
    <cellStyle name="T_Phuong an can doi nam 2008_bieu tong hop" xfId="1643"/>
    <cellStyle name="T_Phuong an can doi nam 2008_Tong hop ra soat von ung 2011 -Chau" xfId="1644"/>
    <cellStyle name="T_Phuong an can doi nam 2008_Tong hop -Yte-Giao thong-Thuy loi-24-6" xfId="1645"/>
    <cellStyle name="T_San sat hach moi" xfId="1646"/>
    <cellStyle name="T_Seagame(BTL)" xfId="1647"/>
    <cellStyle name="T_So GTVT" xfId="1648"/>
    <cellStyle name="T_So GTVT_bieu tong hop" xfId="1649"/>
    <cellStyle name="T_So GTVT_Tong hop ra soat von ung 2011 -Chau" xfId="1650"/>
    <cellStyle name="T_So GTVT_Tong hop -Yte-Giao thong-Thuy loi-24-6" xfId="1651"/>
    <cellStyle name="T_SS BVTC cau va cong tuyen Le Chan" xfId="1652"/>
    <cellStyle name="T_Tay Bac 1" xfId="1653"/>
    <cellStyle name="T_Tay Bac 1_Bao cao kiem toan kh 2010" xfId="1654"/>
    <cellStyle name="T_Tay Bac 1_Book1" xfId="1655"/>
    <cellStyle name="T_Tay Bac 1_Ke hoach 2010 (theo doi)2" xfId="1656"/>
    <cellStyle name="T_Tay Bac 1_QD UBND tinh" xfId="1657"/>
    <cellStyle name="T_Tay Bac 1_Worksheet in D: My Documents Luc Van ban xu ly Nam 2011 Bao cao ra soat tam ung TPCP" xfId="1658"/>
    <cellStyle name="T_TDT + duong(8-5-07)" xfId="1659"/>
    <cellStyle name="T_tham_tra_du_toan" xfId="1660"/>
    <cellStyle name="T_Thiet bi" xfId="1661"/>
    <cellStyle name="T_THKL 1303" xfId="1662"/>
    <cellStyle name="T_Thong ke" xfId="1663"/>
    <cellStyle name="T_Thong ke cong" xfId="1664"/>
    <cellStyle name="T_thong ke giao dan sinh" xfId="1665"/>
    <cellStyle name="T_tien2004" xfId="1666"/>
    <cellStyle name="T_TKE-ChoDon-sua" xfId="1667"/>
    <cellStyle name="T_Tong hop 3 tinh (11_5)-TTH-QN-QT" xfId="1668"/>
    <cellStyle name="T_Tong hop khoi luong Dot 3" xfId="1669"/>
    <cellStyle name="T_Tong hop theo doi von TPCP" xfId="1670"/>
    <cellStyle name="T_Tong hop theo doi von TPCP_Bao cao kiem toan kh 2010" xfId="1671"/>
    <cellStyle name="T_Tong hop theo doi von TPCP_Ke hoach 2010 (theo doi)2" xfId="1672"/>
    <cellStyle name="T_Tong hop theo doi von TPCP_QD UBND tinh" xfId="1673"/>
    <cellStyle name="T_Tong hop theo doi von TPCP_Worksheet in D: My Documents Luc Van ban xu ly Nam 2011 Bao cao ra soat tam ung TPCP" xfId="1674"/>
    <cellStyle name="T_VBPL kiểm toán Đầu tư XDCB 2010" xfId="1675"/>
    <cellStyle name="T_Worksheet in D: ... Hoan thien 5goi theo KL cu 28-06 4.Cong 5goi Coc 33-Km1+490.13 Cong coc 33-km1+490.13" xfId="1676"/>
    <cellStyle name="T_ÿÿÿÿÿ" xfId="1677"/>
    <cellStyle name="Text" xfId="1678"/>
    <cellStyle name="Text Indent A" xfId="1679"/>
    <cellStyle name="Text Indent B" xfId="1680"/>
    <cellStyle name="Text Indent C" xfId="1681"/>
    <cellStyle name="Text_Bao cao doan cong tac cua Bo thang 4-2010" xfId="1682"/>
    <cellStyle name="th" xfId="1683"/>
    <cellStyle name="than" xfId="1684"/>
    <cellStyle name="thanh" xfId="1685"/>
    <cellStyle name="þ_x001d_ð¤_x000c_¯þ_x0014__x000d_¨þU_x0001_À_x0004_ _x0015__x000f__x0001__x0001_" xfId="1686"/>
    <cellStyle name="þ_x001d_ð·_x000c_æþ'_x000d_ßþU_x0001_Ø_x0005_ü_x0014__x0007__x0001__x0001_" xfId="1687"/>
    <cellStyle name="þ_x001d_ðÇ%Uý—&amp;Hý9_x0008_Ÿ s_x000a__x0007__x0001__x0001_" xfId="1688"/>
    <cellStyle name="þ_x001d_ðK_x000c_Fý_x001b__x000d_9ýU_x0001_Ð_x0008_¦)_x0007__x0001__x0001_" xfId="1689"/>
    <cellStyle name="thuong-10" xfId="1690"/>
    <cellStyle name="thuong-11" xfId="1691"/>
    <cellStyle name="Thuyet minh" xfId="1692"/>
    <cellStyle name="Tien1" xfId="1693"/>
    <cellStyle name="Tiêu đề" xfId="1694"/>
    <cellStyle name="Times New Roman" xfId="1695"/>
    <cellStyle name="Tính toán" xfId="1696"/>
    <cellStyle name="tit1" xfId="1697"/>
    <cellStyle name="tit2" xfId="1698"/>
    <cellStyle name="tit3" xfId="1699"/>
    <cellStyle name="tit4" xfId="1700"/>
    <cellStyle name="Title 2" xfId="1701"/>
    <cellStyle name="Tổng" xfId="1702"/>
    <cellStyle name="Tongcong" xfId="1703"/>
    <cellStyle name="Tốt" xfId="1704"/>
    <cellStyle name="Total 2" xfId="1705"/>
    <cellStyle name="Total 3" xfId="1706"/>
    <cellStyle name="trang" xfId="1707"/>
    <cellStyle name="Trung tính" xfId="1708"/>
    <cellStyle name="tt1" xfId="1709"/>
    <cellStyle name="Tuan" xfId="1710"/>
    <cellStyle name="Tusental (0)_pldt" xfId="1711"/>
    <cellStyle name="Tusental_pldt" xfId="1712"/>
    <cellStyle name="u" xfId="1713"/>
    <cellStyle name="ux_3_¼­¿ï-¾È»ê" xfId="1714"/>
    <cellStyle name="Valuta (0)_CALPREZZ" xfId="1715"/>
    <cellStyle name="Valuta_ PESO ELETTR." xfId="1716"/>
    <cellStyle name="Văn bản Cảnh báo" xfId="1717"/>
    <cellStyle name="Văn bản Giải thích" xfId="1718"/>
    <cellStyle name="VANG1" xfId="1719"/>
    <cellStyle name="viet" xfId="1720"/>
    <cellStyle name="viet2" xfId="1721"/>
    <cellStyle name="Vietnam 1" xfId="1722"/>
    <cellStyle name="VN new romanNormal" xfId="1723"/>
    <cellStyle name="vn time 10" xfId="1724"/>
    <cellStyle name="Vn Time 13" xfId="1725"/>
    <cellStyle name="Vn Time 14" xfId="1726"/>
    <cellStyle name="VN time new roman" xfId="1727"/>
    <cellStyle name="vn_time" xfId="1728"/>
    <cellStyle name="vnbo" xfId="1729"/>
    <cellStyle name="vnhead1" xfId="1730"/>
    <cellStyle name="vnhead2" xfId="1731"/>
    <cellStyle name="vnhead3" xfId="1732"/>
    <cellStyle name="vnhead4" xfId="1733"/>
    <cellStyle name="vntxt1" xfId="1734"/>
    <cellStyle name="vntxt2" xfId="1735"/>
    <cellStyle name="W?hrung [0]_35ERI8T2gbIEMixb4v26icuOo" xfId="1736"/>
    <cellStyle name="W?hrung_35ERI8T2gbIEMixb4v26icuOo" xfId="1737"/>
    <cellStyle name="Währung [0]_68574_Materialbedarfsliste" xfId="1738"/>
    <cellStyle name="Währung_68574_Materialbedarfsliste" xfId="1739"/>
    <cellStyle name="Walutowy [0]_Invoices2001Slovakia" xfId="1740"/>
    <cellStyle name="Walutowy_Invoices2001Slovakia" xfId="1741"/>
    <cellStyle name="Warning Text 2" xfId="1742"/>
    <cellStyle name="wrap" xfId="1743"/>
    <cellStyle name="Wไhrung [0]_35ERI8T2gbIEMixb4v26icuOo" xfId="1744"/>
    <cellStyle name="Wไhrung_35ERI8T2gbIEMixb4v26icuOo" xfId="1745"/>
    <cellStyle name="Xấu" xfId="1746"/>
    <cellStyle name="xuan" xfId="1747"/>
    <cellStyle name="y" xfId="1748"/>
    <cellStyle name="Ý kh¸c_B¶ng 1 (2)" xfId="1749"/>
    <cellStyle name="เครื่องหมายสกุลเงิน [0]_FTC_OFFER" xfId="1750"/>
    <cellStyle name="เครื่องหมายสกุลเงิน_FTC_OFFER" xfId="1751"/>
    <cellStyle name="ปกติ_FTC_OFFER" xfId="1752"/>
    <cellStyle name=" [0.00]_ Att. 1- Cover" xfId="1753"/>
    <cellStyle name="_ Att. 1- Cover" xfId="1754"/>
    <cellStyle name="?_ Att. 1- Cover" xfId="1755"/>
    <cellStyle name="똿뗦먛귟 [0.00]_PRODUCT DETAIL Q1" xfId="1756"/>
    <cellStyle name="똿뗦먛귟_PRODUCT DETAIL Q1" xfId="1757"/>
    <cellStyle name="믅됞 [0.00]_PRODUCT DETAIL Q1" xfId="1758"/>
    <cellStyle name="믅됞_PRODUCT DETAIL Q1" xfId="1759"/>
    <cellStyle name="백분율_††††† " xfId="1760"/>
    <cellStyle name="뷭?_BOOKSHIP" xfId="1761"/>
    <cellStyle name="안건회계법인" xfId="1762"/>
    <cellStyle name="콤마 [ - 유형1" xfId="1763"/>
    <cellStyle name="콤마 [ - 유형2" xfId="1764"/>
    <cellStyle name="콤마 [ - 유형3" xfId="1765"/>
    <cellStyle name="콤마 [ - 유형4" xfId="1766"/>
    <cellStyle name="콤마 [ - 유형5" xfId="1767"/>
    <cellStyle name="콤마 [ - 유형6" xfId="1768"/>
    <cellStyle name="콤마 [ - 유형7" xfId="1769"/>
    <cellStyle name="콤마 [ - 유형8" xfId="1770"/>
    <cellStyle name="콤마 [0]_ 비목별 월별기술 " xfId="1771"/>
    <cellStyle name="콤마_ 비목별 월별기술 " xfId="1772"/>
    <cellStyle name="통화 [0]_††††† " xfId="1773"/>
    <cellStyle name="통화_††††† " xfId="1774"/>
    <cellStyle name="표준_ 97년 경영분석(안)" xfId="1775"/>
    <cellStyle name="표줠_Sheet1_1_총괄표 (수출입) (2)" xfId="1776"/>
    <cellStyle name="一般_00Q3902REV.1" xfId="1777"/>
    <cellStyle name="千分位[0]_00Q3902REV.1" xfId="1778"/>
    <cellStyle name="千分位_00Q3902REV.1" xfId="1779"/>
    <cellStyle name="桁区切り [0.00]_BE-BQ" xfId="1780"/>
    <cellStyle name="桁区切り_BE-BQ" xfId="1781"/>
    <cellStyle name="標準_(A1)BOQ " xfId="1782"/>
    <cellStyle name="貨幣 [0]_00Q3902REV.1" xfId="1783"/>
    <cellStyle name="貨幣[0]_BRE" xfId="1784"/>
    <cellStyle name="貨幣_00Q3902REV.1" xfId="1785"/>
    <cellStyle name="通貨 [0.00]_BE-BQ" xfId="1786"/>
    <cellStyle name="通貨_BE-BQ" xfId="1787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T%202014%20_%20PA%20sau%20TL/DT%202014%20_%20PA%20sau%20TL/WINDOWS/Desktop/Khiem2004/anhvan/tam/nah%2095-97/My%20Documents/DT%20XECEL/A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Ph­¬ng mai 2"/>
      <sheetName val="CL Ph­¬ng mai 2"/>
      <sheetName val="DT MN V¨n H­¬ng"/>
      <sheetName val="CL MN V¨n H­¬ng"/>
      <sheetName val="DT Hµ t©y"/>
      <sheetName val="CL Hµ t©y"/>
      <sheetName val="DT Bæ tóc"/>
      <sheetName val="CL Bæ tóc"/>
      <sheetName val="DT Ph­¬ng mai 1"/>
      <sheetName val="CL Ph­¬ng mai  1"/>
      <sheetName val="§¬n gi¸ chÝnh"/>
      <sheetName val="Dù to¸n mÉu"/>
      <sheetName val="CLVL MÉu"/>
      <sheetName val="00000000"/>
      <sheetName val="Dia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F4">
            <v>0</v>
          </cell>
        </row>
        <row r="5">
          <cell r="F5">
            <v>1369</v>
          </cell>
        </row>
        <row r="6">
          <cell r="F6">
            <v>1712</v>
          </cell>
        </row>
        <row r="7">
          <cell r="F7">
            <v>1011</v>
          </cell>
        </row>
        <row r="9">
          <cell r="F9">
            <v>1011</v>
          </cell>
        </row>
        <row r="10">
          <cell r="F10">
            <v>643.1</v>
          </cell>
        </row>
        <row r="11">
          <cell r="F11">
            <v>2750</v>
          </cell>
        </row>
        <row r="12">
          <cell r="F12">
            <v>3951</v>
          </cell>
        </row>
        <row r="13">
          <cell r="F13">
            <v>1617</v>
          </cell>
        </row>
        <row r="14">
          <cell r="F14">
            <v>2780</v>
          </cell>
        </row>
        <row r="15">
          <cell r="F15">
            <v>4052</v>
          </cell>
        </row>
        <row r="16">
          <cell r="F16">
            <v>1232</v>
          </cell>
        </row>
        <row r="17">
          <cell r="F17">
            <v>1960</v>
          </cell>
        </row>
        <row r="18">
          <cell r="F18">
            <v>780</v>
          </cell>
        </row>
        <row r="19">
          <cell r="F19">
            <v>2206</v>
          </cell>
        </row>
        <row r="20">
          <cell r="F20">
            <v>2206</v>
          </cell>
        </row>
        <row r="21">
          <cell r="F21">
            <v>1312</v>
          </cell>
        </row>
        <row r="22">
          <cell r="F22">
            <v>12840</v>
          </cell>
        </row>
        <row r="23">
          <cell r="F23">
            <v>2599</v>
          </cell>
        </row>
        <row r="24">
          <cell r="F24">
            <v>1471</v>
          </cell>
        </row>
        <row r="25">
          <cell r="F25">
            <v>135290</v>
          </cell>
        </row>
        <row r="26">
          <cell r="F26">
            <v>1894</v>
          </cell>
        </row>
        <row r="27">
          <cell r="F27">
            <v>3632</v>
          </cell>
        </row>
        <row r="28">
          <cell r="F28">
            <v>1894</v>
          </cell>
        </row>
        <row r="29">
          <cell r="F29">
            <v>14747</v>
          </cell>
        </row>
        <row r="30">
          <cell r="F30">
            <v>5835</v>
          </cell>
        </row>
        <row r="31">
          <cell r="F31">
            <v>12840</v>
          </cell>
        </row>
        <row r="32">
          <cell r="F32">
            <v>1471</v>
          </cell>
        </row>
        <row r="33">
          <cell r="F33">
            <v>12840</v>
          </cell>
        </row>
        <row r="40">
          <cell r="F40">
            <v>324</v>
          </cell>
        </row>
        <row r="41">
          <cell r="F41">
            <v>891</v>
          </cell>
        </row>
        <row r="42">
          <cell r="F42">
            <v>891</v>
          </cell>
        </row>
        <row r="43">
          <cell r="F43">
            <v>130</v>
          </cell>
        </row>
        <row r="53">
          <cell r="F53">
            <v>400</v>
          </cell>
        </row>
        <row r="54">
          <cell r="F54">
            <v>1068</v>
          </cell>
        </row>
        <row r="55">
          <cell r="F55">
            <v>12840</v>
          </cell>
        </row>
        <row r="56">
          <cell r="F56">
            <v>12840</v>
          </cell>
        </row>
        <row r="60">
          <cell r="F60">
            <v>2470</v>
          </cell>
        </row>
        <row r="61">
          <cell r="F61">
            <v>2007</v>
          </cell>
        </row>
        <row r="62">
          <cell r="F62">
            <v>12840</v>
          </cell>
        </row>
        <row r="63">
          <cell r="F63">
            <v>10700</v>
          </cell>
        </row>
        <row r="64">
          <cell r="F64">
            <v>2189</v>
          </cell>
        </row>
        <row r="65">
          <cell r="F65">
            <v>2736</v>
          </cell>
        </row>
        <row r="66">
          <cell r="F66">
            <v>2736</v>
          </cell>
        </row>
        <row r="67">
          <cell r="F67">
            <v>1519</v>
          </cell>
        </row>
        <row r="68">
          <cell r="F68">
            <v>304</v>
          </cell>
        </row>
        <row r="69">
          <cell r="F69">
            <v>12840</v>
          </cell>
        </row>
        <row r="70">
          <cell r="F70">
            <v>12840</v>
          </cell>
        </row>
        <row r="72">
          <cell r="F72">
            <v>2803</v>
          </cell>
        </row>
        <row r="73">
          <cell r="F73">
            <v>8072</v>
          </cell>
        </row>
        <row r="74">
          <cell r="F74">
            <v>1528</v>
          </cell>
        </row>
        <row r="75">
          <cell r="F75">
            <v>12840</v>
          </cell>
        </row>
        <row r="76">
          <cell r="F76">
            <v>540</v>
          </cell>
        </row>
        <row r="82">
          <cell r="F82">
            <v>1518.99</v>
          </cell>
        </row>
        <row r="83">
          <cell r="F83">
            <v>12840</v>
          </cell>
        </row>
        <row r="89">
          <cell r="F89">
            <v>8988</v>
          </cell>
        </row>
        <row r="90">
          <cell r="F90">
            <v>2736</v>
          </cell>
        </row>
        <row r="91">
          <cell r="F91">
            <v>5188</v>
          </cell>
        </row>
        <row r="92">
          <cell r="F92">
            <v>51495</v>
          </cell>
        </row>
        <row r="93">
          <cell r="F93">
            <v>1700.58</v>
          </cell>
        </row>
        <row r="94">
          <cell r="F94">
            <v>1700.58</v>
          </cell>
        </row>
        <row r="95">
          <cell r="F95">
            <v>1700.58</v>
          </cell>
        </row>
        <row r="96">
          <cell r="F96">
            <v>12840</v>
          </cell>
        </row>
        <row r="97">
          <cell r="F97">
            <v>2375</v>
          </cell>
        </row>
        <row r="100">
          <cell r="F100">
            <v>12840</v>
          </cell>
        </row>
        <row r="101">
          <cell r="F101">
            <v>20714</v>
          </cell>
        </row>
        <row r="102">
          <cell r="F102">
            <v>2969</v>
          </cell>
        </row>
        <row r="103">
          <cell r="F103">
            <v>20000</v>
          </cell>
        </row>
        <row r="105">
          <cell r="F105">
            <v>36282</v>
          </cell>
        </row>
        <row r="107">
          <cell r="F107">
            <v>4525</v>
          </cell>
        </row>
        <row r="108">
          <cell r="F108">
            <v>5430</v>
          </cell>
        </row>
        <row r="113">
          <cell r="F113">
            <v>539</v>
          </cell>
        </row>
        <row r="114">
          <cell r="F114">
            <v>552</v>
          </cell>
        </row>
        <row r="115">
          <cell r="F115">
            <v>1962</v>
          </cell>
        </row>
        <row r="116">
          <cell r="F116">
            <v>1962</v>
          </cell>
        </row>
        <row r="117">
          <cell r="F117">
            <v>892</v>
          </cell>
        </row>
        <row r="118">
          <cell r="F118">
            <v>892</v>
          </cell>
        </row>
        <row r="119">
          <cell r="F119">
            <v>892</v>
          </cell>
        </row>
        <row r="120">
          <cell r="F120">
            <v>892</v>
          </cell>
        </row>
        <row r="122">
          <cell r="F122">
            <v>11940</v>
          </cell>
        </row>
        <row r="125">
          <cell r="F125">
            <v>583.70000000000005</v>
          </cell>
        </row>
        <row r="126">
          <cell r="F126">
            <v>583.70000000000005</v>
          </cell>
        </row>
        <row r="127">
          <cell r="F127">
            <v>4510</v>
          </cell>
        </row>
        <row r="129">
          <cell r="F129">
            <v>10700</v>
          </cell>
        </row>
        <row r="132">
          <cell r="F132">
            <v>5000</v>
          </cell>
        </row>
        <row r="133">
          <cell r="F133">
            <v>5000</v>
          </cell>
        </row>
        <row r="135">
          <cell r="F135">
            <v>4510</v>
          </cell>
        </row>
        <row r="136">
          <cell r="F136">
            <v>1649</v>
          </cell>
        </row>
        <row r="137">
          <cell r="F137">
            <v>1649</v>
          </cell>
        </row>
        <row r="138">
          <cell r="F138">
            <v>1649</v>
          </cell>
        </row>
        <row r="139">
          <cell r="F139">
            <v>1649</v>
          </cell>
        </row>
        <row r="140">
          <cell r="F140">
            <v>10000</v>
          </cell>
        </row>
        <row r="141">
          <cell r="F141">
            <v>5000</v>
          </cell>
        </row>
        <row r="142">
          <cell r="F142">
            <v>50000</v>
          </cell>
        </row>
        <row r="143">
          <cell r="F143">
            <v>35490</v>
          </cell>
        </row>
        <row r="148">
          <cell r="F148">
            <v>300</v>
          </cell>
        </row>
        <row r="149">
          <cell r="F149">
            <v>465</v>
          </cell>
        </row>
        <row r="150">
          <cell r="F150">
            <v>300</v>
          </cell>
        </row>
        <row r="151">
          <cell r="F151">
            <v>8068</v>
          </cell>
        </row>
        <row r="152">
          <cell r="F152">
            <v>6413</v>
          </cell>
        </row>
        <row r="154">
          <cell r="F154">
            <v>43152</v>
          </cell>
        </row>
        <row r="155">
          <cell r="F155">
            <v>13079</v>
          </cell>
        </row>
        <row r="156">
          <cell r="F156">
            <v>10700</v>
          </cell>
        </row>
        <row r="157">
          <cell r="F157">
            <v>35490</v>
          </cell>
        </row>
        <row r="160">
          <cell r="F160">
            <v>3091</v>
          </cell>
        </row>
        <row r="161">
          <cell r="F161">
            <v>3091</v>
          </cell>
        </row>
        <row r="162">
          <cell r="F162">
            <v>2089</v>
          </cell>
        </row>
        <row r="163">
          <cell r="F163">
            <v>1962</v>
          </cell>
        </row>
        <row r="165">
          <cell r="F165">
            <v>2189</v>
          </cell>
        </row>
        <row r="166">
          <cell r="F166">
            <v>583.70000000000005</v>
          </cell>
        </row>
        <row r="170">
          <cell r="F170">
            <v>12960</v>
          </cell>
        </row>
        <row r="175">
          <cell r="F175">
            <v>15494</v>
          </cell>
        </row>
        <row r="554">
          <cell r="F554">
            <v>1490</v>
          </cell>
        </row>
        <row r="555">
          <cell r="F555">
            <v>6082</v>
          </cell>
        </row>
        <row r="556">
          <cell r="F556">
            <v>1738</v>
          </cell>
        </row>
        <row r="557">
          <cell r="F557">
            <v>6827</v>
          </cell>
        </row>
        <row r="558">
          <cell r="F558">
            <v>2483</v>
          </cell>
        </row>
        <row r="559">
          <cell r="F559">
            <v>8689</v>
          </cell>
        </row>
        <row r="560">
          <cell r="F560">
            <v>16758</v>
          </cell>
        </row>
        <row r="561">
          <cell r="F561">
            <v>40218</v>
          </cell>
        </row>
        <row r="562">
          <cell r="F562">
            <v>15695</v>
          </cell>
        </row>
        <row r="563">
          <cell r="F563">
            <v>15695</v>
          </cell>
        </row>
        <row r="564">
          <cell r="F564">
            <v>15695</v>
          </cell>
        </row>
        <row r="565">
          <cell r="F565">
            <v>27369</v>
          </cell>
        </row>
        <row r="566">
          <cell r="F566">
            <v>27369</v>
          </cell>
        </row>
        <row r="567">
          <cell r="F567">
            <v>27369</v>
          </cell>
        </row>
        <row r="568">
          <cell r="F568">
            <v>19716</v>
          </cell>
        </row>
        <row r="569">
          <cell r="F569">
            <v>31390</v>
          </cell>
        </row>
        <row r="570">
          <cell r="F570">
            <v>21662</v>
          </cell>
        </row>
        <row r="571">
          <cell r="F571">
            <v>26072</v>
          </cell>
        </row>
        <row r="572">
          <cell r="F572">
            <v>23607</v>
          </cell>
        </row>
        <row r="573">
          <cell r="F573">
            <v>26720</v>
          </cell>
        </row>
        <row r="574">
          <cell r="F574">
            <v>46177</v>
          </cell>
        </row>
        <row r="575">
          <cell r="F575">
            <v>66152</v>
          </cell>
        </row>
        <row r="576">
          <cell r="F576">
            <v>60964</v>
          </cell>
        </row>
        <row r="577">
          <cell r="F577">
            <v>115312</v>
          </cell>
        </row>
        <row r="578">
          <cell r="F578">
            <v>68746</v>
          </cell>
        </row>
        <row r="579">
          <cell r="F579">
            <v>118036</v>
          </cell>
        </row>
        <row r="580">
          <cell r="F580">
            <v>389</v>
          </cell>
        </row>
        <row r="581">
          <cell r="F581">
            <v>649</v>
          </cell>
        </row>
        <row r="582">
          <cell r="F582">
            <v>1167</v>
          </cell>
        </row>
        <row r="583">
          <cell r="F583">
            <v>908</v>
          </cell>
        </row>
        <row r="584">
          <cell r="F584">
            <v>1038</v>
          </cell>
        </row>
        <row r="585">
          <cell r="F585">
            <v>519</v>
          </cell>
        </row>
        <row r="586">
          <cell r="F586">
            <v>778</v>
          </cell>
        </row>
        <row r="587">
          <cell r="F587">
            <v>1167</v>
          </cell>
        </row>
        <row r="588">
          <cell r="F588">
            <v>2594</v>
          </cell>
        </row>
        <row r="589">
          <cell r="F589">
            <v>259</v>
          </cell>
        </row>
        <row r="590">
          <cell r="F590">
            <v>454</v>
          </cell>
        </row>
        <row r="591">
          <cell r="F591">
            <v>1038</v>
          </cell>
        </row>
        <row r="592">
          <cell r="F592">
            <v>1245</v>
          </cell>
        </row>
        <row r="593">
          <cell r="F593">
            <v>23348</v>
          </cell>
        </row>
        <row r="594">
          <cell r="F594">
            <v>21402</v>
          </cell>
        </row>
        <row r="595">
          <cell r="F595">
            <v>14138</v>
          </cell>
        </row>
        <row r="596">
          <cell r="F596">
            <v>26201</v>
          </cell>
        </row>
        <row r="597">
          <cell r="F597">
            <v>24385</v>
          </cell>
        </row>
        <row r="598">
          <cell r="F598">
            <v>24515</v>
          </cell>
        </row>
        <row r="599">
          <cell r="F599">
            <v>24515</v>
          </cell>
        </row>
        <row r="600">
          <cell r="F600">
            <v>38783</v>
          </cell>
        </row>
        <row r="601">
          <cell r="F601">
            <v>38783</v>
          </cell>
        </row>
        <row r="602">
          <cell r="F602">
            <v>84.311999999999998</v>
          </cell>
        </row>
        <row r="603">
          <cell r="F603">
            <v>114.145</v>
          </cell>
        </row>
        <row r="604">
          <cell r="F604">
            <v>778</v>
          </cell>
        </row>
        <row r="605">
          <cell r="F605">
            <v>1167</v>
          </cell>
        </row>
        <row r="606">
          <cell r="F606">
            <v>389</v>
          </cell>
        </row>
        <row r="607">
          <cell r="F607">
            <v>519</v>
          </cell>
        </row>
        <row r="608">
          <cell r="F608">
            <v>649</v>
          </cell>
        </row>
        <row r="609">
          <cell r="F609">
            <v>778</v>
          </cell>
        </row>
        <row r="610">
          <cell r="F610">
            <v>778</v>
          </cell>
        </row>
        <row r="611">
          <cell r="F611">
            <v>519</v>
          </cell>
        </row>
        <row r="612">
          <cell r="F612">
            <v>1427</v>
          </cell>
        </row>
        <row r="613">
          <cell r="F613">
            <v>1686</v>
          </cell>
        </row>
        <row r="614">
          <cell r="F614">
            <v>389</v>
          </cell>
        </row>
        <row r="615">
          <cell r="F615">
            <v>519</v>
          </cell>
        </row>
        <row r="616">
          <cell r="F616">
            <v>519</v>
          </cell>
        </row>
        <row r="617">
          <cell r="F617">
            <v>778</v>
          </cell>
        </row>
        <row r="618">
          <cell r="F618">
            <v>1297</v>
          </cell>
        </row>
        <row r="619">
          <cell r="F619">
            <v>5837</v>
          </cell>
        </row>
        <row r="620">
          <cell r="F620">
            <v>1297</v>
          </cell>
        </row>
        <row r="621">
          <cell r="F621">
            <v>1686</v>
          </cell>
        </row>
        <row r="622">
          <cell r="F622">
            <v>1946</v>
          </cell>
        </row>
        <row r="623">
          <cell r="F623">
            <v>7783</v>
          </cell>
        </row>
        <row r="624">
          <cell r="F624">
            <v>2594</v>
          </cell>
        </row>
        <row r="625">
          <cell r="F625">
            <v>11373</v>
          </cell>
        </row>
        <row r="626">
          <cell r="F626">
            <v>12099</v>
          </cell>
        </row>
        <row r="627">
          <cell r="F627">
            <v>19721</v>
          </cell>
        </row>
        <row r="628">
          <cell r="F628">
            <v>17302</v>
          </cell>
        </row>
        <row r="629">
          <cell r="F629">
            <v>5445</v>
          </cell>
        </row>
        <row r="630">
          <cell r="F630">
            <v>7501</v>
          </cell>
        </row>
        <row r="631">
          <cell r="F631">
            <v>9437</v>
          </cell>
        </row>
        <row r="632">
          <cell r="F632">
            <v>6775</v>
          </cell>
        </row>
        <row r="633">
          <cell r="F633">
            <v>9921</v>
          </cell>
        </row>
        <row r="634">
          <cell r="F634">
            <v>15003</v>
          </cell>
        </row>
        <row r="635">
          <cell r="F635">
            <v>23351</v>
          </cell>
        </row>
        <row r="636">
          <cell r="F636">
            <v>7501</v>
          </cell>
        </row>
        <row r="637">
          <cell r="F637">
            <v>10647</v>
          </cell>
        </row>
        <row r="638">
          <cell r="F638">
            <v>15850</v>
          </cell>
        </row>
        <row r="639">
          <cell r="F639">
            <v>24198</v>
          </cell>
        </row>
        <row r="640">
          <cell r="F640">
            <v>5566</v>
          </cell>
        </row>
        <row r="641">
          <cell r="F641">
            <v>7622</v>
          </cell>
        </row>
        <row r="642">
          <cell r="F642">
            <v>11736</v>
          </cell>
        </row>
        <row r="643">
          <cell r="F643">
            <v>17665</v>
          </cell>
        </row>
        <row r="644">
          <cell r="F644">
            <v>13188</v>
          </cell>
        </row>
        <row r="645">
          <cell r="F645">
            <v>9195</v>
          </cell>
        </row>
        <row r="646">
          <cell r="F646">
            <v>14398</v>
          </cell>
        </row>
        <row r="647">
          <cell r="F647">
            <v>22988</v>
          </cell>
        </row>
        <row r="648">
          <cell r="F648">
            <v>37507</v>
          </cell>
        </row>
        <row r="649">
          <cell r="F649">
            <v>13188</v>
          </cell>
        </row>
        <row r="650">
          <cell r="F650">
            <v>19116</v>
          </cell>
        </row>
        <row r="651">
          <cell r="F651">
            <v>28312</v>
          </cell>
        </row>
        <row r="652">
          <cell r="F652">
            <v>43556</v>
          </cell>
        </row>
        <row r="653">
          <cell r="F653">
            <v>6050</v>
          </cell>
        </row>
        <row r="654">
          <cell r="F654">
            <v>9316</v>
          </cell>
        </row>
        <row r="655">
          <cell r="F655">
            <v>15124</v>
          </cell>
        </row>
        <row r="656">
          <cell r="F656">
            <v>24198</v>
          </cell>
        </row>
        <row r="657">
          <cell r="F657">
            <v>18269</v>
          </cell>
        </row>
        <row r="658">
          <cell r="F658">
            <v>28312</v>
          </cell>
        </row>
        <row r="659">
          <cell r="F659">
            <v>16334</v>
          </cell>
        </row>
        <row r="660">
          <cell r="F660">
            <v>6331</v>
          </cell>
        </row>
        <row r="661">
          <cell r="F661">
            <v>7448</v>
          </cell>
        </row>
        <row r="662">
          <cell r="F662">
            <v>8317</v>
          </cell>
        </row>
        <row r="663">
          <cell r="F663">
            <v>8317</v>
          </cell>
        </row>
        <row r="664">
          <cell r="F664">
            <v>6775</v>
          </cell>
        </row>
        <row r="665">
          <cell r="F665">
            <v>6775</v>
          </cell>
        </row>
        <row r="666">
          <cell r="F666">
            <v>188.08</v>
          </cell>
        </row>
        <row r="667">
          <cell r="F667">
            <v>194.56</v>
          </cell>
        </row>
        <row r="668">
          <cell r="F668">
            <v>259.42</v>
          </cell>
        </row>
        <row r="669">
          <cell r="F669">
            <v>259.42</v>
          </cell>
        </row>
        <row r="671">
          <cell r="F671">
            <v>233.48</v>
          </cell>
        </row>
        <row r="672">
          <cell r="F672">
            <v>364.49</v>
          </cell>
        </row>
        <row r="673">
          <cell r="F673">
            <v>12960</v>
          </cell>
        </row>
        <row r="674">
          <cell r="F674">
            <v>622.61</v>
          </cell>
        </row>
        <row r="675">
          <cell r="F675">
            <v>648.54999999999995</v>
          </cell>
        </row>
        <row r="676">
          <cell r="F676">
            <v>882.03</v>
          </cell>
        </row>
        <row r="677">
          <cell r="F677">
            <v>679.68</v>
          </cell>
        </row>
        <row r="678">
          <cell r="F678">
            <v>840.52</v>
          </cell>
        </row>
        <row r="679">
          <cell r="F679">
            <v>1011.74</v>
          </cell>
        </row>
        <row r="680">
          <cell r="F680">
            <v>3923</v>
          </cell>
        </row>
        <row r="681">
          <cell r="F681">
            <v>4600</v>
          </cell>
        </row>
        <row r="682">
          <cell r="F682">
            <v>10417</v>
          </cell>
        </row>
        <row r="683">
          <cell r="F683">
            <v>10958</v>
          </cell>
        </row>
        <row r="684">
          <cell r="F684">
            <v>12988</v>
          </cell>
        </row>
        <row r="687">
          <cell r="F687">
            <v>24775</v>
          </cell>
        </row>
        <row r="688">
          <cell r="F688">
            <v>24775</v>
          </cell>
        </row>
        <row r="689">
          <cell r="F689">
            <v>24775</v>
          </cell>
        </row>
        <row r="690">
          <cell r="F690">
            <v>23867</v>
          </cell>
        </row>
        <row r="691">
          <cell r="F691">
            <v>23867</v>
          </cell>
        </row>
        <row r="692">
          <cell r="F692">
            <v>23867</v>
          </cell>
        </row>
        <row r="693">
          <cell r="F693">
            <v>32428</v>
          </cell>
        </row>
        <row r="694">
          <cell r="F694">
            <v>32428</v>
          </cell>
        </row>
        <row r="695">
          <cell r="F695">
            <v>32428</v>
          </cell>
        </row>
        <row r="696">
          <cell r="F696">
            <v>26980</v>
          </cell>
        </row>
        <row r="697">
          <cell r="F697">
            <v>26980</v>
          </cell>
        </row>
        <row r="698">
          <cell r="F698">
            <v>26980</v>
          </cell>
        </row>
        <row r="699">
          <cell r="F699">
            <v>30741</v>
          </cell>
        </row>
        <row r="700">
          <cell r="F700">
            <v>30741</v>
          </cell>
        </row>
        <row r="701">
          <cell r="F701">
            <v>30741</v>
          </cell>
        </row>
        <row r="702">
          <cell r="F702">
            <v>21662</v>
          </cell>
        </row>
        <row r="703">
          <cell r="F703">
            <v>21662</v>
          </cell>
        </row>
        <row r="704">
          <cell r="F704">
            <v>21662</v>
          </cell>
        </row>
        <row r="705">
          <cell r="F705">
            <v>21662</v>
          </cell>
        </row>
        <row r="706">
          <cell r="F706">
            <v>21662</v>
          </cell>
        </row>
        <row r="707">
          <cell r="F707">
            <v>19327</v>
          </cell>
        </row>
        <row r="708">
          <cell r="F708">
            <v>19327</v>
          </cell>
        </row>
        <row r="709">
          <cell r="F709">
            <v>19327</v>
          </cell>
        </row>
        <row r="710">
          <cell r="F710">
            <v>19327</v>
          </cell>
        </row>
        <row r="711">
          <cell r="F711">
            <v>19327</v>
          </cell>
        </row>
        <row r="712">
          <cell r="F712">
            <v>21662</v>
          </cell>
        </row>
        <row r="713">
          <cell r="F713">
            <v>21662</v>
          </cell>
        </row>
        <row r="714">
          <cell r="F714">
            <v>21662</v>
          </cell>
        </row>
        <row r="715">
          <cell r="F715">
            <v>21662</v>
          </cell>
        </row>
        <row r="716">
          <cell r="F716">
            <v>21662</v>
          </cell>
        </row>
        <row r="717">
          <cell r="F717">
            <v>19327</v>
          </cell>
        </row>
        <row r="718">
          <cell r="F718">
            <v>19327</v>
          </cell>
        </row>
        <row r="719">
          <cell r="F719">
            <v>19327</v>
          </cell>
        </row>
        <row r="720">
          <cell r="F720">
            <v>19327</v>
          </cell>
        </row>
        <row r="721">
          <cell r="F721">
            <v>19327</v>
          </cell>
        </row>
        <row r="722">
          <cell r="F722">
            <v>31260</v>
          </cell>
        </row>
        <row r="723">
          <cell r="F723">
            <v>31260</v>
          </cell>
        </row>
        <row r="724">
          <cell r="F724">
            <v>31260</v>
          </cell>
        </row>
        <row r="725">
          <cell r="F725">
            <v>31260</v>
          </cell>
        </row>
        <row r="726">
          <cell r="F726">
            <v>31260</v>
          </cell>
        </row>
        <row r="727">
          <cell r="F727">
            <v>31260</v>
          </cell>
        </row>
        <row r="728">
          <cell r="F728">
            <v>31260</v>
          </cell>
        </row>
        <row r="729">
          <cell r="F729">
            <v>31260</v>
          </cell>
        </row>
        <row r="730">
          <cell r="F730">
            <v>31260</v>
          </cell>
        </row>
        <row r="731">
          <cell r="F731">
            <v>31260</v>
          </cell>
        </row>
        <row r="732">
          <cell r="F732">
            <v>31520</v>
          </cell>
        </row>
        <row r="733">
          <cell r="F733">
            <v>31520</v>
          </cell>
        </row>
        <row r="734">
          <cell r="F734">
            <v>31520</v>
          </cell>
        </row>
        <row r="735">
          <cell r="F735">
            <v>31520</v>
          </cell>
        </row>
        <row r="736">
          <cell r="F736">
            <v>31520</v>
          </cell>
        </row>
        <row r="737">
          <cell r="F737">
            <v>31520</v>
          </cell>
        </row>
        <row r="738">
          <cell r="F738">
            <v>31520</v>
          </cell>
        </row>
        <row r="739">
          <cell r="F739">
            <v>31520</v>
          </cell>
        </row>
        <row r="740">
          <cell r="F740">
            <v>31520</v>
          </cell>
        </row>
        <row r="741">
          <cell r="F741">
            <v>31520</v>
          </cell>
        </row>
        <row r="742">
          <cell r="F742">
            <v>31520</v>
          </cell>
        </row>
        <row r="743">
          <cell r="F743">
            <v>31260</v>
          </cell>
        </row>
        <row r="744">
          <cell r="F744">
            <v>31260</v>
          </cell>
        </row>
        <row r="745">
          <cell r="F745">
            <v>31260</v>
          </cell>
        </row>
        <row r="746">
          <cell r="F746">
            <v>31260</v>
          </cell>
        </row>
        <row r="747">
          <cell r="F747">
            <v>31260</v>
          </cell>
        </row>
        <row r="748">
          <cell r="F748">
            <v>31520</v>
          </cell>
        </row>
        <row r="749">
          <cell r="F749">
            <v>31520</v>
          </cell>
        </row>
        <row r="750">
          <cell r="F750">
            <v>31520</v>
          </cell>
        </row>
        <row r="751">
          <cell r="F751">
            <v>31520</v>
          </cell>
        </row>
        <row r="752">
          <cell r="F752">
            <v>31520</v>
          </cell>
        </row>
        <row r="753">
          <cell r="F753">
            <v>24904</v>
          </cell>
        </row>
        <row r="754">
          <cell r="F754">
            <v>24904</v>
          </cell>
        </row>
        <row r="755">
          <cell r="F755">
            <v>24904</v>
          </cell>
        </row>
        <row r="756">
          <cell r="F756">
            <v>24904</v>
          </cell>
        </row>
        <row r="757">
          <cell r="F757">
            <v>24904</v>
          </cell>
        </row>
        <row r="758">
          <cell r="F758">
            <v>24904</v>
          </cell>
        </row>
        <row r="759">
          <cell r="F759">
            <v>24904</v>
          </cell>
        </row>
        <row r="760">
          <cell r="F760">
            <v>25553</v>
          </cell>
        </row>
        <row r="761">
          <cell r="F761">
            <v>25553</v>
          </cell>
        </row>
        <row r="762">
          <cell r="F762">
            <v>25553</v>
          </cell>
        </row>
        <row r="763">
          <cell r="F763">
            <v>25553</v>
          </cell>
        </row>
        <row r="764">
          <cell r="F764">
            <v>25553</v>
          </cell>
        </row>
        <row r="765">
          <cell r="F765">
            <v>25553</v>
          </cell>
        </row>
        <row r="766">
          <cell r="F766">
            <v>25553</v>
          </cell>
        </row>
        <row r="767">
          <cell r="F767">
            <v>25553</v>
          </cell>
        </row>
        <row r="768">
          <cell r="F768">
            <v>25553</v>
          </cell>
        </row>
        <row r="769">
          <cell r="F769">
            <v>24904</v>
          </cell>
        </row>
        <row r="770">
          <cell r="F770">
            <v>24904</v>
          </cell>
        </row>
        <row r="771">
          <cell r="F771">
            <v>24904</v>
          </cell>
        </row>
        <row r="772">
          <cell r="F772">
            <v>24904</v>
          </cell>
        </row>
        <row r="773">
          <cell r="F773">
            <v>24904</v>
          </cell>
        </row>
        <row r="774">
          <cell r="F774">
            <v>25553</v>
          </cell>
        </row>
        <row r="775">
          <cell r="F775">
            <v>25553</v>
          </cell>
        </row>
        <row r="776">
          <cell r="F776">
            <v>25553</v>
          </cell>
        </row>
        <row r="777">
          <cell r="F777">
            <v>25553</v>
          </cell>
        </row>
        <row r="778">
          <cell r="F778">
            <v>25553</v>
          </cell>
        </row>
        <row r="779">
          <cell r="F779">
            <v>21532</v>
          </cell>
        </row>
        <row r="780">
          <cell r="F780">
            <v>21532</v>
          </cell>
        </row>
        <row r="781">
          <cell r="F781">
            <v>21532</v>
          </cell>
        </row>
        <row r="782">
          <cell r="F782">
            <v>21532</v>
          </cell>
        </row>
        <row r="783">
          <cell r="F783">
            <v>21532</v>
          </cell>
        </row>
        <row r="784">
          <cell r="F784">
            <v>23348</v>
          </cell>
        </row>
        <row r="785">
          <cell r="F785">
            <v>23348</v>
          </cell>
        </row>
        <row r="786">
          <cell r="F786">
            <v>23348</v>
          </cell>
        </row>
        <row r="787">
          <cell r="F787">
            <v>23348</v>
          </cell>
        </row>
        <row r="788">
          <cell r="F788">
            <v>23348</v>
          </cell>
        </row>
        <row r="789">
          <cell r="F789">
            <v>38913</v>
          </cell>
        </row>
        <row r="790">
          <cell r="F790">
            <v>38913</v>
          </cell>
        </row>
        <row r="791">
          <cell r="F791">
            <v>38913</v>
          </cell>
        </row>
        <row r="792">
          <cell r="F792">
            <v>38913</v>
          </cell>
        </row>
        <row r="793">
          <cell r="F793">
            <v>51884</v>
          </cell>
        </row>
        <row r="794">
          <cell r="F794">
            <v>51884</v>
          </cell>
        </row>
        <row r="795">
          <cell r="F795">
            <v>51884</v>
          </cell>
        </row>
        <row r="796">
          <cell r="F796">
            <v>51884</v>
          </cell>
        </row>
        <row r="797">
          <cell r="F797">
            <v>46696</v>
          </cell>
        </row>
        <row r="798">
          <cell r="F798">
            <v>46696</v>
          </cell>
        </row>
        <row r="799">
          <cell r="F799">
            <v>46696</v>
          </cell>
        </row>
        <row r="800">
          <cell r="F800">
            <v>51884</v>
          </cell>
        </row>
        <row r="801">
          <cell r="F801">
            <v>51884</v>
          </cell>
        </row>
        <row r="802">
          <cell r="F802">
            <v>7653</v>
          </cell>
        </row>
        <row r="803">
          <cell r="F803">
            <v>20481</v>
          </cell>
        </row>
        <row r="804">
          <cell r="F804">
            <v>20481</v>
          </cell>
        </row>
        <row r="805">
          <cell r="F805">
            <v>14647</v>
          </cell>
        </row>
        <row r="806">
          <cell r="F806">
            <v>14647</v>
          </cell>
        </row>
        <row r="807">
          <cell r="F807">
            <v>20357</v>
          </cell>
        </row>
        <row r="808">
          <cell r="F808">
            <v>20357</v>
          </cell>
        </row>
        <row r="809">
          <cell r="F809">
            <v>20357</v>
          </cell>
        </row>
        <row r="810">
          <cell r="F810">
            <v>20357</v>
          </cell>
        </row>
        <row r="811">
          <cell r="F811">
            <v>20357</v>
          </cell>
        </row>
        <row r="812">
          <cell r="F812">
            <v>19612</v>
          </cell>
        </row>
        <row r="813">
          <cell r="F813">
            <v>19612</v>
          </cell>
        </row>
        <row r="814">
          <cell r="F814">
            <v>46177</v>
          </cell>
        </row>
        <row r="815">
          <cell r="F815">
            <v>58370</v>
          </cell>
        </row>
        <row r="816">
          <cell r="F816">
            <v>62520</v>
          </cell>
        </row>
        <row r="817">
          <cell r="F817">
            <v>46177</v>
          </cell>
        </row>
        <row r="818">
          <cell r="F818">
            <v>46177</v>
          </cell>
        </row>
        <row r="819">
          <cell r="F819">
            <v>32168</v>
          </cell>
        </row>
        <row r="820">
          <cell r="F820">
            <v>32168</v>
          </cell>
        </row>
        <row r="821">
          <cell r="F821">
            <v>32168</v>
          </cell>
        </row>
        <row r="822">
          <cell r="F822">
            <v>49290</v>
          </cell>
        </row>
        <row r="823">
          <cell r="F823">
            <v>49290</v>
          </cell>
        </row>
        <row r="824">
          <cell r="F824">
            <v>37616</v>
          </cell>
        </row>
        <row r="825">
          <cell r="F825">
            <v>39821</v>
          </cell>
        </row>
        <row r="826">
          <cell r="F826">
            <v>14523</v>
          </cell>
        </row>
        <row r="827">
          <cell r="F827">
            <v>14523</v>
          </cell>
        </row>
        <row r="828">
          <cell r="F828">
            <v>12289</v>
          </cell>
        </row>
        <row r="829">
          <cell r="F829">
            <v>12289</v>
          </cell>
        </row>
        <row r="830">
          <cell r="F830">
            <v>31901</v>
          </cell>
        </row>
        <row r="831">
          <cell r="F831">
            <v>61693</v>
          </cell>
        </row>
        <row r="832">
          <cell r="F832">
            <v>38729</v>
          </cell>
        </row>
        <row r="833">
          <cell r="F833">
            <v>35501</v>
          </cell>
        </row>
        <row r="834">
          <cell r="F834">
            <v>146.83000000000001</v>
          </cell>
        </row>
        <row r="835">
          <cell r="F835">
            <v>108.18</v>
          </cell>
        </row>
        <row r="836">
          <cell r="F836">
            <v>82.37</v>
          </cell>
        </row>
        <row r="837">
          <cell r="F837">
            <v>179.834</v>
          </cell>
        </row>
        <row r="838">
          <cell r="F838">
            <v>186.29900000000001</v>
          </cell>
        </row>
        <row r="839">
          <cell r="F839">
            <v>147.37700000000001</v>
          </cell>
        </row>
        <row r="840">
          <cell r="F840">
            <v>160.96700000000001</v>
          </cell>
        </row>
        <row r="841">
          <cell r="F841">
            <v>120.065</v>
          </cell>
        </row>
        <row r="842">
          <cell r="F842">
            <v>134.447</v>
          </cell>
        </row>
        <row r="843">
          <cell r="F843">
            <v>196.33</v>
          </cell>
        </row>
        <row r="844">
          <cell r="F844">
            <v>201.34</v>
          </cell>
        </row>
        <row r="845">
          <cell r="F845">
            <v>132.19999999999999</v>
          </cell>
        </row>
        <row r="846">
          <cell r="F846">
            <v>134.44999999999999</v>
          </cell>
        </row>
        <row r="847">
          <cell r="F847">
            <v>111.89</v>
          </cell>
        </row>
        <row r="848">
          <cell r="F848">
            <v>116.77</v>
          </cell>
        </row>
        <row r="849">
          <cell r="F849">
            <v>213.74</v>
          </cell>
        </row>
        <row r="850">
          <cell r="F850">
            <v>218.63</v>
          </cell>
        </row>
        <row r="851">
          <cell r="F851">
            <v>132.47</v>
          </cell>
        </row>
        <row r="852">
          <cell r="F852">
            <v>137.35</v>
          </cell>
        </row>
        <row r="853">
          <cell r="F853">
            <v>120.07</v>
          </cell>
        </row>
        <row r="854">
          <cell r="F854">
            <v>120.99</v>
          </cell>
        </row>
        <row r="855">
          <cell r="F855">
            <v>286.57</v>
          </cell>
        </row>
        <row r="856">
          <cell r="F856">
            <v>286.57</v>
          </cell>
        </row>
        <row r="857">
          <cell r="F857">
            <v>291.72000000000003</v>
          </cell>
        </row>
        <row r="858">
          <cell r="F858">
            <v>291.72000000000003</v>
          </cell>
        </row>
        <row r="859">
          <cell r="F859">
            <v>272.19</v>
          </cell>
        </row>
        <row r="860">
          <cell r="F860">
            <v>272.19</v>
          </cell>
        </row>
        <row r="861">
          <cell r="F861">
            <v>276.94</v>
          </cell>
        </row>
        <row r="862">
          <cell r="F862">
            <v>276.94</v>
          </cell>
        </row>
        <row r="863">
          <cell r="F863">
            <v>189.77</v>
          </cell>
        </row>
        <row r="864">
          <cell r="F864">
            <v>141.51</v>
          </cell>
        </row>
        <row r="865">
          <cell r="F865">
            <v>239.21</v>
          </cell>
        </row>
        <row r="866">
          <cell r="F866">
            <v>244.22</v>
          </cell>
        </row>
        <row r="867">
          <cell r="F867">
            <v>190.13</v>
          </cell>
        </row>
        <row r="868">
          <cell r="F868">
            <v>193.03</v>
          </cell>
        </row>
        <row r="869">
          <cell r="F869">
            <v>185.11</v>
          </cell>
        </row>
        <row r="870">
          <cell r="F870">
            <v>189.99</v>
          </cell>
        </row>
        <row r="871">
          <cell r="F871">
            <v>376.69</v>
          </cell>
        </row>
        <row r="872">
          <cell r="F872">
            <v>381.7</v>
          </cell>
        </row>
        <row r="873">
          <cell r="F873">
            <v>292.12</v>
          </cell>
        </row>
        <row r="874">
          <cell r="F874">
            <v>297</v>
          </cell>
        </row>
        <row r="875">
          <cell r="F875">
            <v>193.03</v>
          </cell>
        </row>
        <row r="876">
          <cell r="F876">
            <v>197.91</v>
          </cell>
        </row>
        <row r="877">
          <cell r="F877">
            <v>221.8</v>
          </cell>
        </row>
        <row r="878">
          <cell r="F878">
            <v>1765.35</v>
          </cell>
        </row>
        <row r="879">
          <cell r="F879">
            <v>6323.36</v>
          </cell>
        </row>
        <row r="880">
          <cell r="F880">
            <v>3852.39</v>
          </cell>
        </row>
        <row r="881">
          <cell r="F881">
            <v>10659.5</v>
          </cell>
        </row>
        <row r="882">
          <cell r="F882">
            <v>4315.75</v>
          </cell>
        </row>
        <row r="883">
          <cell r="F883">
            <v>4651.2700000000004</v>
          </cell>
        </row>
        <row r="884">
          <cell r="F884">
            <v>3646.06</v>
          </cell>
        </row>
        <row r="885">
          <cell r="F885">
            <v>3851.71</v>
          </cell>
        </row>
        <row r="886">
          <cell r="F886">
            <v>6190.87</v>
          </cell>
        </row>
        <row r="887">
          <cell r="F887">
            <v>12730.79</v>
          </cell>
        </row>
        <row r="888">
          <cell r="F888">
            <v>5867.53</v>
          </cell>
        </row>
        <row r="889">
          <cell r="F889">
            <v>7056.73</v>
          </cell>
        </row>
        <row r="890">
          <cell r="F890">
            <v>3180.21</v>
          </cell>
        </row>
        <row r="891">
          <cell r="F891">
            <v>2029</v>
          </cell>
        </row>
        <row r="892">
          <cell r="F892">
            <v>3382</v>
          </cell>
        </row>
        <row r="893">
          <cell r="F893">
            <v>6088</v>
          </cell>
        </row>
        <row r="894">
          <cell r="F894">
            <v>11500</v>
          </cell>
        </row>
        <row r="895">
          <cell r="F895">
            <v>107003</v>
          </cell>
        </row>
        <row r="896">
          <cell r="F896">
            <v>107003</v>
          </cell>
        </row>
        <row r="897">
          <cell r="F897">
            <v>141308</v>
          </cell>
        </row>
        <row r="898">
          <cell r="F898">
            <v>111357</v>
          </cell>
        </row>
        <row r="899">
          <cell r="F899">
            <v>111357</v>
          </cell>
        </row>
        <row r="900">
          <cell r="F900">
            <v>128773</v>
          </cell>
        </row>
        <row r="901">
          <cell r="F901">
            <v>131266</v>
          </cell>
        </row>
        <row r="902">
          <cell r="F902">
            <v>129191</v>
          </cell>
        </row>
        <row r="903">
          <cell r="F903">
            <v>51495</v>
          </cell>
        </row>
        <row r="904">
          <cell r="F904">
            <v>55127</v>
          </cell>
        </row>
        <row r="905">
          <cell r="F905">
            <v>50198</v>
          </cell>
        </row>
        <row r="906">
          <cell r="F906">
            <v>1946</v>
          </cell>
        </row>
        <row r="907">
          <cell r="F907">
            <v>2929</v>
          </cell>
        </row>
        <row r="908">
          <cell r="F908">
            <v>3243</v>
          </cell>
        </row>
        <row r="909">
          <cell r="F909">
            <v>5188</v>
          </cell>
        </row>
        <row r="910">
          <cell r="F910">
            <v>577.04999999999995</v>
          </cell>
        </row>
        <row r="911">
          <cell r="F911">
            <v>491.99</v>
          </cell>
        </row>
        <row r="912">
          <cell r="F912">
            <v>91.06</v>
          </cell>
        </row>
        <row r="913">
          <cell r="F913">
            <v>483.053</v>
          </cell>
        </row>
        <row r="914">
          <cell r="F914">
            <v>339.69</v>
          </cell>
        </row>
        <row r="915">
          <cell r="F915">
            <v>305.87700000000001</v>
          </cell>
        </row>
        <row r="916">
          <cell r="F916">
            <v>384.14</v>
          </cell>
        </row>
        <row r="917">
          <cell r="F917">
            <v>477.13</v>
          </cell>
        </row>
        <row r="918">
          <cell r="F918">
            <v>15176</v>
          </cell>
        </row>
        <row r="919">
          <cell r="F919">
            <v>16862</v>
          </cell>
        </row>
        <row r="920">
          <cell r="F920">
            <v>19456</v>
          </cell>
        </row>
        <row r="921">
          <cell r="F921">
            <v>22051</v>
          </cell>
        </row>
        <row r="922">
          <cell r="F922">
            <v>125.97</v>
          </cell>
        </row>
        <row r="923">
          <cell r="F923">
            <v>78.290000000000006</v>
          </cell>
        </row>
        <row r="924">
          <cell r="F924">
            <v>35.409999999999997</v>
          </cell>
        </row>
        <row r="925">
          <cell r="F925">
            <v>35.409999999999997</v>
          </cell>
        </row>
        <row r="926">
          <cell r="F926">
            <v>31</v>
          </cell>
        </row>
        <row r="927">
          <cell r="F927">
            <v>91.834000000000003</v>
          </cell>
        </row>
        <row r="928">
          <cell r="F928">
            <v>169.18</v>
          </cell>
        </row>
        <row r="929">
          <cell r="F929">
            <v>6467</v>
          </cell>
        </row>
        <row r="930">
          <cell r="F930">
            <v>4059</v>
          </cell>
        </row>
        <row r="931">
          <cell r="F931">
            <v>5412</v>
          </cell>
        </row>
        <row r="932">
          <cell r="F932">
            <v>2706</v>
          </cell>
        </row>
        <row r="933">
          <cell r="F933">
            <v>6764</v>
          </cell>
        </row>
        <row r="934">
          <cell r="F934">
            <v>4059</v>
          </cell>
        </row>
        <row r="935">
          <cell r="F935">
            <v>151.24</v>
          </cell>
        </row>
        <row r="936">
          <cell r="F936">
            <v>1541.7</v>
          </cell>
        </row>
        <row r="937">
          <cell r="F937">
            <v>1541.7</v>
          </cell>
        </row>
        <row r="938">
          <cell r="F938">
            <v>1700.58</v>
          </cell>
        </row>
        <row r="939">
          <cell r="F939">
            <v>1700.58</v>
          </cell>
        </row>
        <row r="940">
          <cell r="F940">
            <v>946.88</v>
          </cell>
        </row>
        <row r="941">
          <cell r="F941">
            <v>830.14</v>
          </cell>
        </row>
        <row r="942">
          <cell r="F942">
            <v>583.70000000000005</v>
          </cell>
        </row>
        <row r="943">
          <cell r="F943">
            <v>583.70000000000005</v>
          </cell>
        </row>
        <row r="944">
          <cell r="F944">
            <v>583.70000000000005</v>
          </cell>
        </row>
        <row r="945">
          <cell r="F945">
            <v>583.70000000000005</v>
          </cell>
        </row>
        <row r="946">
          <cell r="F946">
            <v>583.70000000000005</v>
          </cell>
        </row>
        <row r="947">
          <cell r="F947">
            <v>664.12</v>
          </cell>
        </row>
        <row r="948">
          <cell r="F948">
            <v>6764</v>
          </cell>
        </row>
        <row r="949">
          <cell r="F949">
            <v>7441</v>
          </cell>
        </row>
        <row r="950">
          <cell r="F950">
            <v>1808</v>
          </cell>
        </row>
        <row r="951">
          <cell r="F951">
            <v>1808</v>
          </cell>
        </row>
        <row r="952">
          <cell r="F952">
            <v>1808</v>
          </cell>
        </row>
        <row r="953">
          <cell r="F953">
            <v>1808</v>
          </cell>
        </row>
        <row r="954">
          <cell r="F954">
            <v>2599</v>
          </cell>
        </row>
        <row r="955">
          <cell r="F955">
            <v>2599</v>
          </cell>
        </row>
        <row r="956">
          <cell r="F956">
            <v>2599</v>
          </cell>
        </row>
        <row r="957">
          <cell r="F957">
            <v>2599</v>
          </cell>
        </row>
        <row r="958">
          <cell r="F958">
            <v>1808</v>
          </cell>
        </row>
        <row r="959">
          <cell r="F959">
            <v>1808</v>
          </cell>
        </row>
        <row r="960">
          <cell r="F960">
            <v>1808</v>
          </cell>
        </row>
        <row r="961">
          <cell r="F961">
            <v>1808</v>
          </cell>
        </row>
        <row r="962">
          <cell r="F962">
            <v>2599</v>
          </cell>
        </row>
        <row r="963">
          <cell r="F963">
            <v>2599</v>
          </cell>
        </row>
        <row r="964">
          <cell r="F964">
            <v>2599</v>
          </cell>
        </row>
        <row r="965">
          <cell r="F965">
            <v>2599</v>
          </cell>
        </row>
        <row r="966">
          <cell r="F966">
            <v>1808</v>
          </cell>
        </row>
        <row r="967">
          <cell r="F967">
            <v>1808</v>
          </cell>
        </row>
        <row r="968">
          <cell r="F968">
            <v>1808</v>
          </cell>
        </row>
        <row r="969">
          <cell r="F969">
            <v>1808</v>
          </cell>
        </row>
        <row r="970">
          <cell r="F970">
            <v>1808</v>
          </cell>
        </row>
        <row r="971">
          <cell r="F971">
            <v>1808</v>
          </cell>
        </row>
        <row r="972">
          <cell r="F972">
            <v>1808</v>
          </cell>
        </row>
        <row r="973">
          <cell r="F973">
            <v>2599</v>
          </cell>
        </row>
        <row r="974">
          <cell r="F974">
            <v>2166</v>
          </cell>
        </row>
        <row r="975">
          <cell r="F975">
            <v>2166</v>
          </cell>
        </row>
        <row r="976">
          <cell r="F976">
            <v>2599</v>
          </cell>
        </row>
        <row r="977">
          <cell r="F977">
            <v>2599</v>
          </cell>
        </row>
        <row r="978">
          <cell r="F978">
            <v>2599</v>
          </cell>
        </row>
        <row r="979">
          <cell r="F979">
            <v>6571</v>
          </cell>
        </row>
        <row r="980">
          <cell r="F980">
            <v>6571</v>
          </cell>
        </row>
        <row r="981">
          <cell r="F981">
            <v>6571</v>
          </cell>
        </row>
        <row r="982">
          <cell r="F982">
            <v>6571</v>
          </cell>
        </row>
        <row r="983">
          <cell r="F983">
            <v>6571</v>
          </cell>
        </row>
        <row r="984">
          <cell r="F984">
            <v>6571</v>
          </cell>
        </row>
        <row r="985">
          <cell r="F985">
            <v>6571</v>
          </cell>
        </row>
        <row r="986">
          <cell r="F986">
            <v>6571</v>
          </cell>
        </row>
        <row r="987">
          <cell r="F987">
            <v>6571</v>
          </cell>
        </row>
        <row r="988">
          <cell r="F988">
            <v>6571</v>
          </cell>
        </row>
        <row r="989">
          <cell r="F989">
            <v>6571</v>
          </cell>
        </row>
        <row r="990">
          <cell r="F990">
            <v>6571</v>
          </cell>
        </row>
        <row r="991">
          <cell r="F991">
            <v>6571</v>
          </cell>
        </row>
        <row r="992">
          <cell r="F992">
            <v>6571</v>
          </cell>
        </row>
        <row r="993">
          <cell r="F993">
            <v>4354</v>
          </cell>
        </row>
        <row r="994">
          <cell r="F994">
            <v>4354</v>
          </cell>
        </row>
        <row r="995">
          <cell r="F995">
            <v>4354</v>
          </cell>
        </row>
        <row r="996">
          <cell r="F996">
            <v>4354</v>
          </cell>
        </row>
        <row r="997">
          <cell r="F997">
            <v>3958</v>
          </cell>
        </row>
        <row r="998">
          <cell r="F998">
            <v>3958</v>
          </cell>
        </row>
        <row r="999">
          <cell r="F999">
            <v>3958</v>
          </cell>
        </row>
        <row r="1000">
          <cell r="F1000">
            <v>3958</v>
          </cell>
        </row>
        <row r="1001">
          <cell r="F1001">
            <v>3958</v>
          </cell>
        </row>
        <row r="1002">
          <cell r="F1002">
            <v>2985</v>
          </cell>
        </row>
        <row r="1003">
          <cell r="F1003">
            <v>2985</v>
          </cell>
        </row>
        <row r="1004">
          <cell r="F1004">
            <v>2985</v>
          </cell>
        </row>
        <row r="1005">
          <cell r="F1005">
            <v>2985</v>
          </cell>
        </row>
        <row r="1006">
          <cell r="F1006">
            <v>1821</v>
          </cell>
        </row>
        <row r="1007">
          <cell r="F1007">
            <v>1821</v>
          </cell>
        </row>
        <row r="1008">
          <cell r="F1008">
            <v>1821</v>
          </cell>
        </row>
        <row r="1009">
          <cell r="F1009">
            <v>1821</v>
          </cell>
        </row>
        <row r="1010">
          <cell r="F1010">
            <v>3167</v>
          </cell>
        </row>
        <row r="1011">
          <cell r="F1011">
            <v>3167</v>
          </cell>
        </row>
        <row r="1012">
          <cell r="F1012">
            <v>3167</v>
          </cell>
        </row>
        <row r="1013">
          <cell r="F1013">
            <v>3167</v>
          </cell>
        </row>
        <row r="1014">
          <cell r="F1014">
            <v>3167</v>
          </cell>
        </row>
        <row r="1015">
          <cell r="F1015">
            <v>4090</v>
          </cell>
        </row>
        <row r="1016">
          <cell r="F1016">
            <v>4222</v>
          </cell>
        </row>
        <row r="1017">
          <cell r="F1017">
            <v>4222</v>
          </cell>
        </row>
        <row r="1018">
          <cell r="F1018">
            <v>38658</v>
          </cell>
        </row>
        <row r="1019">
          <cell r="F1019">
            <v>38658</v>
          </cell>
        </row>
        <row r="1020">
          <cell r="F1020">
            <v>20451</v>
          </cell>
        </row>
        <row r="1021">
          <cell r="F1021">
            <v>20451</v>
          </cell>
        </row>
        <row r="1022">
          <cell r="F1022">
            <v>20451</v>
          </cell>
        </row>
        <row r="1023">
          <cell r="F1023">
            <v>20451</v>
          </cell>
        </row>
        <row r="1024">
          <cell r="F1024">
            <v>13854</v>
          </cell>
        </row>
        <row r="1025">
          <cell r="F1025">
            <v>13854</v>
          </cell>
        </row>
        <row r="1026">
          <cell r="F1026">
            <v>13854</v>
          </cell>
        </row>
        <row r="1027">
          <cell r="F1027">
            <v>13854</v>
          </cell>
        </row>
        <row r="1028">
          <cell r="F1028">
            <v>33381</v>
          </cell>
        </row>
        <row r="1029">
          <cell r="F1029">
            <v>33381</v>
          </cell>
        </row>
        <row r="1030">
          <cell r="F1030">
            <v>33381</v>
          </cell>
        </row>
        <row r="1031">
          <cell r="F1031">
            <v>33381</v>
          </cell>
        </row>
        <row r="1032">
          <cell r="F1032">
            <v>7238</v>
          </cell>
        </row>
        <row r="1033">
          <cell r="F1033">
            <v>7400</v>
          </cell>
        </row>
        <row r="1034">
          <cell r="F1034">
            <v>14476</v>
          </cell>
        </row>
        <row r="1035">
          <cell r="F1035">
            <v>14801</v>
          </cell>
        </row>
        <row r="1036">
          <cell r="F1036">
            <v>14206</v>
          </cell>
        </row>
        <row r="1037">
          <cell r="F1037">
            <v>14611</v>
          </cell>
        </row>
        <row r="1038">
          <cell r="F1038">
            <v>9064</v>
          </cell>
        </row>
        <row r="1039">
          <cell r="F1039">
            <v>9606</v>
          </cell>
        </row>
        <row r="1040">
          <cell r="F1040">
            <v>9606</v>
          </cell>
        </row>
        <row r="1041">
          <cell r="F1041">
            <v>10526</v>
          </cell>
        </row>
        <row r="1042">
          <cell r="F1042">
            <v>14151</v>
          </cell>
        </row>
        <row r="1043">
          <cell r="F1043">
            <v>15004</v>
          </cell>
        </row>
        <row r="1044">
          <cell r="F1044">
            <v>8794</v>
          </cell>
        </row>
        <row r="1045">
          <cell r="F1045">
            <v>9470</v>
          </cell>
        </row>
        <row r="1046">
          <cell r="F1046">
            <v>6764</v>
          </cell>
        </row>
        <row r="1047">
          <cell r="F1047">
            <v>7441</v>
          </cell>
        </row>
        <row r="1048">
          <cell r="F1048">
            <v>10958</v>
          </cell>
        </row>
        <row r="1049">
          <cell r="F1049">
            <v>12582</v>
          </cell>
        </row>
        <row r="1050">
          <cell r="F1050">
            <v>8388</v>
          </cell>
        </row>
        <row r="1051">
          <cell r="F1051">
            <v>9606</v>
          </cell>
        </row>
        <row r="1052">
          <cell r="F1052">
            <v>17588</v>
          </cell>
        </row>
        <row r="1053">
          <cell r="F1053">
            <v>20294</v>
          </cell>
        </row>
        <row r="1054">
          <cell r="F1054">
            <v>24758</v>
          </cell>
        </row>
        <row r="1055">
          <cell r="F1055">
            <v>28140</v>
          </cell>
        </row>
        <row r="1056">
          <cell r="F1056">
            <v>18955</v>
          </cell>
        </row>
        <row r="1057">
          <cell r="F1057">
            <v>21790</v>
          </cell>
        </row>
        <row r="1058">
          <cell r="F1058">
            <v>19402</v>
          </cell>
        </row>
        <row r="1059">
          <cell r="F1059">
            <v>22984</v>
          </cell>
        </row>
        <row r="1060">
          <cell r="F1060">
            <v>30298</v>
          </cell>
        </row>
        <row r="1061">
          <cell r="F1061">
            <v>24776</v>
          </cell>
        </row>
        <row r="1062">
          <cell r="F1062">
            <v>897</v>
          </cell>
        </row>
        <row r="1063">
          <cell r="F1063">
            <v>897</v>
          </cell>
        </row>
        <row r="1064">
          <cell r="F1064">
            <v>897</v>
          </cell>
        </row>
        <row r="1065">
          <cell r="F1065">
            <v>897</v>
          </cell>
        </row>
        <row r="1066">
          <cell r="F1066">
            <v>1029</v>
          </cell>
        </row>
        <row r="1067">
          <cell r="F1067">
            <v>1029</v>
          </cell>
        </row>
        <row r="1068">
          <cell r="F1068">
            <v>1029</v>
          </cell>
        </row>
        <row r="1069">
          <cell r="F1069">
            <v>1029</v>
          </cell>
        </row>
        <row r="1070">
          <cell r="F1070">
            <v>1399</v>
          </cell>
        </row>
        <row r="1071">
          <cell r="F1071">
            <v>1399</v>
          </cell>
        </row>
        <row r="1072">
          <cell r="F1072">
            <v>1399</v>
          </cell>
        </row>
        <row r="1073">
          <cell r="F1073">
            <v>1399</v>
          </cell>
        </row>
        <row r="1074">
          <cell r="F1074">
            <v>1517</v>
          </cell>
        </row>
        <row r="1075">
          <cell r="F1075">
            <v>1517</v>
          </cell>
        </row>
        <row r="1076">
          <cell r="F1076">
            <v>1517</v>
          </cell>
        </row>
        <row r="1077">
          <cell r="F1077">
            <v>1517</v>
          </cell>
        </row>
        <row r="1078">
          <cell r="F1078">
            <v>1201</v>
          </cell>
        </row>
        <row r="1079">
          <cell r="F1079">
            <v>1201</v>
          </cell>
        </row>
        <row r="1080">
          <cell r="F1080">
            <v>1201</v>
          </cell>
        </row>
        <row r="1081">
          <cell r="F1081">
            <v>1340</v>
          </cell>
        </row>
        <row r="1082">
          <cell r="F1082">
            <v>1340</v>
          </cell>
        </row>
        <row r="1083">
          <cell r="F1083">
            <v>1340</v>
          </cell>
        </row>
        <row r="1084">
          <cell r="F1084">
            <v>1649</v>
          </cell>
        </row>
        <row r="1085">
          <cell r="F1085">
            <v>1649</v>
          </cell>
        </row>
        <row r="1086">
          <cell r="F1086">
            <v>1649</v>
          </cell>
        </row>
        <row r="1087">
          <cell r="F1087">
            <v>1781</v>
          </cell>
        </row>
        <row r="1088">
          <cell r="F1088">
            <v>1781</v>
          </cell>
        </row>
        <row r="1089">
          <cell r="F1089">
            <v>1781</v>
          </cell>
        </row>
        <row r="1090">
          <cell r="F1090">
            <v>1557</v>
          </cell>
        </row>
        <row r="1091">
          <cell r="F1091">
            <v>1557</v>
          </cell>
        </row>
        <row r="1092">
          <cell r="F1092">
            <v>1557</v>
          </cell>
        </row>
        <row r="1093">
          <cell r="F1093">
            <v>1874</v>
          </cell>
        </row>
        <row r="1094">
          <cell r="F1094">
            <v>1874</v>
          </cell>
        </row>
        <row r="1095">
          <cell r="F1095">
            <v>1874</v>
          </cell>
        </row>
        <row r="1096">
          <cell r="F1096">
            <v>1557</v>
          </cell>
        </row>
        <row r="1097">
          <cell r="F1097">
            <v>1781</v>
          </cell>
        </row>
        <row r="1098">
          <cell r="F1098">
            <v>1781</v>
          </cell>
        </row>
        <row r="1099">
          <cell r="F1099">
            <v>1781</v>
          </cell>
        </row>
        <row r="1100">
          <cell r="F1100">
            <v>20055</v>
          </cell>
        </row>
        <row r="1101">
          <cell r="F1101">
            <v>25069</v>
          </cell>
        </row>
        <row r="1102">
          <cell r="F1102">
            <v>36547</v>
          </cell>
        </row>
        <row r="1103">
          <cell r="F1103">
            <v>1764</v>
          </cell>
        </row>
        <row r="1104">
          <cell r="F1104">
            <v>1979</v>
          </cell>
        </row>
        <row r="1105">
          <cell r="F1105">
            <v>1979</v>
          </cell>
        </row>
        <row r="1106">
          <cell r="F1106">
            <v>2283</v>
          </cell>
        </row>
        <row r="1107">
          <cell r="F1107">
            <v>2507</v>
          </cell>
        </row>
        <row r="1108">
          <cell r="F1108">
            <v>2243</v>
          </cell>
        </row>
        <row r="1109">
          <cell r="F1109">
            <v>2375</v>
          </cell>
        </row>
        <row r="1110">
          <cell r="F1110">
            <v>2243</v>
          </cell>
        </row>
        <row r="1111">
          <cell r="F1111">
            <v>2375</v>
          </cell>
        </row>
        <row r="1112">
          <cell r="F1112">
            <v>2503</v>
          </cell>
        </row>
        <row r="1113">
          <cell r="F1113">
            <v>2909</v>
          </cell>
        </row>
        <row r="1114">
          <cell r="F1114">
            <v>5412</v>
          </cell>
        </row>
        <row r="1115">
          <cell r="F1115">
            <v>6088</v>
          </cell>
        </row>
        <row r="1116">
          <cell r="F1116">
            <v>4329</v>
          </cell>
        </row>
        <row r="1117">
          <cell r="F1117">
            <v>5141</v>
          </cell>
        </row>
        <row r="1118">
          <cell r="F1118">
            <v>3112</v>
          </cell>
        </row>
        <row r="1119">
          <cell r="F1119">
            <v>3788</v>
          </cell>
        </row>
        <row r="1120">
          <cell r="F1120">
            <v>2594</v>
          </cell>
        </row>
        <row r="1121">
          <cell r="F1121">
            <v>2854</v>
          </cell>
        </row>
        <row r="1122">
          <cell r="F1122">
            <v>2335</v>
          </cell>
        </row>
        <row r="1123">
          <cell r="F1123">
            <v>2594</v>
          </cell>
        </row>
        <row r="1124">
          <cell r="F1124">
            <v>2205</v>
          </cell>
        </row>
        <row r="1125">
          <cell r="F1125">
            <v>2335</v>
          </cell>
        </row>
        <row r="1126">
          <cell r="F1126">
            <v>2706</v>
          </cell>
        </row>
        <row r="1127">
          <cell r="F1127">
            <v>2570</v>
          </cell>
        </row>
        <row r="1128">
          <cell r="F1128">
            <v>2300</v>
          </cell>
        </row>
        <row r="1129">
          <cell r="F1129">
            <v>2165</v>
          </cell>
        </row>
        <row r="1130">
          <cell r="F1130">
            <v>6764</v>
          </cell>
        </row>
        <row r="1131">
          <cell r="F1131">
            <v>7441</v>
          </cell>
        </row>
        <row r="1132">
          <cell r="F1132">
            <v>5885</v>
          </cell>
        </row>
        <row r="1133">
          <cell r="F1133">
            <v>6764</v>
          </cell>
        </row>
        <row r="1134">
          <cell r="F1134">
            <v>5006</v>
          </cell>
        </row>
        <row r="1135">
          <cell r="F1135">
            <v>5682</v>
          </cell>
        </row>
        <row r="1136">
          <cell r="F1136">
            <v>3636</v>
          </cell>
        </row>
        <row r="1137">
          <cell r="F1137">
            <v>3632</v>
          </cell>
        </row>
        <row r="1138">
          <cell r="F1138">
            <v>1816</v>
          </cell>
        </row>
        <row r="1139">
          <cell r="F1139">
            <v>1816</v>
          </cell>
        </row>
        <row r="1140">
          <cell r="F1140">
            <v>1894</v>
          </cell>
        </row>
        <row r="1141">
          <cell r="F1141">
            <v>1894</v>
          </cell>
        </row>
        <row r="1142">
          <cell r="F1142">
            <v>1894</v>
          </cell>
        </row>
        <row r="1143">
          <cell r="F1143">
            <v>1894</v>
          </cell>
        </row>
        <row r="1144">
          <cell r="F1144">
            <v>1894</v>
          </cell>
        </row>
        <row r="1145">
          <cell r="F1145">
            <v>1894</v>
          </cell>
        </row>
        <row r="1146">
          <cell r="F1146">
            <v>11940</v>
          </cell>
        </row>
        <row r="1147">
          <cell r="F1147">
            <v>11940</v>
          </cell>
        </row>
        <row r="1148">
          <cell r="F1148">
            <v>27058</v>
          </cell>
        </row>
        <row r="1149">
          <cell r="F1149">
            <v>9470</v>
          </cell>
        </row>
        <row r="1150">
          <cell r="F1150">
            <v>23676</v>
          </cell>
        </row>
        <row r="1151">
          <cell r="F1151">
            <v>23676</v>
          </cell>
        </row>
        <row r="1152">
          <cell r="F1152">
            <v>4059</v>
          </cell>
        </row>
        <row r="1153">
          <cell r="F1153">
            <v>5141</v>
          </cell>
        </row>
        <row r="1154">
          <cell r="F1154">
            <v>5141</v>
          </cell>
        </row>
        <row r="1155">
          <cell r="F1155">
            <v>7847</v>
          </cell>
        </row>
        <row r="1156">
          <cell r="F1156">
            <v>7847</v>
          </cell>
        </row>
        <row r="1157">
          <cell r="F1157">
            <v>2134</v>
          </cell>
        </row>
        <row r="1158">
          <cell r="F1158">
            <v>2567</v>
          </cell>
        </row>
        <row r="1159">
          <cell r="F1159">
            <v>5970</v>
          </cell>
        </row>
        <row r="1160">
          <cell r="F1160">
            <v>7313</v>
          </cell>
        </row>
        <row r="1161">
          <cell r="F1161">
            <v>108232</v>
          </cell>
        </row>
        <row r="1162">
          <cell r="F1162">
            <v>135290</v>
          </cell>
        </row>
        <row r="1163">
          <cell r="F1163">
            <v>135290</v>
          </cell>
        </row>
        <row r="1164">
          <cell r="F1164">
            <v>14747</v>
          </cell>
        </row>
        <row r="1165">
          <cell r="F1165">
            <v>14747</v>
          </cell>
        </row>
        <row r="1166">
          <cell r="F1166">
            <v>14747</v>
          </cell>
        </row>
        <row r="1167">
          <cell r="F1167">
            <v>15558</v>
          </cell>
        </row>
        <row r="1168">
          <cell r="F1168">
            <v>15558</v>
          </cell>
        </row>
        <row r="1169">
          <cell r="F1169">
            <v>11364</v>
          </cell>
        </row>
        <row r="1170">
          <cell r="F1170">
            <v>10012</v>
          </cell>
        </row>
        <row r="1171">
          <cell r="F1171">
            <v>4059</v>
          </cell>
        </row>
        <row r="1172">
          <cell r="F1172">
            <v>4465</v>
          </cell>
        </row>
        <row r="1173">
          <cell r="F1173">
            <v>1353</v>
          </cell>
        </row>
        <row r="1174">
          <cell r="F1174">
            <v>676</v>
          </cell>
        </row>
        <row r="1175">
          <cell r="F1175">
            <v>1353</v>
          </cell>
        </row>
        <row r="1176">
          <cell r="F1176">
            <v>1624</v>
          </cell>
        </row>
        <row r="1177">
          <cell r="F1177">
            <v>1759</v>
          </cell>
        </row>
        <row r="1178">
          <cell r="F1178">
            <v>1894</v>
          </cell>
        </row>
        <row r="1179">
          <cell r="F1179">
            <v>10823</v>
          </cell>
        </row>
        <row r="1180">
          <cell r="F1180">
            <v>29764</v>
          </cell>
        </row>
        <row r="1181">
          <cell r="F1181">
            <v>0</v>
          </cell>
        </row>
        <row r="1182">
          <cell r="F1182">
            <v>415</v>
          </cell>
        </row>
        <row r="1183">
          <cell r="F1183">
            <v>493</v>
          </cell>
        </row>
        <row r="1184">
          <cell r="F1184">
            <v>415</v>
          </cell>
        </row>
        <row r="1185">
          <cell r="F1185">
            <v>493</v>
          </cell>
        </row>
        <row r="1186">
          <cell r="F1186">
            <v>246</v>
          </cell>
        </row>
        <row r="1187">
          <cell r="F1187">
            <v>272</v>
          </cell>
        </row>
        <row r="1188">
          <cell r="F1188">
            <v>1092</v>
          </cell>
        </row>
        <row r="1189">
          <cell r="F1189">
            <v>1353</v>
          </cell>
        </row>
        <row r="1190">
          <cell r="F1190">
            <v>6494</v>
          </cell>
        </row>
        <row r="1191">
          <cell r="F1191">
            <v>8659</v>
          </cell>
        </row>
        <row r="1192">
          <cell r="F1192">
            <v>6088</v>
          </cell>
        </row>
        <row r="1193">
          <cell r="F1193">
            <v>7306</v>
          </cell>
        </row>
        <row r="1194">
          <cell r="F1194">
            <v>5818</v>
          </cell>
        </row>
        <row r="1195">
          <cell r="F1195">
            <v>6900</v>
          </cell>
        </row>
        <row r="1196">
          <cell r="F1196">
            <v>649</v>
          </cell>
        </row>
        <row r="1197">
          <cell r="F1197">
            <v>830</v>
          </cell>
        </row>
        <row r="1198">
          <cell r="F1198">
            <v>1608</v>
          </cell>
        </row>
        <row r="1199">
          <cell r="F1199">
            <v>2075</v>
          </cell>
        </row>
        <row r="1200">
          <cell r="F1200">
            <v>2400</v>
          </cell>
        </row>
        <row r="1201">
          <cell r="F1201">
            <v>3113</v>
          </cell>
        </row>
        <row r="1202">
          <cell r="F1202">
            <v>1842</v>
          </cell>
        </row>
        <row r="1203">
          <cell r="F1203">
            <v>2166</v>
          </cell>
        </row>
        <row r="1204">
          <cell r="F1204">
            <v>272</v>
          </cell>
        </row>
        <row r="1205">
          <cell r="F1205">
            <v>934</v>
          </cell>
        </row>
        <row r="1206">
          <cell r="F1206">
            <v>1180</v>
          </cell>
        </row>
        <row r="1207">
          <cell r="F1207">
            <v>662</v>
          </cell>
        </row>
        <row r="1208">
          <cell r="F1208">
            <v>960</v>
          </cell>
        </row>
        <row r="1209">
          <cell r="F1209">
            <v>1116</v>
          </cell>
        </row>
        <row r="1210">
          <cell r="F1210">
            <v>1621</v>
          </cell>
        </row>
        <row r="1211">
          <cell r="F1211">
            <v>731</v>
          </cell>
        </row>
        <row r="1212">
          <cell r="F1212">
            <v>731</v>
          </cell>
        </row>
        <row r="1213">
          <cell r="F1213">
            <v>920</v>
          </cell>
        </row>
        <row r="1214">
          <cell r="F1214">
            <v>372</v>
          </cell>
        </row>
        <row r="1215">
          <cell r="F1215">
            <v>5074</v>
          </cell>
        </row>
        <row r="1216">
          <cell r="F1216">
            <v>6268</v>
          </cell>
        </row>
        <row r="1217">
          <cell r="F1217">
            <v>908</v>
          </cell>
        </row>
        <row r="1218">
          <cell r="F1218">
            <v>259</v>
          </cell>
        </row>
        <row r="1219">
          <cell r="F1219">
            <v>5445</v>
          </cell>
        </row>
        <row r="1220">
          <cell r="F1220">
            <v>1704</v>
          </cell>
        </row>
        <row r="1221">
          <cell r="F1221">
            <v>1967</v>
          </cell>
        </row>
        <row r="1222">
          <cell r="F1222">
            <v>3147</v>
          </cell>
        </row>
        <row r="1223">
          <cell r="F1223">
            <v>3409</v>
          </cell>
        </row>
        <row r="1224">
          <cell r="F1224">
            <v>3802</v>
          </cell>
        </row>
        <row r="1225">
          <cell r="F1225">
            <v>5900</v>
          </cell>
        </row>
        <row r="1226">
          <cell r="F1226">
            <v>4458</v>
          </cell>
        </row>
        <row r="1227">
          <cell r="F1227">
            <v>6293</v>
          </cell>
        </row>
        <row r="1228">
          <cell r="F1228">
            <v>3278</v>
          </cell>
        </row>
        <row r="1229">
          <cell r="F1229">
            <v>3933</v>
          </cell>
        </row>
        <row r="1230">
          <cell r="F1230">
            <v>4327</v>
          </cell>
        </row>
        <row r="1231">
          <cell r="F1231">
            <v>2360</v>
          </cell>
        </row>
        <row r="1232">
          <cell r="F1232">
            <v>2622</v>
          </cell>
        </row>
        <row r="1233">
          <cell r="F1233">
            <v>2098</v>
          </cell>
        </row>
        <row r="1234">
          <cell r="F1234">
            <v>1573</v>
          </cell>
        </row>
        <row r="1235">
          <cell r="F1235">
            <v>1967</v>
          </cell>
        </row>
        <row r="1236">
          <cell r="F1236">
            <v>3278</v>
          </cell>
        </row>
        <row r="1237">
          <cell r="F1237">
            <v>4589</v>
          </cell>
        </row>
        <row r="1238">
          <cell r="F1238">
            <v>2622</v>
          </cell>
        </row>
        <row r="1239">
          <cell r="F1239">
            <v>656</v>
          </cell>
        </row>
        <row r="1240">
          <cell r="F1240">
            <v>787</v>
          </cell>
        </row>
        <row r="1241">
          <cell r="F1241">
            <v>813</v>
          </cell>
        </row>
        <row r="1242">
          <cell r="F1242">
            <v>852</v>
          </cell>
        </row>
        <row r="1243">
          <cell r="F1243">
            <v>1246</v>
          </cell>
        </row>
        <row r="1244">
          <cell r="F1244">
            <v>1442</v>
          </cell>
        </row>
        <row r="1245">
          <cell r="F1245">
            <v>2622</v>
          </cell>
        </row>
        <row r="1246">
          <cell r="F1246">
            <v>3409</v>
          </cell>
        </row>
        <row r="1247">
          <cell r="F1247">
            <v>3802</v>
          </cell>
        </row>
        <row r="1248">
          <cell r="F1248">
            <v>4589</v>
          </cell>
        </row>
        <row r="1249">
          <cell r="F1249">
            <v>5376</v>
          </cell>
        </row>
        <row r="1250">
          <cell r="F1250">
            <v>6031</v>
          </cell>
        </row>
        <row r="1251">
          <cell r="F1251">
            <v>4982</v>
          </cell>
        </row>
        <row r="1252">
          <cell r="F1252">
            <v>5507</v>
          </cell>
        </row>
        <row r="1253">
          <cell r="F1253">
            <v>5900</v>
          </cell>
        </row>
        <row r="1254">
          <cell r="F1254">
            <v>7080</v>
          </cell>
        </row>
        <row r="1255">
          <cell r="F1255">
            <v>197</v>
          </cell>
        </row>
        <row r="1256">
          <cell r="F1256">
            <v>262</v>
          </cell>
        </row>
        <row r="1257">
          <cell r="F1257">
            <v>629</v>
          </cell>
        </row>
        <row r="1258">
          <cell r="F1258">
            <v>747</v>
          </cell>
        </row>
        <row r="1259">
          <cell r="F1259">
            <v>892</v>
          </cell>
        </row>
        <row r="1260">
          <cell r="F1260">
            <v>2045</v>
          </cell>
        </row>
        <row r="1261">
          <cell r="F1261">
            <v>2045</v>
          </cell>
        </row>
        <row r="1262">
          <cell r="F1262">
            <v>3671</v>
          </cell>
        </row>
        <row r="1263">
          <cell r="F1263">
            <v>6556</v>
          </cell>
        </row>
        <row r="1264">
          <cell r="F1264">
            <v>288</v>
          </cell>
        </row>
        <row r="1265">
          <cell r="F1265">
            <v>380</v>
          </cell>
        </row>
        <row r="1266">
          <cell r="F1266">
            <v>616</v>
          </cell>
        </row>
        <row r="1270">
          <cell r="F1270">
            <v>1573</v>
          </cell>
        </row>
        <row r="1271">
          <cell r="F1271">
            <v>1967</v>
          </cell>
        </row>
        <row r="1272">
          <cell r="F1272">
            <v>2753</v>
          </cell>
        </row>
        <row r="1273">
          <cell r="F1273">
            <v>328</v>
          </cell>
        </row>
        <row r="1274">
          <cell r="F1274">
            <v>393</v>
          </cell>
        </row>
        <row r="1275">
          <cell r="F1275">
            <v>328</v>
          </cell>
        </row>
        <row r="1276">
          <cell r="F1276">
            <v>328</v>
          </cell>
        </row>
        <row r="1277">
          <cell r="F1277">
            <v>1967</v>
          </cell>
        </row>
        <row r="1278">
          <cell r="F1278">
            <v>1967</v>
          </cell>
        </row>
        <row r="1279">
          <cell r="F1279">
            <v>2163</v>
          </cell>
        </row>
        <row r="1280">
          <cell r="F1280">
            <v>2163</v>
          </cell>
        </row>
        <row r="1281">
          <cell r="F1281">
            <v>1311</v>
          </cell>
        </row>
        <row r="1282">
          <cell r="F1282">
            <v>1967</v>
          </cell>
        </row>
        <row r="1283">
          <cell r="F1283">
            <v>2756</v>
          </cell>
        </row>
        <row r="1284">
          <cell r="F1284">
            <v>3626</v>
          </cell>
        </row>
        <row r="1285">
          <cell r="F1285">
            <v>6904</v>
          </cell>
        </row>
        <row r="1286">
          <cell r="F1286">
            <v>8285</v>
          </cell>
        </row>
        <row r="1287">
          <cell r="F1287">
            <v>20714</v>
          </cell>
        </row>
        <row r="1288">
          <cell r="F1288">
            <v>20714</v>
          </cell>
        </row>
        <row r="1289">
          <cell r="F1289">
            <v>20714</v>
          </cell>
        </row>
        <row r="1290">
          <cell r="F1290">
            <v>20714</v>
          </cell>
        </row>
        <row r="1291">
          <cell r="F1291">
            <v>2762</v>
          </cell>
        </row>
        <row r="1292">
          <cell r="F1292">
            <v>2348</v>
          </cell>
        </row>
        <row r="1293">
          <cell r="F1293">
            <v>30104</v>
          </cell>
        </row>
        <row r="1294">
          <cell r="F1294">
            <v>2209</v>
          </cell>
        </row>
        <row r="1295">
          <cell r="F1295">
            <v>2624</v>
          </cell>
        </row>
        <row r="1296">
          <cell r="F1296">
            <v>6076</v>
          </cell>
        </row>
        <row r="1297">
          <cell r="F1297">
            <v>1726</v>
          </cell>
        </row>
        <row r="1298">
          <cell r="F1298">
            <v>19873</v>
          </cell>
        </row>
        <row r="1299">
          <cell r="F1299">
            <v>23500</v>
          </cell>
        </row>
        <row r="1300">
          <cell r="F1300">
            <v>27561</v>
          </cell>
        </row>
        <row r="1301">
          <cell r="F1301">
            <v>4439.59</v>
          </cell>
        </row>
        <row r="1302">
          <cell r="F1302">
            <v>4439.59</v>
          </cell>
        </row>
        <row r="1303">
          <cell r="F1303">
            <v>4439.59</v>
          </cell>
        </row>
        <row r="1304">
          <cell r="F1304">
            <v>4690.92</v>
          </cell>
        </row>
        <row r="1305">
          <cell r="F1305">
            <v>5468.36</v>
          </cell>
        </row>
        <row r="1306">
          <cell r="F1306">
            <v>6296.9</v>
          </cell>
        </row>
        <row r="1307">
          <cell r="F1307">
            <v>5937.87</v>
          </cell>
        </row>
        <row r="1308">
          <cell r="F1308">
            <v>7594.95</v>
          </cell>
        </row>
        <row r="1309">
          <cell r="F1309">
            <v>8988</v>
          </cell>
        </row>
        <row r="1310">
          <cell r="F1310">
            <v>3646</v>
          </cell>
        </row>
        <row r="1311">
          <cell r="F1311">
            <v>1400.23</v>
          </cell>
        </row>
        <row r="1312">
          <cell r="F1312">
            <v>1518.99</v>
          </cell>
        </row>
        <row r="1313">
          <cell r="F1313">
            <v>1778.6</v>
          </cell>
        </row>
        <row r="1314">
          <cell r="F1314">
            <v>2188.73</v>
          </cell>
        </row>
        <row r="1315">
          <cell r="F1315">
            <v>1311.86</v>
          </cell>
        </row>
        <row r="1316">
          <cell r="F1316">
            <v>1339.47</v>
          </cell>
        </row>
        <row r="1317">
          <cell r="F1317">
            <v>1443.04</v>
          </cell>
        </row>
        <row r="1318">
          <cell r="F1318">
            <v>1415.42</v>
          </cell>
        </row>
        <row r="1319">
          <cell r="F1319">
            <v>1739.93</v>
          </cell>
        </row>
        <row r="1320">
          <cell r="F1320">
            <v>2209.44</v>
          </cell>
        </row>
        <row r="1321">
          <cell r="F1321">
            <v>1450</v>
          </cell>
        </row>
        <row r="1322">
          <cell r="F1322">
            <v>1712</v>
          </cell>
        </row>
        <row r="1323">
          <cell r="F1323">
            <v>2016</v>
          </cell>
        </row>
        <row r="1324">
          <cell r="F1324">
            <v>2389</v>
          </cell>
        </row>
        <row r="1325">
          <cell r="F1325">
            <v>2886</v>
          </cell>
        </row>
        <row r="1326">
          <cell r="F1326">
            <v>3646</v>
          </cell>
        </row>
        <row r="1327">
          <cell r="F1327">
            <v>1450</v>
          </cell>
        </row>
        <row r="1328">
          <cell r="F1328">
            <v>1712</v>
          </cell>
        </row>
        <row r="1329">
          <cell r="F1329">
            <v>2016</v>
          </cell>
        </row>
        <row r="1330">
          <cell r="F1330">
            <v>2389</v>
          </cell>
        </row>
        <row r="1331">
          <cell r="F1331">
            <v>2886</v>
          </cell>
        </row>
        <row r="1332">
          <cell r="F1332">
            <v>524</v>
          </cell>
        </row>
        <row r="1333">
          <cell r="F1333">
            <v>656</v>
          </cell>
        </row>
        <row r="1334">
          <cell r="F1334">
            <v>1049</v>
          </cell>
        </row>
        <row r="1335">
          <cell r="F1335">
            <v>1180</v>
          </cell>
        </row>
        <row r="1336">
          <cell r="F1336">
            <v>1442</v>
          </cell>
        </row>
        <row r="1337">
          <cell r="F1337">
            <v>1573</v>
          </cell>
        </row>
        <row r="1338">
          <cell r="F1338">
            <v>387</v>
          </cell>
        </row>
        <row r="1339">
          <cell r="F1339">
            <v>483</v>
          </cell>
        </row>
        <row r="1340">
          <cell r="F1340">
            <v>511</v>
          </cell>
        </row>
        <row r="1341">
          <cell r="F1341">
            <v>539</v>
          </cell>
        </row>
        <row r="1342">
          <cell r="F1342">
            <v>552</v>
          </cell>
        </row>
        <row r="1343">
          <cell r="F1343">
            <v>608</v>
          </cell>
        </row>
        <row r="1344">
          <cell r="F1344">
            <v>387</v>
          </cell>
        </row>
        <row r="1345">
          <cell r="F1345">
            <v>483</v>
          </cell>
        </row>
        <row r="1346">
          <cell r="F1346">
            <v>511</v>
          </cell>
        </row>
        <row r="1347">
          <cell r="F1347">
            <v>539</v>
          </cell>
        </row>
        <row r="1348">
          <cell r="F1348">
            <v>552</v>
          </cell>
        </row>
        <row r="1349">
          <cell r="F1349">
            <v>608</v>
          </cell>
        </row>
        <row r="1350">
          <cell r="F1350">
            <v>552</v>
          </cell>
        </row>
        <row r="1351">
          <cell r="F1351">
            <v>690</v>
          </cell>
        </row>
        <row r="1352">
          <cell r="F1352">
            <v>704</v>
          </cell>
        </row>
        <row r="1353">
          <cell r="F1353">
            <v>801</v>
          </cell>
        </row>
        <row r="1354">
          <cell r="F1354">
            <v>829</v>
          </cell>
        </row>
        <row r="1355">
          <cell r="F1355">
            <v>898</v>
          </cell>
        </row>
        <row r="1356">
          <cell r="F1356">
            <v>829</v>
          </cell>
        </row>
        <row r="1357">
          <cell r="F1357">
            <v>884</v>
          </cell>
        </row>
        <row r="1358">
          <cell r="F1358">
            <v>994</v>
          </cell>
        </row>
        <row r="1359">
          <cell r="F1359">
            <v>1091</v>
          </cell>
        </row>
        <row r="1360">
          <cell r="F1360">
            <v>1381</v>
          </cell>
        </row>
        <row r="1361">
          <cell r="F1361">
            <v>1519</v>
          </cell>
        </row>
        <row r="1362">
          <cell r="F1362">
            <v>829</v>
          </cell>
        </row>
        <row r="1363">
          <cell r="F1363">
            <v>884</v>
          </cell>
        </row>
        <row r="1364">
          <cell r="F1364">
            <v>994</v>
          </cell>
        </row>
        <row r="1365">
          <cell r="F1365">
            <v>1091</v>
          </cell>
        </row>
        <row r="1366">
          <cell r="F1366">
            <v>1381</v>
          </cell>
        </row>
        <row r="1367">
          <cell r="F1367">
            <v>1519</v>
          </cell>
        </row>
        <row r="1368">
          <cell r="F1368">
            <v>1243</v>
          </cell>
        </row>
        <row r="1369">
          <cell r="F1369">
            <v>1312</v>
          </cell>
        </row>
        <row r="1370">
          <cell r="F1370">
            <v>1491</v>
          </cell>
        </row>
        <row r="1371">
          <cell r="F1371">
            <v>1629</v>
          </cell>
        </row>
        <row r="1372">
          <cell r="F1372">
            <v>2071</v>
          </cell>
        </row>
        <row r="1373">
          <cell r="F1373">
            <v>2278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U145"/>
  <sheetViews>
    <sheetView tabSelected="1" zoomScale="115" zoomScaleNormal="11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4" sqref="H4:H7"/>
    </sheetView>
  </sheetViews>
  <sheetFormatPr defaultColWidth="9.125" defaultRowHeight="16.5" outlineLevelRow="1" outlineLevelCol="1"/>
  <cols>
    <col min="1" max="1" width="4.375" style="168" customWidth="1"/>
    <col min="2" max="2" width="35.625" style="168" customWidth="1"/>
    <col min="3" max="3" width="9.75" style="168" customWidth="1"/>
    <col min="4" max="4" width="9.625" style="168" customWidth="1"/>
    <col min="5" max="5" width="9.625" style="189" hidden="1" customWidth="1"/>
    <col min="6" max="6" width="8.75" style="189" hidden="1" customWidth="1"/>
    <col min="7" max="7" width="9.625" style="189" customWidth="1"/>
    <col min="8" max="8" width="9.625" style="189" customWidth="1" outlineLevel="1"/>
    <col min="9" max="9" width="9.625" style="189" customWidth="1"/>
    <col min="10" max="10" width="8.625" style="168" customWidth="1"/>
    <col min="11" max="11" width="9.25" style="168" customWidth="1"/>
    <col min="12" max="12" width="14.625" style="257" bestFit="1" customWidth="1"/>
    <col min="13" max="13" width="10.125" style="257" hidden="1" customWidth="1"/>
    <col min="14" max="14" width="9.125" style="257" hidden="1" customWidth="1"/>
    <col min="15" max="15" width="8.625" style="257" hidden="1" customWidth="1"/>
    <col min="16" max="16" width="7.375" style="257" hidden="1" customWidth="1" outlineLevel="1"/>
    <col min="17" max="17" width="9.375" style="257" hidden="1" customWidth="1" outlineLevel="1"/>
    <col min="18" max="18" width="7.375" style="257" hidden="1" customWidth="1" outlineLevel="1"/>
    <col min="19" max="20" width="8.375" style="257" hidden="1" customWidth="1"/>
    <col min="21" max="21" width="9" style="257" hidden="1" customWidth="1"/>
    <col min="22" max="22" width="8.875" style="257" hidden="1" customWidth="1"/>
    <col min="23" max="23" width="7.875" style="257" hidden="1" customWidth="1"/>
    <col min="24" max="26" width="9.375" style="257" hidden="1" customWidth="1" outlineLevel="1"/>
    <col min="27" max="27" width="9.375" style="257" hidden="1" customWidth="1"/>
    <col min="28" max="30" width="7.375" style="257" hidden="1" customWidth="1"/>
    <col min="31" max="33" width="7.375" style="257" hidden="1" customWidth="1" outlineLevel="1"/>
    <col min="34" max="37" width="7.375" style="257" hidden="1" customWidth="1"/>
    <col min="38" max="40" width="7.375" style="257" hidden="1" customWidth="1" outlineLevel="1"/>
    <col min="41" max="42" width="7.375" style="257" hidden="1" customWidth="1"/>
    <col min="43" max="43" width="8.75" style="257" hidden="1" customWidth="1"/>
    <col min="44" max="44" width="7.375" style="257" hidden="1" customWidth="1"/>
    <col min="45" max="47" width="7.375" style="257" hidden="1" customWidth="1" outlineLevel="1"/>
    <col min="48" max="48" width="7.375" style="257" hidden="1" customWidth="1"/>
    <col min="49" max="50" width="8.25" style="257" hidden="1" customWidth="1"/>
    <col min="51" max="51" width="7.375" style="257" hidden="1" customWidth="1"/>
    <col min="52" max="54" width="7.375" style="257" hidden="1" customWidth="1" outlineLevel="1"/>
    <col min="55" max="55" width="7.375" style="257" hidden="1" customWidth="1"/>
    <col min="56" max="56" width="7.75" style="257" hidden="1" customWidth="1"/>
    <col min="57" max="57" width="7.375" style="257" hidden="1" customWidth="1"/>
    <col min="58" max="58" width="8" style="257" hidden="1" customWidth="1"/>
    <col min="59" max="61" width="9.375" style="257" hidden="1" customWidth="1" outlineLevel="1"/>
    <col min="62" max="62" width="9.375" style="257" hidden="1" customWidth="1"/>
    <col min="63" max="63" width="8.75" style="257" hidden="1" customWidth="1"/>
    <col min="64" max="65" width="7.375" style="257" hidden="1" customWidth="1"/>
    <col min="66" max="68" width="7.375" style="257" hidden="1" customWidth="1" outlineLevel="1"/>
    <col min="69" max="69" width="7.375" style="257" hidden="1" customWidth="1"/>
    <col min="70" max="71" width="8.25" style="257" hidden="1" customWidth="1"/>
    <col min="72" max="72" width="7.875" style="257" hidden="1" customWidth="1"/>
    <col min="73" max="75" width="7.375" style="257" hidden="1" customWidth="1" outlineLevel="1"/>
    <col min="76" max="76" width="7.375" style="257" hidden="1" customWidth="1"/>
    <col min="77" max="77" width="8" style="257" hidden="1" customWidth="1"/>
    <col min="78" max="78" width="8.25" style="257" hidden="1" customWidth="1"/>
    <col min="79" max="79" width="7.375" style="257" hidden="1" customWidth="1"/>
    <col min="80" max="82" width="9.375" style="257" hidden="1" customWidth="1" outlineLevel="1"/>
    <col min="83" max="83" width="9.375" style="257" hidden="1" customWidth="1"/>
    <col min="84" max="84" width="14.625" style="257" bestFit="1" customWidth="1"/>
    <col min="85" max="85" width="13.625" style="257" bestFit="1" customWidth="1"/>
    <col min="86" max="86" width="14.875" style="168" customWidth="1"/>
    <col min="87" max="87" width="9.25" style="168" bestFit="1" customWidth="1"/>
    <col min="88" max="88" width="11.125" style="168" bestFit="1" customWidth="1"/>
    <col min="89" max="16384" width="9.125" style="168"/>
  </cols>
  <sheetData>
    <row r="1" spans="1:99">
      <c r="A1" s="163"/>
      <c r="B1" s="164"/>
      <c r="C1" s="164"/>
      <c r="D1" s="165"/>
      <c r="E1" s="166"/>
      <c r="F1" s="166"/>
      <c r="G1" s="166"/>
      <c r="H1" s="166"/>
      <c r="I1" s="166"/>
      <c r="J1" s="166"/>
      <c r="K1" s="167" t="s">
        <v>82</v>
      </c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</row>
    <row r="2" spans="1:99">
      <c r="A2" s="169" t="s">
        <v>0</v>
      </c>
      <c r="B2" s="318" t="s">
        <v>229</v>
      </c>
      <c r="C2" s="318"/>
      <c r="D2" s="318"/>
      <c r="E2" s="318"/>
      <c r="F2" s="318"/>
      <c r="G2" s="318"/>
      <c r="H2" s="318"/>
      <c r="I2" s="318"/>
      <c r="J2" s="318"/>
      <c r="K2" s="170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</row>
    <row r="3" spans="1:99">
      <c r="A3" s="171"/>
      <c r="B3" s="172"/>
      <c r="C3" s="172"/>
      <c r="D3" s="172"/>
      <c r="E3" s="319" t="s">
        <v>97</v>
      </c>
      <c r="F3" s="319"/>
      <c r="G3" s="319"/>
      <c r="H3" s="319"/>
      <c r="I3" s="319"/>
      <c r="J3" s="319"/>
      <c r="K3" s="319"/>
      <c r="N3" s="320"/>
      <c r="O3" s="32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</row>
    <row r="4" spans="1:99" ht="27" customHeight="1">
      <c r="A4" s="310" t="s">
        <v>1</v>
      </c>
      <c r="B4" s="313" t="s">
        <v>2</v>
      </c>
      <c r="C4" s="316" t="s">
        <v>230</v>
      </c>
      <c r="D4" s="316" t="s">
        <v>223</v>
      </c>
      <c r="E4" s="304" t="s">
        <v>85</v>
      </c>
      <c r="F4" s="304" t="s">
        <v>93</v>
      </c>
      <c r="G4" s="304" t="s">
        <v>257</v>
      </c>
      <c r="H4" s="307" t="s">
        <v>258</v>
      </c>
      <c r="I4" s="307" t="s">
        <v>231</v>
      </c>
      <c r="J4" s="297" t="s">
        <v>226</v>
      </c>
      <c r="K4" s="298"/>
      <c r="L4" s="261"/>
      <c r="M4" s="317" t="s">
        <v>3</v>
      </c>
      <c r="N4" s="299"/>
      <c r="O4" s="299"/>
      <c r="P4" s="299"/>
      <c r="Q4" s="299"/>
      <c r="R4" s="299"/>
      <c r="S4" s="299"/>
      <c r="T4" s="262"/>
      <c r="U4" s="299" t="s">
        <v>4</v>
      </c>
      <c r="V4" s="299"/>
      <c r="W4" s="299"/>
      <c r="X4" s="299"/>
      <c r="Y4" s="299"/>
      <c r="Z4" s="299"/>
      <c r="AA4" s="299"/>
      <c r="AB4" s="303" t="s">
        <v>5</v>
      </c>
      <c r="AC4" s="303"/>
      <c r="AD4" s="303"/>
      <c r="AE4" s="303"/>
      <c r="AF4" s="303"/>
      <c r="AG4" s="303"/>
      <c r="AH4" s="303"/>
      <c r="AI4" s="299" t="s">
        <v>6</v>
      </c>
      <c r="AJ4" s="299"/>
      <c r="AK4" s="299"/>
      <c r="AL4" s="299"/>
      <c r="AM4" s="299"/>
      <c r="AN4" s="299"/>
      <c r="AO4" s="299"/>
      <c r="AP4" s="299" t="s">
        <v>7</v>
      </c>
      <c r="AQ4" s="299"/>
      <c r="AR4" s="299"/>
      <c r="AS4" s="299"/>
      <c r="AT4" s="299"/>
      <c r="AU4" s="299"/>
      <c r="AV4" s="299"/>
      <c r="AW4" s="299" t="s">
        <v>8</v>
      </c>
      <c r="AX4" s="299"/>
      <c r="AY4" s="299"/>
      <c r="AZ4" s="299"/>
      <c r="BA4" s="299"/>
      <c r="BB4" s="299"/>
      <c r="BC4" s="299"/>
      <c r="BD4" s="299" t="s">
        <v>9</v>
      </c>
      <c r="BE4" s="299"/>
      <c r="BF4" s="299"/>
      <c r="BG4" s="299"/>
      <c r="BH4" s="299"/>
      <c r="BI4" s="299"/>
      <c r="BJ4" s="299"/>
      <c r="BK4" s="299" t="s">
        <v>10</v>
      </c>
      <c r="BL4" s="299"/>
      <c r="BM4" s="299"/>
      <c r="BN4" s="299"/>
      <c r="BO4" s="299"/>
      <c r="BP4" s="299"/>
      <c r="BQ4" s="299"/>
      <c r="BR4" s="299" t="s">
        <v>11</v>
      </c>
      <c r="BS4" s="299"/>
      <c r="BT4" s="299"/>
      <c r="BU4" s="299"/>
      <c r="BV4" s="299"/>
      <c r="BW4" s="299"/>
      <c r="BX4" s="299"/>
      <c r="BY4" s="299" t="s">
        <v>12</v>
      </c>
      <c r="BZ4" s="299"/>
      <c r="CA4" s="299"/>
      <c r="CB4" s="263"/>
      <c r="CC4" s="263"/>
      <c r="CD4" s="263"/>
      <c r="CE4" s="264"/>
    </row>
    <row r="5" spans="1:99" ht="15" customHeight="1">
      <c r="A5" s="311"/>
      <c r="B5" s="314"/>
      <c r="C5" s="316"/>
      <c r="D5" s="316"/>
      <c r="E5" s="305"/>
      <c r="F5" s="305"/>
      <c r="G5" s="305"/>
      <c r="H5" s="308"/>
      <c r="I5" s="308"/>
      <c r="J5" s="300" t="s">
        <v>227</v>
      </c>
      <c r="K5" s="300" t="s">
        <v>108</v>
      </c>
      <c r="M5" s="295" t="s">
        <v>16</v>
      </c>
      <c r="N5" s="295" t="s">
        <v>13</v>
      </c>
      <c r="O5" s="295"/>
      <c r="P5" s="295" t="s">
        <v>14</v>
      </c>
      <c r="Q5" s="295" t="s">
        <v>15</v>
      </c>
      <c r="R5" s="295"/>
      <c r="S5" s="295"/>
      <c r="T5" s="265"/>
      <c r="U5" s="295" t="s">
        <v>16</v>
      </c>
      <c r="V5" s="295" t="s">
        <v>13</v>
      </c>
      <c r="W5" s="295"/>
      <c r="X5" s="295" t="s">
        <v>14</v>
      </c>
      <c r="Y5" s="295" t="s">
        <v>15</v>
      </c>
      <c r="Z5" s="295"/>
      <c r="AA5" s="295"/>
      <c r="AB5" s="295" t="s">
        <v>16</v>
      </c>
      <c r="AC5" s="295" t="s">
        <v>13</v>
      </c>
      <c r="AD5" s="295"/>
      <c r="AE5" s="295" t="s">
        <v>14</v>
      </c>
      <c r="AF5" s="295" t="s">
        <v>15</v>
      </c>
      <c r="AG5" s="295"/>
      <c r="AH5" s="295"/>
      <c r="AI5" s="295" t="s">
        <v>16</v>
      </c>
      <c r="AJ5" s="295" t="s">
        <v>13</v>
      </c>
      <c r="AK5" s="295"/>
      <c r="AL5" s="295" t="s">
        <v>14</v>
      </c>
      <c r="AM5" s="295" t="s">
        <v>15</v>
      </c>
      <c r="AN5" s="295"/>
      <c r="AO5" s="295"/>
      <c r="AP5" s="295" t="s">
        <v>16</v>
      </c>
      <c r="AQ5" s="295" t="s">
        <v>13</v>
      </c>
      <c r="AR5" s="295"/>
      <c r="AS5" s="295" t="s">
        <v>14</v>
      </c>
      <c r="AT5" s="295" t="s">
        <v>15</v>
      </c>
      <c r="AU5" s="295"/>
      <c r="AV5" s="295"/>
      <c r="AW5" s="295" t="s">
        <v>16</v>
      </c>
      <c r="AX5" s="295" t="s">
        <v>13</v>
      </c>
      <c r="AY5" s="295"/>
      <c r="AZ5" s="295" t="s">
        <v>14</v>
      </c>
      <c r="BA5" s="295" t="s">
        <v>15</v>
      </c>
      <c r="BB5" s="295"/>
      <c r="BC5" s="295"/>
      <c r="BD5" s="295" t="s">
        <v>16</v>
      </c>
      <c r="BE5" s="295" t="s">
        <v>13</v>
      </c>
      <c r="BF5" s="295"/>
      <c r="BG5" s="295" t="s">
        <v>14</v>
      </c>
      <c r="BH5" s="295" t="s">
        <v>15</v>
      </c>
      <c r="BI5" s="295"/>
      <c r="BJ5" s="295"/>
      <c r="BK5" s="295" t="s">
        <v>16</v>
      </c>
      <c r="BL5" s="295" t="s">
        <v>13</v>
      </c>
      <c r="BM5" s="295"/>
      <c r="BN5" s="295" t="s">
        <v>14</v>
      </c>
      <c r="BO5" s="295" t="s">
        <v>15</v>
      </c>
      <c r="BP5" s="295"/>
      <c r="BQ5" s="295"/>
      <c r="BR5" s="295" t="s">
        <v>16</v>
      </c>
      <c r="BS5" s="295" t="s">
        <v>13</v>
      </c>
      <c r="BT5" s="295"/>
      <c r="BU5" s="295" t="s">
        <v>14</v>
      </c>
      <c r="BV5" s="295" t="s">
        <v>15</v>
      </c>
      <c r="BW5" s="295"/>
      <c r="BX5" s="295"/>
      <c r="BY5" s="295" t="s">
        <v>16</v>
      </c>
      <c r="BZ5" s="295" t="s">
        <v>13</v>
      </c>
      <c r="CA5" s="295"/>
      <c r="CB5" s="295" t="s">
        <v>14</v>
      </c>
      <c r="CC5" s="295" t="s">
        <v>15</v>
      </c>
      <c r="CD5" s="295"/>
      <c r="CE5" s="295"/>
    </row>
    <row r="6" spans="1:99" ht="15" customHeight="1">
      <c r="A6" s="311"/>
      <c r="B6" s="314"/>
      <c r="C6" s="316"/>
      <c r="D6" s="316"/>
      <c r="E6" s="305"/>
      <c r="F6" s="305"/>
      <c r="G6" s="305"/>
      <c r="H6" s="308"/>
      <c r="I6" s="308"/>
      <c r="J6" s="301"/>
      <c r="K6" s="301"/>
      <c r="M6" s="295"/>
      <c r="N6" s="295" t="s">
        <v>17</v>
      </c>
      <c r="O6" s="295" t="s">
        <v>18</v>
      </c>
      <c r="P6" s="295"/>
      <c r="Q6" s="295" t="s">
        <v>19</v>
      </c>
      <c r="R6" s="295" t="s">
        <v>20</v>
      </c>
      <c r="S6" s="295" t="s">
        <v>21</v>
      </c>
      <c r="T6" s="265"/>
      <c r="U6" s="295"/>
      <c r="V6" s="295" t="s">
        <v>17</v>
      </c>
      <c r="W6" s="295" t="s">
        <v>18</v>
      </c>
      <c r="X6" s="295"/>
      <c r="Y6" s="295" t="s">
        <v>19</v>
      </c>
      <c r="Z6" s="295" t="s">
        <v>20</v>
      </c>
      <c r="AA6" s="295" t="s">
        <v>21</v>
      </c>
      <c r="AB6" s="295"/>
      <c r="AC6" s="295" t="s">
        <v>17</v>
      </c>
      <c r="AD6" s="295" t="s">
        <v>18</v>
      </c>
      <c r="AE6" s="295"/>
      <c r="AF6" s="295" t="s">
        <v>19</v>
      </c>
      <c r="AG6" s="295" t="s">
        <v>20</v>
      </c>
      <c r="AH6" s="295" t="s">
        <v>21</v>
      </c>
      <c r="AI6" s="295"/>
      <c r="AJ6" s="295" t="s">
        <v>17</v>
      </c>
      <c r="AK6" s="295" t="s">
        <v>18</v>
      </c>
      <c r="AL6" s="295"/>
      <c r="AM6" s="295" t="s">
        <v>19</v>
      </c>
      <c r="AN6" s="295" t="s">
        <v>20</v>
      </c>
      <c r="AO6" s="295" t="s">
        <v>21</v>
      </c>
      <c r="AP6" s="295"/>
      <c r="AQ6" s="295" t="s">
        <v>17</v>
      </c>
      <c r="AR6" s="295" t="s">
        <v>18</v>
      </c>
      <c r="AS6" s="295"/>
      <c r="AT6" s="295" t="s">
        <v>19</v>
      </c>
      <c r="AU6" s="295" t="s">
        <v>20</v>
      </c>
      <c r="AV6" s="295" t="s">
        <v>21</v>
      </c>
      <c r="AW6" s="295"/>
      <c r="AX6" s="295" t="s">
        <v>17</v>
      </c>
      <c r="AY6" s="295" t="s">
        <v>18</v>
      </c>
      <c r="AZ6" s="295"/>
      <c r="BA6" s="295" t="s">
        <v>19</v>
      </c>
      <c r="BB6" s="295" t="s">
        <v>20</v>
      </c>
      <c r="BC6" s="295" t="s">
        <v>21</v>
      </c>
      <c r="BD6" s="295"/>
      <c r="BE6" s="295" t="s">
        <v>17</v>
      </c>
      <c r="BF6" s="295" t="s">
        <v>18</v>
      </c>
      <c r="BG6" s="295"/>
      <c r="BH6" s="295" t="s">
        <v>19</v>
      </c>
      <c r="BI6" s="295" t="s">
        <v>20</v>
      </c>
      <c r="BJ6" s="295" t="s">
        <v>21</v>
      </c>
      <c r="BK6" s="295"/>
      <c r="BL6" s="295" t="s">
        <v>17</v>
      </c>
      <c r="BM6" s="295" t="s">
        <v>18</v>
      </c>
      <c r="BN6" s="295"/>
      <c r="BO6" s="295" t="s">
        <v>19</v>
      </c>
      <c r="BP6" s="295" t="s">
        <v>20</v>
      </c>
      <c r="BQ6" s="295" t="s">
        <v>21</v>
      </c>
      <c r="BR6" s="295"/>
      <c r="BS6" s="295" t="s">
        <v>17</v>
      </c>
      <c r="BT6" s="295" t="s">
        <v>18</v>
      </c>
      <c r="BU6" s="295"/>
      <c r="BV6" s="295" t="s">
        <v>19</v>
      </c>
      <c r="BW6" s="295" t="s">
        <v>20</v>
      </c>
      <c r="BX6" s="295" t="s">
        <v>21</v>
      </c>
      <c r="BY6" s="295"/>
      <c r="BZ6" s="295" t="s">
        <v>17</v>
      </c>
      <c r="CA6" s="295" t="s">
        <v>18</v>
      </c>
      <c r="CB6" s="295"/>
      <c r="CC6" s="295" t="s">
        <v>19</v>
      </c>
      <c r="CD6" s="295" t="s">
        <v>20</v>
      </c>
      <c r="CE6" s="295" t="s">
        <v>21</v>
      </c>
    </row>
    <row r="7" spans="1:99" ht="21" customHeight="1">
      <c r="A7" s="312"/>
      <c r="B7" s="315"/>
      <c r="C7" s="316"/>
      <c r="D7" s="316"/>
      <c r="E7" s="306"/>
      <c r="F7" s="306"/>
      <c r="G7" s="306"/>
      <c r="H7" s="309"/>
      <c r="I7" s="309"/>
      <c r="J7" s="302"/>
      <c r="K7" s="302"/>
      <c r="M7" s="295"/>
      <c r="N7" s="295"/>
      <c r="O7" s="295"/>
      <c r="P7" s="295"/>
      <c r="Q7" s="295"/>
      <c r="R7" s="295"/>
      <c r="S7" s="295"/>
      <c r="T7" s="26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</row>
    <row r="8" spans="1:99">
      <c r="A8" s="120" t="s">
        <v>22</v>
      </c>
      <c r="B8" s="121" t="s">
        <v>43</v>
      </c>
      <c r="C8" s="122">
        <v>1</v>
      </c>
      <c r="D8" s="122">
        <v>2</v>
      </c>
      <c r="E8" s="123"/>
      <c r="F8" s="123"/>
      <c r="G8" s="123">
        <v>3</v>
      </c>
      <c r="H8" s="123" t="s">
        <v>94</v>
      </c>
      <c r="I8" s="123">
        <v>5</v>
      </c>
      <c r="J8" s="122" t="s">
        <v>95</v>
      </c>
      <c r="K8" s="122" t="s">
        <v>63</v>
      </c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</row>
    <row r="9" spans="1:99" s="174" customFormat="1" hidden="1" outlineLevel="1">
      <c r="A9" s="162" t="s">
        <v>232</v>
      </c>
      <c r="B9" s="247" t="s">
        <v>268</v>
      </c>
      <c r="C9" s="153">
        <f>C10</f>
        <v>2869180</v>
      </c>
      <c r="D9" s="153">
        <f>D10</f>
        <v>2466700</v>
      </c>
      <c r="E9" s="153">
        <f>E10+E46</f>
        <v>683699</v>
      </c>
      <c r="F9" s="153">
        <f>F10+F46</f>
        <v>157860</v>
      </c>
      <c r="G9" s="153">
        <f>G10</f>
        <v>2713648</v>
      </c>
      <c r="H9" s="126">
        <f>IFERROR(G9/D9,"")</f>
        <v>1.1001127011797138</v>
      </c>
      <c r="I9" s="153">
        <f>I10</f>
        <v>3124000</v>
      </c>
      <c r="J9" s="127">
        <f>I9/D9</f>
        <v>1.2664693720355131</v>
      </c>
      <c r="K9" s="127">
        <f>I9/C9</f>
        <v>1.0888128315407191</v>
      </c>
      <c r="L9" s="267">
        <v>3081189</v>
      </c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9">
        <f>L9-I9</f>
        <v>-42811</v>
      </c>
      <c r="CG9" s="270"/>
    </row>
    <row r="10" spans="1:99" s="173" customFormat="1" collapsed="1">
      <c r="A10" s="124" t="s">
        <v>22</v>
      </c>
      <c r="B10" s="125" t="s">
        <v>267</v>
      </c>
      <c r="C10" s="144">
        <f>C12+C36+C46</f>
        <v>2869180</v>
      </c>
      <c r="D10" s="144">
        <f>D12+D36+D46</f>
        <v>2466700</v>
      </c>
      <c r="E10" s="144">
        <f>E12+E36</f>
        <v>683699</v>
      </c>
      <c r="F10" s="144">
        <f>F12+F36</f>
        <v>157860</v>
      </c>
      <c r="G10" s="144">
        <f>G12+G36+G46</f>
        <v>2713648</v>
      </c>
      <c r="H10" s="126">
        <f t="shared" ref="H10:H50" si="0">IFERROR(G10/D10,"")</f>
        <v>1.1001127011797138</v>
      </c>
      <c r="I10" s="144">
        <f>I12+I36+I46</f>
        <v>3124000</v>
      </c>
      <c r="J10" s="127">
        <f t="shared" ref="J10:J38" si="1">I10/D10</f>
        <v>1.2664693720355131</v>
      </c>
      <c r="K10" s="127">
        <f t="shared" ref="K10:K38" si="2">I10/C10</f>
        <v>1.0888128315407191</v>
      </c>
      <c r="L10" s="271"/>
      <c r="M10" s="272" t="e">
        <f t="shared" ref="M10:S10" si="3">M12+M35</f>
        <v>#REF!</v>
      </c>
      <c r="N10" s="272" t="e">
        <f t="shared" si="3"/>
        <v>#REF!</v>
      </c>
      <c r="O10" s="272" t="e">
        <f t="shared" si="3"/>
        <v>#REF!</v>
      </c>
      <c r="P10" s="272" t="e">
        <f t="shared" si="3"/>
        <v>#REF!</v>
      </c>
      <c r="Q10" s="272" t="e">
        <f t="shared" si="3"/>
        <v>#REF!</v>
      </c>
      <c r="R10" s="272" t="e">
        <f t="shared" si="3"/>
        <v>#REF!</v>
      </c>
      <c r="S10" s="272" t="e">
        <f t="shared" si="3"/>
        <v>#REF!</v>
      </c>
      <c r="T10" s="272"/>
      <c r="U10" s="272" t="e">
        <f t="shared" ref="U10:AZ10" si="4">U12+U35</f>
        <v>#REF!</v>
      </c>
      <c r="V10" s="272" t="e">
        <f t="shared" si="4"/>
        <v>#REF!</v>
      </c>
      <c r="W10" s="272" t="e">
        <f t="shared" si="4"/>
        <v>#REF!</v>
      </c>
      <c r="X10" s="272" t="e">
        <f t="shared" si="4"/>
        <v>#REF!</v>
      </c>
      <c r="Y10" s="272" t="e">
        <f t="shared" si="4"/>
        <v>#REF!</v>
      </c>
      <c r="Z10" s="272" t="e">
        <f t="shared" si="4"/>
        <v>#REF!</v>
      </c>
      <c r="AA10" s="272" t="e">
        <f t="shared" si="4"/>
        <v>#REF!</v>
      </c>
      <c r="AB10" s="272" t="e">
        <f t="shared" si="4"/>
        <v>#REF!</v>
      </c>
      <c r="AC10" s="272" t="e">
        <f t="shared" si="4"/>
        <v>#REF!</v>
      </c>
      <c r="AD10" s="272" t="e">
        <f t="shared" si="4"/>
        <v>#REF!</v>
      </c>
      <c r="AE10" s="272" t="e">
        <f t="shared" si="4"/>
        <v>#REF!</v>
      </c>
      <c r="AF10" s="272" t="e">
        <f t="shared" si="4"/>
        <v>#REF!</v>
      </c>
      <c r="AG10" s="272" t="e">
        <f t="shared" si="4"/>
        <v>#REF!</v>
      </c>
      <c r="AH10" s="272" t="e">
        <f t="shared" si="4"/>
        <v>#REF!</v>
      </c>
      <c r="AI10" s="272" t="e">
        <f t="shared" si="4"/>
        <v>#REF!</v>
      </c>
      <c r="AJ10" s="272" t="e">
        <f t="shared" si="4"/>
        <v>#REF!</v>
      </c>
      <c r="AK10" s="272" t="e">
        <f t="shared" si="4"/>
        <v>#REF!</v>
      </c>
      <c r="AL10" s="272" t="e">
        <f t="shared" si="4"/>
        <v>#REF!</v>
      </c>
      <c r="AM10" s="272" t="e">
        <f t="shared" si="4"/>
        <v>#REF!</v>
      </c>
      <c r="AN10" s="272" t="e">
        <f t="shared" si="4"/>
        <v>#REF!</v>
      </c>
      <c r="AO10" s="272" t="e">
        <f t="shared" si="4"/>
        <v>#REF!</v>
      </c>
      <c r="AP10" s="272" t="e">
        <f t="shared" si="4"/>
        <v>#REF!</v>
      </c>
      <c r="AQ10" s="272" t="e">
        <f t="shared" si="4"/>
        <v>#REF!</v>
      </c>
      <c r="AR10" s="272" t="e">
        <f t="shared" si="4"/>
        <v>#REF!</v>
      </c>
      <c r="AS10" s="272" t="e">
        <f t="shared" si="4"/>
        <v>#REF!</v>
      </c>
      <c r="AT10" s="272" t="e">
        <f t="shared" si="4"/>
        <v>#REF!</v>
      </c>
      <c r="AU10" s="272" t="e">
        <f t="shared" si="4"/>
        <v>#REF!</v>
      </c>
      <c r="AV10" s="272" t="e">
        <f t="shared" si="4"/>
        <v>#REF!</v>
      </c>
      <c r="AW10" s="272" t="e">
        <f t="shared" si="4"/>
        <v>#REF!</v>
      </c>
      <c r="AX10" s="272" t="e">
        <f t="shared" si="4"/>
        <v>#REF!</v>
      </c>
      <c r="AY10" s="272" t="e">
        <f t="shared" si="4"/>
        <v>#REF!</v>
      </c>
      <c r="AZ10" s="272" t="e">
        <f t="shared" si="4"/>
        <v>#REF!</v>
      </c>
      <c r="BA10" s="272" t="e">
        <f t="shared" ref="BA10:CE10" si="5">BA12+BA35</f>
        <v>#REF!</v>
      </c>
      <c r="BB10" s="272" t="e">
        <f t="shared" si="5"/>
        <v>#REF!</v>
      </c>
      <c r="BC10" s="272" t="e">
        <f t="shared" si="5"/>
        <v>#REF!</v>
      </c>
      <c r="BD10" s="272" t="e">
        <f t="shared" si="5"/>
        <v>#REF!</v>
      </c>
      <c r="BE10" s="272" t="e">
        <f t="shared" si="5"/>
        <v>#REF!</v>
      </c>
      <c r="BF10" s="272" t="e">
        <f t="shared" si="5"/>
        <v>#REF!</v>
      </c>
      <c r="BG10" s="272" t="e">
        <f t="shared" si="5"/>
        <v>#REF!</v>
      </c>
      <c r="BH10" s="272" t="e">
        <f t="shared" si="5"/>
        <v>#REF!</v>
      </c>
      <c r="BI10" s="272" t="e">
        <f t="shared" si="5"/>
        <v>#REF!</v>
      </c>
      <c r="BJ10" s="272" t="e">
        <f t="shared" si="5"/>
        <v>#REF!</v>
      </c>
      <c r="BK10" s="272" t="e">
        <f t="shared" si="5"/>
        <v>#REF!</v>
      </c>
      <c r="BL10" s="272" t="e">
        <f t="shared" si="5"/>
        <v>#REF!</v>
      </c>
      <c r="BM10" s="272" t="e">
        <f t="shared" si="5"/>
        <v>#REF!</v>
      </c>
      <c r="BN10" s="272" t="e">
        <f t="shared" si="5"/>
        <v>#REF!</v>
      </c>
      <c r="BO10" s="272" t="e">
        <f t="shared" si="5"/>
        <v>#REF!</v>
      </c>
      <c r="BP10" s="272" t="e">
        <f t="shared" si="5"/>
        <v>#REF!</v>
      </c>
      <c r="BQ10" s="272" t="e">
        <f t="shared" si="5"/>
        <v>#REF!</v>
      </c>
      <c r="BR10" s="272" t="e">
        <f t="shared" si="5"/>
        <v>#REF!</v>
      </c>
      <c r="BS10" s="272" t="e">
        <f t="shared" si="5"/>
        <v>#REF!</v>
      </c>
      <c r="BT10" s="272" t="e">
        <f t="shared" si="5"/>
        <v>#REF!</v>
      </c>
      <c r="BU10" s="272" t="e">
        <f t="shared" si="5"/>
        <v>#REF!</v>
      </c>
      <c r="BV10" s="272" t="e">
        <f t="shared" si="5"/>
        <v>#REF!</v>
      </c>
      <c r="BW10" s="272" t="e">
        <f t="shared" si="5"/>
        <v>#REF!</v>
      </c>
      <c r="BX10" s="272" t="e">
        <f t="shared" si="5"/>
        <v>#REF!</v>
      </c>
      <c r="BY10" s="272" t="e">
        <f t="shared" si="5"/>
        <v>#REF!</v>
      </c>
      <c r="BZ10" s="272" t="e">
        <f t="shared" si="5"/>
        <v>#REF!</v>
      </c>
      <c r="CA10" s="272" t="e">
        <f t="shared" si="5"/>
        <v>#REF!</v>
      </c>
      <c r="CB10" s="273" t="e">
        <f t="shared" si="5"/>
        <v>#REF!</v>
      </c>
      <c r="CC10" s="273" t="e">
        <f t="shared" si="5"/>
        <v>#REF!</v>
      </c>
      <c r="CD10" s="273" t="e">
        <f t="shared" si="5"/>
        <v>#REF!</v>
      </c>
      <c r="CE10" s="273" t="e">
        <f t="shared" si="5"/>
        <v>#REF!</v>
      </c>
      <c r="CF10" s="271"/>
      <c r="CG10" s="261"/>
      <c r="CH10" s="176"/>
      <c r="CI10" s="176"/>
      <c r="CJ10" s="176"/>
      <c r="CK10" s="176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:99" s="178" customFormat="1" ht="25.5">
      <c r="A11" s="128"/>
      <c r="B11" s="129" t="s">
        <v>88</v>
      </c>
      <c r="C11" s="145">
        <f>C10+C45</f>
        <v>2436136</v>
      </c>
      <c r="D11" s="145">
        <f>D10+D45</f>
        <v>2466700</v>
      </c>
      <c r="E11" s="145">
        <f>E10+E45</f>
        <v>587113</v>
      </c>
      <c r="F11" s="145">
        <f>F10+F45</f>
        <v>132860</v>
      </c>
      <c r="G11" s="145">
        <f>G10+G45</f>
        <v>2359305</v>
      </c>
      <c r="H11" s="126">
        <f t="shared" si="0"/>
        <v>0.95646207483682655</v>
      </c>
      <c r="I11" s="145">
        <f>I10+I45</f>
        <v>2702000</v>
      </c>
      <c r="J11" s="130">
        <f>I11/D11</f>
        <v>1.0953906028296916</v>
      </c>
      <c r="K11" s="130">
        <f>I11/C11</f>
        <v>1.1091334802326307</v>
      </c>
      <c r="L11" s="274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6"/>
      <c r="CC11" s="276"/>
      <c r="CD11" s="276"/>
      <c r="CE11" s="276"/>
      <c r="CF11" s="274"/>
      <c r="CG11" s="277"/>
      <c r="CH11" s="179"/>
      <c r="CI11" s="179"/>
      <c r="CJ11" s="179"/>
      <c r="CK11" s="179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</row>
    <row r="12" spans="1:99" s="173" customFormat="1">
      <c r="A12" s="124" t="s">
        <v>23</v>
      </c>
      <c r="B12" s="125" t="s">
        <v>48</v>
      </c>
      <c r="C12" s="144">
        <f>SUM(C18:C34)+C14</f>
        <v>2585280</v>
      </c>
      <c r="D12" s="144">
        <f>SUM(D18:D34)+D14</f>
        <v>2232700</v>
      </c>
      <c r="E12" s="144">
        <f>SUM(E18:E34)+E14</f>
        <v>631730</v>
      </c>
      <c r="F12" s="144">
        <f>SUM(F18:F34)+F14</f>
        <v>141580</v>
      </c>
      <c r="G12" s="144">
        <f>SUM(G18:G34)+G14</f>
        <v>2501466</v>
      </c>
      <c r="H12" s="126">
        <f t="shared" si="0"/>
        <v>1.1203771218703811</v>
      </c>
      <c r="I12" s="144">
        <f>SUM(I18:I34)+I14</f>
        <v>2869500</v>
      </c>
      <c r="J12" s="127">
        <f t="shared" ref="J12" si="6">I12/D12</f>
        <v>1.2852152102835133</v>
      </c>
      <c r="K12" s="127">
        <f t="shared" ref="K12" si="7">I12/C12</f>
        <v>1.1099378017081323</v>
      </c>
      <c r="L12" s="271"/>
      <c r="M12" s="278" t="e">
        <f>#REF!+#REF!+M19+M20+M23+M25+M26+#REF!+#REF!+#REF!+M28+#REF!+M29+M32+#REF!+M33+#REF!</f>
        <v>#REF!</v>
      </c>
      <c r="N12" s="278" t="e">
        <f>#REF!+#REF!+N19+N20+N23+N25+N26+#REF!+#REF!+#REF!+N28+#REF!+N29+N32+#REF!+N33+#REF!</f>
        <v>#REF!</v>
      </c>
      <c r="O12" s="278" t="e">
        <f>#REF!+#REF!+O19+O20+O23+O25+O26+#REF!+#REF!+#REF!+O28+#REF!+O29+O32+#REF!+O33+#REF!</f>
        <v>#REF!</v>
      </c>
      <c r="P12" s="278" t="e">
        <f>#REF!+#REF!+P19+P20+P23+P25+P26+#REF!+#REF!+#REF!+P28+#REF!+P29+P32+#REF!+P33+#REF!</f>
        <v>#REF!</v>
      </c>
      <c r="Q12" s="278" t="e">
        <f>#REF!+#REF!+Q19+Q20+Q23+Q25+Q26+#REF!+#REF!+#REF!+Q28+#REF!+Q29+Q32+#REF!+Q33+#REF!</f>
        <v>#REF!</v>
      </c>
      <c r="R12" s="278" t="e">
        <f>#REF!+#REF!+R19+R20+R23+R25+R26+#REF!+#REF!+#REF!+R28+#REF!+R29+R32+#REF!+R33+#REF!</f>
        <v>#REF!</v>
      </c>
      <c r="S12" s="278" t="e">
        <f>#REF!+#REF!+S19+S20+S23+S25+S26+#REF!+#REF!+#REF!+S28+#REF!+S29+S32+#REF!+S33+#REF!</f>
        <v>#REF!</v>
      </c>
      <c r="T12" s="278"/>
      <c r="U12" s="278" t="e">
        <f>#REF!+#REF!+U19+U20+U23+U25+U26+#REF!+#REF!+#REF!+U28+#REF!+U29+U32+#REF!+U33+#REF!</f>
        <v>#REF!</v>
      </c>
      <c r="V12" s="278" t="e">
        <f>#REF!+#REF!+V19+V20+V23+V25+V26+#REF!+#REF!+#REF!+V28+#REF!+V29+V32+#REF!+V33+#REF!</f>
        <v>#REF!</v>
      </c>
      <c r="W12" s="278" t="e">
        <f>#REF!+#REF!+W19+W20+W23+W25+W26+#REF!+#REF!+#REF!+W28+#REF!+W29+W32+#REF!+W33+#REF!</f>
        <v>#REF!</v>
      </c>
      <c r="X12" s="278" t="e">
        <f>#REF!+#REF!+X19+X20+X23+X25+X26+#REF!+#REF!+#REF!+X28+#REF!+X29+X32+#REF!+X33+#REF!</f>
        <v>#REF!</v>
      </c>
      <c r="Y12" s="278" t="e">
        <f>#REF!+#REF!+Y19+Y20+Y23+Y25+Y26+#REF!+#REF!+#REF!+Y28+#REF!+Y29+Y32+#REF!+Y33+#REF!</f>
        <v>#REF!</v>
      </c>
      <c r="Z12" s="278" t="e">
        <f>#REF!+#REF!+Z19+Z20+Z23+Z25+Z26+#REF!+#REF!+#REF!+Z28+#REF!+Z29+Z32+#REF!+Z33+#REF!</f>
        <v>#REF!</v>
      </c>
      <c r="AA12" s="278" t="e">
        <f>#REF!+#REF!+AA19+AA20+AA23+AA25+AA26+#REF!+#REF!+#REF!+AA28+#REF!+AA29+AA32+#REF!+AA33+#REF!</f>
        <v>#REF!</v>
      </c>
      <c r="AB12" s="278" t="e">
        <f>#REF!+#REF!+AB19+AB20+AB23+AB25+AB26+#REF!+#REF!+#REF!+AB28+#REF!+AB29+AB32+#REF!+AB33+#REF!</f>
        <v>#REF!</v>
      </c>
      <c r="AC12" s="278" t="e">
        <f>#REF!+#REF!+AC19+AC20+AC23+AC25+AC26+#REF!+#REF!+#REF!+AC28+#REF!+AC29+AC32+#REF!+AC33+#REF!</f>
        <v>#REF!</v>
      </c>
      <c r="AD12" s="278" t="e">
        <f>#REF!+#REF!+AD19+AD20+AD23+AD25+AD26+#REF!+#REF!+#REF!+AD28+#REF!+AD29+AD32+#REF!+AD33+#REF!</f>
        <v>#REF!</v>
      </c>
      <c r="AE12" s="278" t="e">
        <f>#REF!+#REF!+AE19+AE20+AE23+AE25+AE26+#REF!+#REF!+#REF!+AE28+#REF!+AE29+AE32+#REF!+AE33+#REF!</f>
        <v>#REF!</v>
      </c>
      <c r="AF12" s="278" t="e">
        <f>#REF!+#REF!+AF19+AF20+AF23+AF25+AF26+#REF!+#REF!+#REF!+AF28+#REF!+AF29+AF32+#REF!+AF33+#REF!</f>
        <v>#REF!</v>
      </c>
      <c r="AG12" s="278" t="e">
        <f>#REF!+#REF!+AG19+AG20+AG23+AG25+AG26+#REF!+#REF!+#REF!+AG28+#REF!+AG29+AG32+#REF!+AG33+#REF!</f>
        <v>#REF!</v>
      </c>
      <c r="AH12" s="278" t="e">
        <f>#REF!+#REF!+AH19+AH20+AH23+AH25+AH26+#REF!+#REF!+#REF!+AH28+#REF!+AH29+AH32+#REF!+AH33+#REF!</f>
        <v>#REF!</v>
      </c>
      <c r="AI12" s="278" t="e">
        <f>#REF!+#REF!+AI19+AI20+AI23+AI25+AI26+#REF!+#REF!+#REF!+AI28+#REF!+AI29+AI32+#REF!+AI33+#REF!</f>
        <v>#REF!</v>
      </c>
      <c r="AJ12" s="278" t="e">
        <f>#REF!+#REF!+AJ19+AJ20+AJ23+AJ25+AJ26+#REF!+#REF!+#REF!+AJ28+#REF!+AJ29+AJ32+#REF!+AJ33+#REF!</f>
        <v>#REF!</v>
      </c>
      <c r="AK12" s="278" t="e">
        <f>#REF!+#REF!+AK19+AK20+AK23+AK25+AK26+#REF!+#REF!+#REF!+AK28+#REF!+AK29+AK32+#REF!+AK33+#REF!</f>
        <v>#REF!</v>
      </c>
      <c r="AL12" s="278" t="e">
        <f>#REF!+#REF!+AL19+AL20+AL23+AL25+AL26+#REF!+#REF!+#REF!+AL28+#REF!+AL29+AL32+#REF!+AL33+#REF!</f>
        <v>#REF!</v>
      </c>
      <c r="AM12" s="278" t="e">
        <f>#REF!+#REF!+AM19+AM20+AM23+AM25+AM26+#REF!+#REF!+#REF!+AM28+#REF!+AM29+AM32+#REF!+AM33+#REF!</f>
        <v>#REF!</v>
      </c>
      <c r="AN12" s="278" t="e">
        <f>#REF!+#REF!+AN19+AN20+AN23+AN25+AN26+#REF!+#REF!+#REF!+AN28+#REF!+AN29+AN32+#REF!+AN33+#REF!</f>
        <v>#REF!</v>
      </c>
      <c r="AO12" s="278" t="e">
        <f>#REF!+#REF!+AO19+AO20+AO23+AO25+AO26+#REF!+#REF!+#REF!+AO28+#REF!+AO29+AO32+#REF!+AO33+#REF!</f>
        <v>#REF!</v>
      </c>
      <c r="AP12" s="278" t="e">
        <f>#REF!+#REF!+AP19+AP20+AP23+AP25+AP26+#REF!+#REF!+#REF!+AP28+#REF!+AP29+AP32+#REF!+AP33+#REF!</f>
        <v>#REF!</v>
      </c>
      <c r="AQ12" s="278" t="e">
        <f>#REF!+#REF!+AQ19+AQ20+AQ23+AQ25+AQ26+#REF!+#REF!+#REF!+AQ28+#REF!+AQ29+AQ32+#REF!+AQ33+#REF!</f>
        <v>#REF!</v>
      </c>
      <c r="AR12" s="278" t="e">
        <f>#REF!+#REF!+AR19+AR20+AR23+AR25+AR26+#REF!+#REF!+#REF!+AR28+#REF!+AR29+AR32+#REF!+AR33+#REF!</f>
        <v>#REF!</v>
      </c>
      <c r="AS12" s="278" t="e">
        <f>#REF!+#REF!+AS19+AS20+AS23+AS25+AS26+#REF!+#REF!+#REF!+AS28+#REF!+AS29+AS32+#REF!+AS33+#REF!</f>
        <v>#REF!</v>
      </c>
      <c r="AT12" s="278" t="e">
        <f>#REF!+#REF!+AT19+AT20+AT23+AT25+AT26+#REF!+#REF!+#REF!+AT28+#REF!+AT29+AT32+#REF!+AT33+#REF!</f>
        <v>#REF!</v>
      </c>
      <c r="AU12" s="278" t="e">
        <f>#REF!+#REF!+AU19+AU20+AU23+AU25+AU26+#REF!+#REF!+#REF!+AU28+#REF!+AU29+AU32+#REF!+AU33+#REF!</f>
        <v>#REF!</v>
      </c>
      <c r="AV12" s="278" t="e">
        <f>#REF!+#REF!+AV19+AV20+AV23+AV25+AV26+#REF!+#REF!+#REF!+AV28+#REF!+AV29+AV32+#REF!+AV33+#REF!</f>
        <v>#REF!</v>
      </c>
      <c r="AW12" s="278" t="e">
        <f>#REF!+#REF!+AW19+AW20+AW23+AW25+AW26+#REF!+#REF!+#REF!+AW28+#REF!+AW29+AW32+#REF!+AW33+#REF!</f>
        <v>#REF!</v>
      </c>
      <c r="AX12" s="278" t="e">
        <f>#REF!+#REF!+AX19+AX20+AX23+AX25+AX26+#REF!+#REF!+#REF!+AX28+#REF!+AX29+AX32+#REF!+AX33+#REF!</f>
        <v>#REF!</v>
      </c>
      <c r="AY12" s="278" t="e">
        <f>#REF!+#REF!+AY19+AY20+AY23+AY25+AY26+#REF!+#REF!+#REF!+AY28+#REF!+AY29+AY32+#REF!+AY33+#REF!</f>
        <v>#REF!</v>
      </c>
      <c r="AZ12" s="278" t="e">
        <f>#REF!+#REF!+AZ19+AZ20+AZ23+AZ25+AZ26+#REF!+#REF!+#REF!+AZ28+#REF!+AZ29+AZ32+#REF!+AZ33+#REF!</f>
        <v>#REF!</v>
      </c>
      <c r="BA12" s="278" t="e">
        <f>#REF!+#REF!+BA19+BA20+BA23+BA25+BA26+#REF!+#REF!+#REF!+BA28+#REF!+BA29+BA32+#REF!+BA33+#REF!</f>
        <v>#REF!</v>
      </c>
      <c r="BB12" s="278" t="e">
        <f>#REF!+#REF!+BB19+BB20+BB23+BB25+BB26+#REF!+#REF!+#REF!+BB28+#REF!+BB29+BB32+#REF!+BB33+#REF!</f>
        <v>#REF!</v>
      </c>
      <c r="BC12" s="278" t="e">
        <f>#REF!+#REF!+BC19+BC20+BC23+BC25+BC26+#REF!+#REF!+#REF!+BC28+#REF!+BC29+BC32+#REF!+BC33+#REF!</f>
        <v>#REF!</v>
      </c>
      <c r="BD12" s="278" t="e">
        <f>#REF!+#REF!+BD19+BD20+BD23+BD25+BD26+#REF!+#REF!+#REF!+BD28+#REF!+BD29+BD32+#REF!+BD33+#REF!</f>
        <v>#REF!</v>
      </c>
      <c r="BE12" s="278" t="e">
        <f>#REF!+#REF!+BE19+BE20+BE23+BE25+BE26+#REF!+#REF!+#REF!+BE28+#REF!+BE29+BE32+#REF!+BE33+#REF!</f>
        <v>#REF!</v>
      </c>
      <c r="BF12" s="278" t="e">
        <f>#REF!+#REF!+BF19+BF20+BF23+BF25+BF26+#REF!+#REF!+#REF!+BF28+#REF!+BF29+BF32+#REF!+BF33+#REF!</f>
        <v>#REF!</v>
      </c>
      <c r="BG12" s="278" t="e">
        <f>#REF!+#REF!+BG19+BG20+BG23+BG25+BG26+#REF!+#REF!+#REF!+BG28+#REF!+BG29+BG32+#REF!+BG33+#REF!</f>
        <v>#REF!</v>
      </c>
      <c r="BH12" s="278" t="e">
        <f>#REF!+#REF!+BH19+BH20+BH23+BH25+BH26+#REF!+#REF!+#REF!+BH28+#REF!+BH29+BH32+#REF!+BH33+#REF!</f>
        <v>#REF!</v>
      </c>
      <c r="BI12" s="278" t="e">
        <f>#REF!+#REF!+BI19+BI20+BI23+BI25+BI26+#REF!+#REF!+#REF!+BI28+#REF!+BI29+BI32+#REF!+BI33+#REF!</f>
        <v>#REF!</v>
      </c>
      <c r="BJ12" s="278" t="e">
        <f>#REF!+#REF!+BJ19+BJ20+BJ23+BJ25+BJ26+#REF!+#REF!+#REF!+BJ28+#REF!+BJ29+BJ32+#REF!+BJ33+#REF!</f>
        <v>#REF!</v>
      </c>
      <c r="BK12" s="278" t="e">
        <f>#REF!+#REF!+BK19+BK20+BK23+BK25+BK26+#REF!+#REF!+#REF!+BK28+#REF!+BK29+BK32+#REF!+BK33+#REF!</f>
        <v>#REF!</v>
      </c>
      <c r="BL12" s="278" t="e">
        <f>#REF!+#REF!+BL19+BL20+BL23+BL25+BL26+#REF!+#REF!+#REF!+BL28+#REF!+BL29+BL32+#REF!+BL33+#REF!</f>
        <v>#REF!</v>
      </c>
      <c r="BM12" s="278" t="e">
        <f>#REF!+#REF!+BM19+BM20+BM23+BM25+BM26+#REF!+#REF!+#REF!+BM28+#REF!+BM29+BM32+#REF!+BM33+#REF!</f>
        <v>#REF!</v>
      </c>
      <c r="BN12" s="278" t="e">
        <f>#REF!+#REF!+BN19+BN20+BN23+BN25+BN26+#REF!+#REF!+#REF!+BN28+#REF!+BN29+BN32+#REF!+BN33+#REF!</f>
        <v>#REF!</v>
      </c>
      <c r="BO12" s="278" t="e">
        <f>#REF!+#REF!+BO19+BO20+BO23+BO25+BO26+#REF!+#REF!+#REF!+BO28+#REF!+BO29+BO32+#REF!+BO33+#REF!</f>
        <v>#REF!</v>
      </c>
      <c r="BP12" s="278" t="e">
        <f>#REF!+#REF!+BP19+BP20+BP23+BP25+BP26+#REF!+#REF!+#REF!+BP28+#REF!+BP29+BP32+#REF!+BP33+#REF!</f>
        <v>#REF!</v>
      </c>
      <c r="BQ12" s="278" t="e">
        <f>#REF!+#REF!+BQ19+BQ20+BQ23+BQ25+BQ26+#REF!+#REF!+#REF!+BQ28+#REF!+BQ29+BQ32+#REF!+BQ33+#REF!</f>
        <v>#REF!</v>
      </c>
      <c r="BR12" s="278" t="e">
        <f>#REF!+#REF!+BR19+BR20+BR23+BR25+BR26+#REF!+#REF!+#REF!+BR28+#REF!+BR29+BR32+#REF!+BR33+#REF!</f>
        <v>#REF!</v>
      </c>
      <c r="BS12" s="278" t="e">
        <f>#REF!+#REF!+BS19+BS20+BS23+BS25+BS26+#REF!+#REF!+#REF!+BS28+#REF!+BS29+BS32+#REF!+BS33+#REF!</f>
        <v>#REF!</v>
      </c>
      <c r="BT12" s="278" t="e">
        <f>#REF!+#REF!+BT19+BT20+BT23+BT25+BT26+#REF!+#REF!+#REF!+BT28+#REF!+BT29+BT32+#REF!+BT33+#REF!</f>
        <v>#REF!</v>
      </c>
      <c r="BU12" s="278" t="e">
        <f>#REF!+#REF!+BU19+BU20+BU23+BU25+BU26+#REF!+#REF!+#REF!+BU28+#REF!+BU29+BU32+#REF!+BU33+#REF!</f>
        <v>#REF!</v>
      </c>
      <c r="BV12" s="278" t="e">
        <f>#REF!+#REF!+BV19+BV20+BV23+BV25+BV26+#REF!+#REF!+#REF!+BV28+#REF!+BV29+BV32+#REF!+BV33+#REF!</f>
        <v>#REF!</v>
      </c>
      <c r="BW12" s="278" t="e">
        <f>#REF!+#REF!+BW19+BW20+BW23+BW25+BW26+#REF!+#REF!+#REF!+BW28+#REF!+BW29+BW32+#REF!+BW33+#REF!</f>
        <v>#REF!</v>
      </c>
      <c r="BX12" s="278" t="e">
        <f>#REF!+#REF!+BX19+BX20+BX23+BX25+BX26+#REF!+#REF!+#REF!+BX28+#REF!+BX29+BX32+#REF!+BX33+#REF!</f>
        <v>#REF!</v>
      </c>
      <c r="BY12" s="278" t="e">
        <f>#REF!+#REF!+BY19+BY20+BY23+BY25+BY26+#REF!+#REF!+#REF!+BY28+#REF!+BY29+BY32+#REF!+BY33+#REF!</f>
        <v>#REF!</v>
      </c>
      <c r="BZ12" s="278" t="e">
        <f>#REF!+#REF!+BZ19+BZ20+BZ23+BZ25+BZ26+#REF!+#REF!+#REF!+BZ28+#REF!+BZ29+BZ32+#REF!+BZ33+#REF!</f>
        <v>#REF!</v>
      </c>
      <c r="CA12" s="278" t="e">
        <f>#REF!+#REF!+CA19+CA20+CA23+CA25+CA26+#REF!+#REF!+#REF!+CA28+#REF!+CA29+CA32+#REF!+CA33+#REF!</f>
        <v>#REF!</v>
      </c>
      <c r="CB12" s="279" t="e">
        <f>#REF!+#REF!+CB19+CB20+CB23+CB25+CB26+#REF!+#REF!+#REF!+CB28+#REF!+CB29+CB32+#REF!+CB33+#REF!</f>
        <v>#REF!</v>
      </c>
      <c r="CC12" s="279" t="e">
        <f>#REF!+#REF!+CC19+CC20+CC23+CC25+CC26+#REF!+#REF!+#REF!+CC28+#REF!+CC29+CC32+#REF!+CC33+#REF!</f>
        <v>#REF!</v>
      </c>
      <c r="CD12" s="279" t="e">
        <f>#REF!+#REF!+CD19+CD20+CD23+CD25+CD26+#REF!+#REF!+#REF!+CD28+#REF!+CD29+CD32+#REF!+CD33+#REF!</f>
        <v>#REF!</v>
      </c>
      <c r="CE12" s="279" t="e">
        <f>#REF!+#REF!+CE19+CE20+CE23+CE25+CE26+#REF!+#REF!+#REF!+CE28+#REF!+CE29+CE32+#REF!+CE33+#REF!</f>
        <v>#REF!</v>
      </c>
      <c r="CF12" s="271"/>
      <c r="CG12" s="280"/>
      <c r="CH12" s="180"/>
      <c r="CI12" s="176"/>
      <c r="CJ12" s="176"/>
      <c r="CK12" s="176"/>
      <c r="CL12" s="175"/>
      <c r="CM12" s="175"/>
      <c r="CN12" s="175"/>
      <c r="CO12" s="175"/>
      <c r="CP12" s="175"/>
    </row>
    <row r="13" spans="1:99" s="178" customFormat="1">
      <c r="A13" s="128"/>
      <c r="B13" s="129" t="s">
        <v>84</v>
      </c>
      <c r="C13" s="145">
        <f>C12-C28-C30</f>
        <v>2055545</v>
      </c>
      <c r="D13" s="145">
        <f t="shared" ref="D13:G13" si="8">D12-D28-D30</f>
        <v>1947700</v>
      </c>
      <c r="E13" s="145">
        <f t="shared" si="8"/>
        <v>501744</v>
      </c>
      <c r="F13" s="145">
        <f t="shared" si="8"/>
        <v>127580</v>
      </c>
      <c r="G13" s="145">
        <f t="shared" si="8"/>
        <v>1705332</v>
      </c>
      <c r="H13" s="126">
        <f t="shared" si="0"/>
        <v>0.87556194485803773</v>
      </c>
      <c r="I13" s="145">
        <f>I12-I28-I30</f>
        <v>2019500</v>
      </c>
      <c r="J13" s="130">
        <f t="shared" si="1"/>
        <v>1.0368639934281461</v>
      </c>
      <c r="K13" s="130">
        <f t="shared" si="2"/>
        <v>0.98246450454745582</v>
      </c>
      <c r="L13" s="274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2"/>
      <c r="CC13" s="282"/>
      <c r="CD13" s="282"/>
      <c r="CE13" s="282"/>
      <c r="CF13" s="274"/>
      <c r="CG13" s="283"/>
      <c r="CH13" s="179"/>
      <c r="CI13" s="179"/>
      <c r="CJ13" s="179"/>
      <c r="CK13" s="179"/>
      <c r="CL13" s="177"/>
      <c r="CM13" s="177"/>
      <c r="CN13" s="177"/>
      <c r="CO13" s="177"/>
      <c r="CP13" s="177"/>
    </row>
    <row r="14" spans="1:99" s="173" customFormat="1">
      <c r="A14" s="131" t="s">
        <v>24</v>
      </c>
      <c r="B14" s="137" t="s">
        <v>233</v>
      </c>
      <c r="C14" s="146">
        <v>851210</v>
      </c>
      <c r="D14" s="146">
        <v>675000</v>
      </c>
      <c r="E14" s="146">
        <v>201904</v>
      </c>
      <c r="F14" s="146">
        <v>47000</v>
      </c>
      <c r="G14" s="146">
        <v>512345</v>
      </c>
      <c r="H14" s="133">
        <f t="shared" si="0"/>
        <v>0.75902962962962961</v>
      </c>
      <c r="I14" s="146">
        <v>667200</v>
      </c>
      <c r="J14" s="134">
        <f t="shared" si="1"/>
        <v>0.98844444444444446</v>
      </c>
      <c r="K14" s="134">
        <f t="shared" si="2"/>
        <v>0.78382537799133001</v>
      </c>
      <c r="L14" s="271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5"/>
      <c r="CC14" s="285"/>
      <c r="CD14" s="285"/>
      <c r="CE14" s="285"/>
      <c r="CF14" s="271"/>
      <c r="CG14" s="271"/>
      <c r="CH14" s="176"/>
      <c r="CI14" s="176"/>
      <c r="CJ14" s="176"/>
      <c r="CK14" s="176"/>
      <c r="CL14" s="175"/>
      <c r="CM14" s="175"/>
      <c r="CN14" s="175"/>
      <c r="CO14" s="175"/>
      <c r="CP14" s="175"/>
    </row>
    <row r="15" spans="1:99" s="178" customFormat="1">
      <c r="A15" s="135"/>
      <c r="B15" s="136" t="s">
        <v>234</v>
      </c>
      <c r="C15" s="147">
        <f>C16+C17</f>
        <v>733179</v>
      </c>
      <c r="D15" s="147">
        <f t="shared" ref="D15:I15" si="9">D16+D17</f>
        <v>541000</v>
      </c>
      <c r="E15" s="147">
        <f t="shared" si="9"/>
        <v>171391</v>
      </c>
      <c r="F15" s="147">
        <f t="shared" si="9"/>
        <v>42000</v>
      </c>
      <c r="G15" s="147">
        <f t="shared" si="9"/>
        <v>406874</v>
      </c>
      <c r="H15" s="133">
        <f t="shared" si="0"/>
        <v>0.75207763401109062</v>
      </c>
      <c r="I15" s="147">
        <f t="shared" si="9"/>
        <v>542000</v>
      </c>
      <c r="J15" s="160">
        <f t="shared" si="1"/>
        <v>1.0018484288354899</v>
      </c>
      <c r="K15" s="160">
        <f t="shared" si="2"/>
        <v>0.73924648687428307</v>
      </c>
      <c r="L15" s="274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7"/>
      <c r="CC15" s="287"/>
      <c r="CD15" s="287"/>
      <c r="CE15" s="287"/>
      <c r="CF15" s="274"/>
      <c r="CG15" s="274"/>
      <c r="CH15" s="179"/>
      <c r="CI15" s="179"/>
      <c r="CJ15" s="179"/>
      <c r="CK15" s="179"/>
      <c r="CL15" s="177"/>
      <c r="CM15" s="177"/>
      <c r="CN15" s="177"/>
      <c r="CO15" s="177"/>
      <c r="CP15" s="177"/>
    </row>
    <row r="16" spans="1:99" s="178" customFormat="1">
      <c r="A16" s="135"/>
      <c r="B16" s="136" t="s">
        <v>224</v>
      </c>
      <c r="C16" s="147">
        <v>271264</v>
      </c>
      <c r="D16" s="147">
        <v>199900</v>
      </c>
      <c r="E16" s="147">
        <v>67408</v>
      </c>
      <c r="F16" s="147">
        <v>17000</v>
      </c>
      <c r="G16" s="148">
        <v>130493</v>
      </c>
      <c r="H16" s="133">
        <f t="shared" si="0"/>
        <v>0.65279139569784894</v>
      </c>
      <c r="I16" s="157">
        <v>176000</v>
      </c>
      <c r="J16" s="160">
        <f t="shared" si="1"/>
        <v>0.88044022011005507</v>
      </c>
      <c r="K16" s="160">
        <f t="shared" si="2"/>
        <v>0.64881443907042591</v>
      </c>
      <c r="L16" s="274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7"/>
      <c r="CC16" s="287"/>
      <c r="CD16" s="287"/>
      <c r="CE16" s="287"/>
      <c r="CF16" s="274"/>
      <c r="CG16" s="274"/>
      <c r="CH16" s="179"/>
      <c r="CI16" s="179"/>
      <c r="CJ16" s="179"/>
      <c r="CK16" s="179"/>
      <c r="CL16" s="177"/>
      <c r="CM16" s="177"/>
      <c r="CN16" s="177"/>
      <c r="CO16" s="177"/>
      <c r="CP16" s="177"/>
    </row>
    <row r="17" spans="1:94" s="178" customFormat="1">
      <c r="A17" s="135"/>
      <c r="B17" s="136" t="s">
        <v>225</v>
      </c>
      <c r="C17" s="147">
        <v>461915</v>
      </c>
      <c r="D17" s="147">
        <v>341100</v>
      </c>
      <c r="E17" s="147">
        <v>103983</v>
      </c>
      <c r="F17" s="147">
        <v>25000</v>
      </c>
      <c r="G17" s="148">
        <v>276381</v>
      </c>
      <c r="H17" s="133">
        <f t="shared" si="0"/>
        <v>0.81026385224274411</v>
      </c>
      <c r="I17" s="157">
        <v>366000</v>
      </c>
      <c r="J17" s="160">
        <f t="shared" si="1"/>
        <v>1.0729991204925242</v>
      </c>
      <c r="K17" s="160">
        <f t="shared" si="2"/>
        <v>0.79235357154454822</v>
      </c>
      <c r="L17" s="274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7"/>
      <c r="CC17" s="287"/>
      <c r="CD17" s="287"/>
      <c r="CE17" s="287"/>
      <c r="CF17" s="274"/>
      <c r="CG17" s="274"/>
      <c r="CH17" s="179"/>
      <c r="CI17" s="179"/>
      <c r="CJ17" s="179"/>
      <c r="CK17" s="179"/>
      <c r="CL17" s="177"/>
      <c r="CM17" s="177"/>
      <c r="CN17" s="177"/>
      <c r="CO17" s="177"/>
      <c r="CP17" s="177"/>
    </row>
    <row r="18" spans="1:94" s="173" customFormat="1">
      <c r="A18" s="131" t="s">
        <v>25</v>
      </c>
      <c r="B18" s="132" t="s">
        <v>235</v>
      </c>
      <c r="C18" s="146">
        <v>23291</v>
      </c>
      <c r="D18" s="146">
        <v>30000</v>
      </c>
      <c r="E18" s="146">
        <v>6958</v>
      </c>
      <c r="F18" s="146">
        <v>2000</v>
      </c>
      <c r="G18" s="146">
        <v>31574</v>
      </c>
      <c r="H18" s="133">
        <f t="shared" si="0"/>
        <v>1.0524666666666667</v>
      </c>
      <c r="I18" s="158">
        <v>32000</v>
      </c>
      <c r="J18" s="134">
        <f t="shared" si="1"/>
        <v>1.0666666666666667</v>
      </c>
      <c r="K18" s="134">
        <f t="shared" si="2"/>
        <v>1.3739212571379502</v>
      </c>
      <c r="L18" s="271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5"/>
      <c r="CC18" s="285"/>
      <c r="CD18" s="285"/>
      <c r="CE18" s="285"/>
      <c r="CF18" s="271"/>
      <c r="CG18" s="271"/>
      <c r="CH18" s="176"/>
      <c r="CI18" s="176"/>
      <c r="CJ18" s="176"/>
      <c r="CK18" s="176"/>
      <c r="CL18" s="175"/>
      <c r="CM18" s="175"/>
      <c r="CN18" s="175"/>
      <c r="CO18" s="175"/>
      <c r="CP18" s="175"/>
    </row>
    <row r="19" spans="1:94" s="173" customFormat="1">
      <c r="A19" s="131" t="s">
        <v>27</v>
      </c>
      <c r="B19" s="132" t="s">
        <v>26</v>
      </c>
      <c r="C19" s="146">
        <v>24998</v>
      </c>
      <c r="D19" s="149">
        <v>22800</v>
      </c>
      <c r="E19" s="146">
        <v>7325</v>
      </c>
      <c r="F19" s="146">
        <v>700</v>
      </c>
      <c r="G19" s="146">
        <v>5011</v>
      </c>
      <c r="H19" s="133">
        <f t="shared" si="0"/>
        <v>0.21978070175438597</v>
      </c>
      <c r="I19" s="158">
        <v>6000</v>
      </c>
      <c r="J19" s="134">
        <f t="shared" si="1"/>
        <v>0.26315789473684209</v>
      </c>
      <c r="K19" s="134">
        <f t="shared" si="2"/>
        <v>0.24001920153612288</v>
      </c>
      <c r="L19" s="271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71"/>
      <c r="CG19" s="271"/>
      <c r="CH19" s="176"/>
      <c r="CI19" s="176"/>
      <c r="CJ19" s="176"/>
      <c r="CK19" s="176"/>
      <c r="CL19" s="175"/>
      <c r="CM19" s="175"/>
      <c r="CN19" s="175"/>
      <c r="CO19" s="175"/>
      <c r="CP19" s="175"/>
    </row>
    <row r="20" spans="1:94" s="173" customFormat="1">
      <c r="A20" s="131" t="s">
        <v>29</v>
      </c>
      <c r="B20" s="132" t="s">
        <v>83</v>
      </c>
      <c r="C20" s="146">
        <v>567524</v>
      </c>
      <c r="D20" s="149">
        <v>575000</v>
      </c>
      <c r="E20" s="146">
        <v>155776</v>
      </c>
      <c r="F20" s="146">
        <v>43000</v>
      </c>
      <c r="G20" s="146">
        <v>500729</v>
      </c>
      <c r="H20" s="133">
        <f t="shared" si="0"/>
        <v>0.87083304347826085</v>
      </c>
      <c r="I20" s="158">
        <v>568000</v>
      </c>
      <c r="J20" s="134">
        <f t="shared" si="1"/>
        <v>0.98782608695652174</v>
      </c>
      <c r="K20" s="134">
        <f t="shared" si="2"/>
        <v>1.0008387310492597</v>
      </c>
      <c r="L20" s="271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71"/>
      <c r="CG20" s="271"/>
      <c r="CH20" s="176"/>
      <c r="CI20" s="176"/>
      <c r="CJ20" s="176"/>
      <c r="CK20" s="176"/>
      <c r="CL20" s="175"/>
      <c r="CM20" s="175"/>
      <c r="CN20" s="175"/>
      <c r="CO20" s="175"/>
      <c r="CP20" s="175"/>
    </row>
    <row r="21" spans="1:94" s="173" customFormat="1">
      <c r="A21" s="131" t="s">
        <v>30</v>
      </c>
      <c r="B21" s="132" t="s">
        <v>34</v>
      </c>
      <c r="C21" s="146">
        <v>94595</v>
      </c>
      <c r="D21" s="149">
        <v>105000</v>
      </c>
      <c r="E21" s="146">
        <v>27935</v>
      </c>
      <c r="F21" s="146">
        <v>10000</v>
      </c>
      <c r="G21" s="146">
        <v>88712</v>
      </c>
      <c r="H21" s="133">
        <f t="shared" si="0"/>
        <v>0.84487619047619045</v>
      </c>
      <c r="I21" s="158">
        <v>101000</v>
      </c>
      <c r="J21" s="134">
        <f t="shared" ref="J21:J22" si="10">I21/D21</f>
        <v>0.96190476190476193</v>
      </c>
      <c r="K21" s="134">
        <f t="shared" ref="K21:K22" si="11">I21/C21</f>
        <v>1.0677097098155293</v>
      </c>
      <c r="L21" s="271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71"/>
      <c r="CG21" s="271"/>
      <c r="CH21" s="176"/>
      <c r="CI21" s="176"/>
      <c r="CJ21" s="176"/>
      <c r="CK21" s="176"/>
      <c r="CL21" s="175"/>
      <c r="CM21" s="175"/>
      <c r="CN21" s="175"/>
      <c r="CO21" s="175"/>
      <c r="CP21" s="175"/>
    </row>
    <row r="22" spans="1:94" s="173" customFormat="1">
      <c r="A22" s="131" t="s">
        <v>32</v>
      </c>
      <c r="B22" s="132" t="s">
        <v>35</v>
      </c>
      <c r="C22" s="146">
        <v>181883</v>
      </c>
      <c r="D22" s="149">
        <v>260000</v>
      </c>
      <c r="E22" s="146">
        <v>51645</v>
      </c>
      <c r="F22" s="146">
        <v>13000</v>
      </c>
      <c r="G22" s="146">
        <v>200000</v>
      </c>
      <c r="H22" s="133">
        <f t="shared" si="0"/>
        <v>0.76923076923076927</v>
      </c>
      <c r="I22" s="158">
        <v>240000</v>
      </c>
      <c r="J22" s="134">
        <f t="shared" si="10"/>
        <v>0.92307692307692313</v>
      </c>
      <c r="K22" s="134">
        <f t="shared" si="11"/>
        <v>1.3195295877019841</v>
      </c>
      <c r="L22" s="271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71"/>
      <c r="CG22" s="271"/>
      <c r="CH22" s="176"/>
      <c r="CI22" s="176"/>
      <c r="CJ22" s="176"/>
      <c r="CK22" s="176"/>
      <c r="CL22" s="175"/>
      <c r="CM22" s="175"/>
      <c r="CN22" s="175"/>
      <c r="CO22" s="175"/>
      <c r="CP22" s="175"/>
    </row>
    <row r="23" spans="1:94" s="173" customFormat="1">
      <c r="A23" s="131" t="s">
        <v>156</v>
      </c>
      <c r="B23" s="132" t="s">
        <v>155</v>
      </c>
      <c r="C23" s="146">
        <v>74410</v>
      </c>
      <c r="D23" s="149">
        <v>70000</v>
      </c>
      <c r="E23" s="146">
        <v>18400</v>
      </c>
      <c r="F23" s="146">
        <v>4000</v>
      </c>
      <c r="G23" s="146">
        <v>66902</v>
      </c>
      <c r="H23" s="133">
        <f t="shared" si="0"/>
        <v>0.95574285714285712</v>
      </c>
      <c r="I23" s="158">
        <v>85000</v>
      </c>
      <c r="J23" s="134">
        <f t="shared" si="1"/>
        <v>1.2142857142857142</v>
      </c>
      <c r="K23" s="134">
        <f t="shared" si="2"/>
        <v>1.1423195807015185</v>
      </c>
      <c r="L23" s="261"/>
      <c r="M23" s="284"/>
      <c r="N23" s="284"/>
      <c r="O23" s="284"/>
      <c r="P23" s="285"/>
      <c r="Q23" s="285"/>
      <c r="R23" s="285"/>
      <c r="S23" s="285"/>
      <c r="T23" s="285"/>
      <c r="U23" s="284"/>
      <c r="V23" s="284"/>
      <c r="W23" s="284"/>
      <c r="X23" s="285"/>
      <c r="Y23" s="285"/>
      <c r="Z23" s="285"/>
      <c r="AA23" s="285"/>
      <c r="AB23" s="284"/>
      <c r="AC23" s="284"/>
      <c r="AD23" s="284"/>
      <c r="AE23" s="285"/>
      <c r="AF23" s="285"/>
      <c r="AG23" s="285"/>
      <c r="AH23" s="285"/>
      <c r="AI23" s="284"/>
      <c r="AJ23" s="284"/>
      <c r="AK23" s="284"/>
      <c r="AL23" s="285"/>
      <c r="AM23" s="285"/>
      <c r="AN23" s="285"/>
      <c r="AO23" s="285"/>
      <c r="AP23" s="284"/>
      <c r="AQ23" s="284"/>
      <c r="AR23" s="284"/>
      <c r="AS23" s="285"/>
      <c r="AT23" s="285"/>
      <c r="AU23" s="285"/>
      <c r="AV23" s="285"/>
      <c r="AW23" s="284"/>
      <c r="AX23" s="284"/>
      <c r="AY23" s="284"/>
      <c r="AZ23" s="285"/>
      <c r="BA23" s="285"/>
      <c r="BB23" s="285"/>
      <c r="BC23" s="285"/>
      <c r="BD23" s="284"/>
      <c r="BE23" s="284"/>
      <c r="BF23" s="284"/>
      <c r="BG23" s="285"/>
      <c r="BH23" s="285"/>
      <c r="BI23" s="285"/>
      <c r="BJ23" s="285"/>
      <c r="BK23" s="284"/>
      <c r="BL23" s="284"/>
      <c r="BM23" s="284"/>
      <c r="BN23" s="285"/>
      <c r="BO23" s="285"/>
      <c r="BP23" s="285"/>
      <c r="BQ23" s="285"/>
      <c r="BR23" s="284"/>
      <c r="BS23" s="284"/>
      <c r="BT23" s="284"/>
      <c r="BU23" s="285"/>
      <c r="BV23" s="285"/>
      <c r="BW23" s="285"/>
      <c r="BX23" s="285"/>
      <c r="BY23" s="284"/>
      <c r="BZ23" s="284"/>
      <c r="CA23" s="284"/>
      <c r="CB23" s="285"/>
      <c r="CC23" s="285"/>
      <c r="CD23" s="285"/>
      <c r="CE23" s="285"/>
      <c r="CF23" s="261"/>
      <c r="CG23" s="271"/>
      <c r="CL23" s="175"/>
      <c r="CM23" s="175"/>
      <c r="CN23" s="175"/>
      <c r="CO23" s="175"/>
      <c r="CP23" s="175"/>
    </row>
    <row r="24" spans="1:94" s="173" customFormat="1">
      <c r="A24" s="131" t="s">
        <v>157</v>
      </c>
      <c r="B24" s="132" t="s">
        <v>154</v>
      </c>
      <c r="C24" s="146">
        <v>45771</v>
      </c>
      <c r="D24" s="146">
        <v>53000</v>
      </c>
      <c r="E24" s="146">
        <v>13283</v>
      </c>
      <c r="F24" s="146">
        <v>3000</v>
      </c>
      <c r="G24" s="146">
        <v>42252</v>
      </c>
      <c r="H24" s="133">
        <f t="shared" si="0"/>
        <v>0.79720754716981135</v>
      </c>
      <c r="I24" s="158">
        <v>48000</v>
      </c>
      <c r="J24" s="134">
        <f t="shared" ref="J24" si="12">I24/D24</f>
        <v>0.90566037735849059</v>
      </c>
      <c r="K24" s="134">
        <f t="shared" ref="K24" si="13">I24/C24</f>
        <v>1.0486989578554107</v>
      </c>
      <c r="L24" s="261"/>
      <c r="M24" s="284"/>
      <c r="N24" s="284"/>
      <c r="O24" s="284"/>
      <c r="P24" s="285"/>
      <c r="Q24" s="285"/>
      <c r="R24" s="285"/>
      <c r="S24" s="285"/>
      <c r="T24" s="285"/>
      <c r="U24" s="284"/>
      <c r="V24" s="284"/>
      <c r="W24" s="284"/>
      <c r="X24" s="285"/>
      <c r="Y24" s="285"/>
      <c r="Z24" s="285"/>
      <c r="AA24" s="285"/>
      <c r="AB24" s="284"/>
      <c r="AC24" s="284"/>
      <c r="AD24" s="284"/>
      <c r="AE24" s="285"/>
      <c r="AF24" s="285"/>
      <c r="AG24" s="285"/>
      <c r="AH24" s="285"/>
      <c r="AI24" s="284"/>
      <c r="AJ24" s="284"/>
      <c r="AK24" s="284"/>
      <c r="AL24" s="285"/>
      <c r="AM24" s="285"/>
      <c r="AN24" s="285"/>
      <c r="AO24" s="285"/>
      <c r="AP24" s="284"/>
      <c r="AQ24" s="284"/>
      <c r="AR24" s="284"/>
      <c r="AS24" s="285"/>
      <c r="AT24" s="285"/>
      <c r="AU24" s="285"/>
      <c r="AV24" s="285"/>
      <c r="AW24" s="284"/>
      <c r="AX24" s="284"/>
      <c r="AY24" s="284"/>
      <c r="AZ24" s="285"/>
      <c r="BA24" s="285"/>
      <c r="BB24" s="285"/>
      <c r="BC24" s="285"/>
      <c r="BD24" s="284"/>
      <c r="BE24" s="284"/>
      <c r="BF24" s="284"/>
      <c r="BG24" s="285"/>
      <c r="BH24" s="285"/>
      <c r="BI24" s="285"/>
      <c r="BJ24" s="285"/>
      <c r="BK24" s="284"/>
      <c r="BL24" s="284"/>
      <c r="BM24" s="284"/>
      <c r="BN24" s="285"/>
      <c r="BO24" s="285"/>
      <c r="BP24" s="285"/>
      <c r="BQ24" s="285"/>
      <c r="BR24" s="284"/>
      <c r="BS24" s="284"/>
      <c r="BT24" s="284"/>
      <c r="BU24" s="285"/>
      <c r="BV24" s="285"/>
      <c r="BW24" s="285"/>
      <c r="BX24" s="285"/>
      <c r="BY24" s="284"/>
      <c r="BZ24" s="284"/>
      <c r="CA24" s="284"/>
      <c r="CB24" s="285"/>
      <c r="CC24" s="285"/>
      <c r="CD24" s="285"/>
      <c r="CE24" s="285"/>
      <c r="CF24" s="261"/>
      <c r="CG24" s="271"/>
      <c r="CL24" s="175"/>
      <c r="CM24" s="175"/>
      <c r="CN24" s="175"/>
      <c r="CO24" s="175"/>
      <c r="CP24" s="175"/>
    </row>
    <row r="25" spans="1:94" s="173" customFormat="1">
      <c r="A25" s="131" t="s">
        <v>158</v>
      </c>
      <c r="B25" s="132" t="s">
        <v>31</v>
      </c>
      <c r="C25" s="146">
        <v>359</v>
      </c>
      <c r="D25" s="149">
        <v>500</v>
      </c>
      <c r="E25" s="146">
        <v>70</v>
      </c>
      <c r="F25" s="146">
        <v>30</v>
      </c>
      <c r="G25" s="146">
        <v>266</v>
      </c>
      <c r="H25" s="133">
        <f t="shared" si="0"/>
        <v>0.53200000000000003</v>
      </c>
      <c r="I25" s="158">
        <v>288</v>
      </c>
      <c r="J25" s="134">
        <f t="shared" si="1"/>
        <v>0.57599999999999996</v>
      </c>
      <c r="K25" s="134">
        <f t="shared" si="2"/>
        <v>0.8022284122562674</v>
      </c>
      <c r="L25" s="261"/>
      <c r="M25" s="284"/>
      <c r="N25" s="284"/>
      <c r="O25" s="284"/>
      <c r="P25" s="285"/>
      <c r="Q25" s="285"/>
      <c r="R25" s="285"/>
      <c r="S25" s="285"/>
      <c r="T25" s="285"/>
      <c r="U25" s="284"/>
      <c r="V25" s="284"/>
      <c r="W25" s="284"/>
      <c r="X25" s="285"/>
      <c r="Y25" s="285"/>
      <c r="Z25" s="285"/>
      <c r="AA25" s="285"/>
      <c r="AB25" s="284"/>
      <c r="AC25" s="284"/>
      <c r="AD25" s="284"/>
      <c r="AE25" s="285"/>
      <c r="AF25" s="285"/>
      <c r="AG25" s="285"/>
      <c r="AH25" s="285"/>
      <c r="AI25" s="284"/>
      <c r="AJ25" s="284"/>
      <c r="AK25" s="284"/>
      <c r="AL25" s="285"/>
      <c r="AM25" s="285"/>
      <c r="AN25" s="285"/>
      <c r="AO25" s="285"/>
      <c r="AP25" s="284"/>
      <c r="AQ25" s="284"/>
      <c r="AR25" s="284"/>
      <c r="AS25" s="285"/>
      <c r="AT25" s="285"/>
      <c r="AU25" s="285"/>
      <c r="AV25" s="285"/>
      <c r="AW25" s="284"/>
      <c r="AX25" s="284"/>
      <c r="AY25" s="284"/>
      <c r="AZ25" s="285"/>
      <c r="BA25" s="285"/>
      <c r="BB25" s="285"/>
      <c r="BC25" s="285"/>
      <c r="BD25" s="284"/>
      <c r="BE25" s="284"/>
      <c r="BF25" s="284"/>
      <c r="BG25" s="285"/>
      <c r="BH25" s="285"/>
      <c r="BI25" s="285"/>
      <c r="BJ25" s="285"/>
      <c r="BK25" s="284"/>
      <c r="BL25" s="284"/>
      <c r="BM25" s="284"/>
      <c r="BN25" s="285"/>
      <c r="BO25" s="285"/>
      <c r="BP25" s="285"/>
      <c r="BQ25" s="285"/>
      <c r="BR25" s="284"/>
      <c r="BS25" s="284"/>
      <c r="BT25" s="284"/>
      <c r="BU25" s="285"/>
      <c r="BV25" s="285"/>
      <c r="BW25" s="285"/>
      <c r="BX25" s="285"/>
      <c r="BY25" s="284"/>
      <c r="BZ25" s="284"/>
      <c r="CA25" s="284"/>
      <c r="CB25" s="285"/>
      <c r="CC25" s="285"/>
      <c r="CD25" s="285"/>
      <c r="CE25" s="285"/>
      <c r="CF25" s="261"/>
      <c r="CG25" s="271"/>
      <c r="CL25" s="175"/>
      <c r="CM25" s="175"/>
      <c r="CN25" s="175"/>
      <c r="CO25" s="175"/>
      <c r="CP25" s="175"/>
    </row>
    <row r="26" spans="1:94" s="173" customFormat="1">
      <c r="A26" s="131" t="s">
        <v>159</v>
      </c>
      <c r="B26" s="132" t="s">
        <v>33</v>
      </c>
      <c r="C26" s="146">
        <v>3660</v>
      </c>
      <c r="D26" s="149">
        <v>3500</v>
      </c>
      <c r="E26" s="146">
        <v>457</v>
      </c>
      <c r="F26" s="146">
        <v>150</v>
      </c>
      <c r="G26" s="146">
        <v>2847</v>
      </c>
      <c r="H26" s="133">
        <f t="shared" si="0"/>
        <v>0.81342857142857139</v>
      </c>
      <c r="I26" s="158">
        <v>3500</v>
      </c>
      <c r="J26" s="134">
        <f t="shared" si="1"/>
        <v>1</v>
      </c>
      <c r="K26" s="134">
        <f t="shared" si="2"/>
        <v>0.95628415300546443</v>
      </c>
      <c r="L26" s="261"/>
      <c r="M26" s="284"/>
      <c r="N26" s="284"/>
      <c r="O26" s="284"/>
      <c r="P26" s="285"/>
      <c r="Q26" s="285"/>
      <c r="R26" s="285"/>
      <c r="S26" s="285"/>
      <c r="T26" s="285"/>
      <c r="U26" s="284"/>
      <c r="V26" s="284"/>
      <c r="W26" s="284"/>
      <c r="X26" s="285"/>
      <c r="Y26" s="285"/>
      <c r="Z26" s="285"/>
      <c r="AA26" s="285"/>
      <c r="AB26" s="284"/>
      <c r="AC26" s="284"/>
      <c r="AD26" s="284"/>
      <c r="AE26" s="285"/>
      <c r="AF26" s="285"/>
      <c r="AG26" s="285"/>
      <c r="AH26" s="285"/>
      <c r="AI26" s="284"/>
      <c r="AJ26" s="284"/>
      <c r="AK26" s="284"/>
      <c r="AL26" s="285"/>
      <c r="AM26" s="285"/>
      <c r="AN26" s="285"/>
      <c r="AO26" s="285"/>
      <c r="AP26" s="284"/>
      <c r="AQ26" s="284"/>
      <c r="AR26" s="284"/>
      <c r="AS26" s="285"/>
      <c r="AT26" s="285"/>
      <c r="AU26" s="285"/>
      <c r="AV26" s="285"/>
      <c r="AW26" s="284"/>
      <c r="AX26" s="284"/>
      <c r="AY26" s="284"/>
      <c r="AZ26" s="285"/>
      <c r="BA26" s="285"/>
      <c r="BB26" s="285"/>
      <c r="BC26" s="285"/>
      <c r="BD26" s="284"/>
      <c r="BE26" s="284"/>
      <c r="BF26" s="284"/>
      <c r="BG26" s="285"/>
      <c r="BH26" s="285"/>
      <c r="BI26" s="285"/>
      <c r="BJ26" s="285"/>
      <c r="BK26" s="284"/>
      <c r="BL26" s="284"/>
      <c r="BM26" s="284"/>
      <c r="BN26" s="285"/>
      <c r="BO26" s="285"/>
      <c r="BP26" s="285"/>
      <c r="BQ26" s="285"/>
      <c r="BR26" s="284"/>
      <c r="BS26" s="284"/>
      <c r="BT26" s="284"/>
      <c r="BU26" s="285"/>
      <c r="BV26" s="285"/>
      <c r="BW26" s="285"/>
      <c r="BX26" s="285"/>
      <c r="BY26" s="284"/>
      <c r="BZ26" s="284"/>
      <c r="CA26" s="284"/>
      <c r="CB26" s="285"/>
      <c r="CC26" s="285"/>
      <c r="CD26" s="285"/>
      <c r="CE26" s="285"/>
      <c r="CF26" s="261"/>
      <c r="CG26" s="271"/>
      <c r="CL26" s="175"/>
      <c r="CM26" s="175"/>
      <c r="CN26" s="175"/>
      <c r="CO26" s="175"/>
      <c r="CP26" s="175"/>
    </row>
    <row r="27" spans="1:94" s="173" customFormat="1">
      <c r="A27" s="131" t="s">
        <v>160</v>
      </c>
      <c r="B27" s="132" t="s">
        <v>38</v>
      </c>
      <c r="C27" s="146">
        <v>26610</v>
      </c>
      <c r="D27" s="149">
        <v>14000</v>
      </c>
      <c r="E27" s="146">
        <v>2098</v>
      </c>
      <c r="F27" s="146">
        <v>200</v>
      </c>
      <c r="G27" s="146">
        <v>109427</v>
      </c>
      <c r="H27" s="133">
        <f t="shared" si="0"/>
        <v>7.8162142857142856</v>
      </c>
      <c r="I27" s="158">
        <v>110000</v>
      </c>
      <c r="J27" s="134">
        <f t="shared" ref="J27" si="14">I27/D27</f>
        <v>7.8571428571428568</v>
      </c>
      <c r="K27" s="134">
        <f t="shared" ref="K27" si="15">I27/C27</f>
        <v>4.1337842916196914</v>
      </c>
      <c r="L27" s="261"/>
      <c r="M27" s="284"/>
      <c r="N27" s="284"/>
      <c r="O27" s="284"/>
      <c r="P27" s="285"/>
      <c r="Q27" s="285"/>
      <c r="R27" s="285"/>
      <c r="S27" s="285"/>
      <c r="T27" s="285"/>
      <c r="U27" s="284"/>
      <c r="V27" s="284"/>
      <c r="W27" s="284"/>
      <c r="X27" s="285"/>
      <c r="Y27" s="285"/>
      <c r="Z27" s="285"/>
      <c r="AA27" s="285"/>
      <c r="AB27" s="284"/>
      <c r="AC27" s="284"/>
      <c r="AD27" s="284"/>
      <c r="AE27" s="285"/>
      <c r="AF27" s="285"/>
      <c r="AG27" s="285"/>
      <c r="AH27" s="285"/>
      <c r="AI27" s="284"/>
      <c r="AJ27" s="284"/>
      <c r="AK27" s="284"/>
      <c r="AL27" s="285"/>
      <c r="AM27" s="285"/>
      <c r="AN27" s="285"/>
      <c r="AO27" s="285"/>
      <c r="AP27" s="284"/>
      <c r="AQ27" s="284"/>
      <c r="AR27" s="284"/>
      <c r="AS27" s="285"/>
      <c r="AT27" s="285"/>
      <c r="AU27" s="285"/>
      <c r="AV27" s="285"/>
      <c r="AW27" s="284"/>
      <c r="AX27" s="284"/>
      <c r="AY27" s="284"/>
      <c r="AZ27" s="285"/>
      <c r="BA27" s="285"/>
      <c r="BB27" s="285"/>
      <c r="BC27" s="285"/>
      <c r="BD27" s="284"/>
      <c r="BE27" s="284"/>
      <c r="BF27" s="284"/>
      <c r="BG27" s="285"/>
      <c r="BH27" s="285"/>
      <c r="BI27" s="285"/>
      <c r="BJ27" s="285"/>
      <c r="BK27" s="284"/>
      <c r="BL27" s="284"/>
      <c r="BM27" s="284"/>
      <c r="BN27" s="285"/>
      <c r="BO27" s="285"/>
      <c r="BP27" s="285"/>
      <c r="BQ27" s="285"/>
      <c r="BR27" s="284"/>
      <c r="BS27" s="284"/>
      <c r="BT27" s="284"/>
      <c r="BU27" s="285"/>
      <c r="BV27" s="285"/>
      <c r="BW27" s="285"/>
      <c r="BX27" s="285"/>
      <c r="BY27" s="284"/>
      <c r="BZ27" s="284"/>
      <c r="CA27" s="284"/>
      <c r="CB27" s="285"/>
      <c r="CC27" s="285"/>
      <c r="CD27" s="285"/>
      <c r="CE27" s="285"/>
      <c r="CF27" s="261"/>
      <c r="CG27" s="271"/>
      <c r="CL27" s="175"/>
      <c r="CM27" s="175"/>
      <c r="CN27" s="175"/>
      <c r="CO27" s="175"/>
      <c r="CP27" s="175"/>
    </row>
    <row r="28" spans="1:94" s="173" customFormat="1">
      <c r="A28" s="131" t="s">
        <v>161</v>
      </c>
      <c r="B28" s="132" t="s">
        <v>37</v>
      </c>
      <c r="C28" s="146">
        <v>449670</v>
      </c>
      <c r="D28" s="149">
        <v>200000</v>
      </c>
      <c r="E28" s="146">
        <v>112810</v>
      </c>
      <c r="F28" s="146">
        <v>8000</v>
      </c>
      <c r="G28" s="146">
        <v>703430</v>
      </c>
      <c r="H28" s="133">
        <f t="shared" si="0"/>
        <v>3.51715</v>
      </c>
      <c r="I28" s="159">
        <v>750000</v>
      </c>
      <c r="J28" s="134">
        <f t="shared" si="1"/>
        <v>3.75</v>
      </c>
      <c r="K28" s="134">
        <f t="shared" si="2"/>
        <v>1.6678897858429516</v>
      </c>
      <c r="L28" s="271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9">
        <f>I28-G28</f>
        <v>46570</v>
      </c>
      <c r="CG28" s="271">
        <f>G28*CF28*2/100</f>
        <v>655174702</v>
      </c>
      <c r="CH28" s="173">
        <f>C28/2</f>
        <v>224835</v>
      </c>
      <c r="CI28" s="173">
        <f>G28*100/CH28</f>
        <v>312.86498988146866</v>
      </c>
      <c r="CJ28" s="181">
        <f>D28*CI28/100/2</f>
        <v>312864.9898814687</v>
      </c>
      <c r="CK28" s="176"/>
      <c r="CL28" s="175"/>
      <c r="CM28" s="175"/>
      <c r="CN28" s="175"/>
      <c r="CO28" s="175"/>
      <c r="CP28" s="175"/>
    </row>
    <row r="29" spans="1:94" s="173" customFormat="1" ht="17.25" customHeight="1">
      <c r="A29" s="131" t="s">
        <v>162</v>
      </c>
      <c r="B29" s="132" t="s">
        <v>39</v>
      </c>
      <c r="C29" s="146">
        <v>101</v>
      </c>
      <c r="D29" s="149">
        <v>200</v>
      </c>
      <c r="E29" s="146">
        <v>0</v>
      </c>
      <c r="F29" s="146">
        <v>50</v>
      </c>
      <c r="G29" s="146">
        <v>12</v>
      </c>
      <c r="H29" s="133">
        <f t="shared" si="0"/>
        <v>0.06</v>
      </c>
      <c r="I29" s="158">
        <v>12</v>
      </c>
      <c r="J29" s="134">
        <f t="shared" si="1"/>
        <v>0.06</v>
      </c>
      <c r="K29" s="134">
        <f t="shared" si="2"/>
        <v>0.11881188118811881</v>
      </c>
      <c r="L29" s="261"/>
      <c r="M29" s="284"/>
      <c r="N29" s="284"/>
      <c r="O29" s="284"/>
      <c r="P29" s="285"/>
      <c r="Q29" s="285"/>
      <c r="R29" s="285"/>
      <c r="S29" s="285"/>
      <c r="T29" s="285"/>
      <c r="U29" s="284"/>
      <c r="V29" s="284"/>
      <c r="W29" s="284"/>
      <c r="X29" s="285"/>
      <c r="Y29" s="285"/>
      <c r="Z29" s="285"/>
      <c r="AA29" s="285"/>
      <c r="AB29" s="284"/>
      <c r="AC29" s="284"/>
      <c r="AD29" s="284"/>
      <c r="AE29" s="285"/>
      <c r="AF29" s="285"/>
      <c r="AG29" s="285"/>
      <c r="AH29" s="285"/>
      <c r="AI29" s="284"/>
      <c r="AJ29" s="284"/>
      <c r="AK29" s="284"/>
      <c r="AL29" s="285"/>
      <c r="AM29" s="285"/>
      <c r="AN29" s="285"/>
      <c r="AO29" s="285"/>
      <c r="AP29" s="284"/>
      <c r="AQ29" s="284"/>
      <c r="AR29" s="284"/>
      <c r="AS29" s="285"/>
      <c r="AT29" s="285"/>
      <c r="AU29" s="285"/>
      <c r="AV29" s="285"/>
      <c r="AW29" s="284"/>
      <c r="AX29" s="284"/>
      <c r="AY29" s="284"/>
      <c r="AZ29" s="285"/>
      <c r="BA29" s="285"/>
      <c r="BB29" s="285"/>
      <c r="BC29" s="285"/>
      <c r="BD29" s="284"/>
      <c r="BE29" s="284"/>
      <c r="BF29" s="284"/>
      <c r="BG29" s="285"/>
      <c r="BH29" s="285"/>
      <c r="BI29" s="285"/>
      <c r="BJ29" s="285"/>
      <c r="BK29" s="284"/>
      <c r="BL29" s="284"/>
      <c r="BM29" s="284"/>
      <c r="BN29" s="285"/>
      <c r="BO29" s="285"/>
      <c r="BP29" s="285"/>
      <c r="BQ29" s="285"/>
      <c r="BR29" s="284"/>
      <c r="BS29" s="284"/>
      <c r="BT29" s="284"/>
      <c r="BU29" s="285"/>
      <c r="BV29" s="285"/>
      <c r="BW29" s="285"/>
      <c r="BX29" s="285"/>
      <c r="BY29" s="284"/>
      <c r="BZ29" s="284"/>
      <c r="CA29" s="284"/>
      <c r="CB29" s="285"/>
      <c r="CC29" s="285"/>
      <c r="CD29" s="285"/>
      <c r="CE29" s="285"/>
      <c r="CF29" s="261">
        <f>C29/D29*100</f>
        <v>50.5</v>
      </c>
      <c r="CG29" s="271">
        <f t="shared" ref="CG29:CG32" si="16">G29*CF29*2/100</f>
        <v>12.12</v>
      </c>
      <c r="CH29" s="173">
        <f t="shared" ref="CH29:CH32" si="17">C29/2</f>
        <v>50.5</v>
      </c>
      <c r="CI29" s="173">
        <f t="shared" ref="CI29:CI32" si="18">G29*100/CH29</f>
        <v>23.762376237623762</v>
      </c>
      <c r="CJ29" s="181">
        <f t="shared" ref="CJ29:CJ32" si="19">D29*CI29/100/2</f>
        <v>23.762376237623762</v>
      </c>
      <c r="CL29" s="175"/>
      <c r="CM29" s="175"/>
      <c r="CN29" s="175"/>
      <c r="CO29" s="175"/>
      <c r="CP29" s="175"/>
    </row>
    <row r="30" spans="1:94" s="173" customFormat="1" ht="17.25" customHeight="1">
      <c r="A30" s="131" t="s">
        <v>163</v>
      </c>
      <c r="B30" s="132" t="s">
        <v>49</v>
      </c>
      <c r="C30" s="146">
        <v>80065</v>
      </c>
      <c r="D30" s="149">
        <v>85000</v>
      </c>
      <c r="E30" s="146">
        <v>17176</v>
      </c>
      <c r="F30" s="146">
        <v>6000</v>
      </c>
      <c r="G30" s="146">
        <v>92704</v>
      </c>
      <c r="H30" s="133">
        <f t="shared" si="0"/>
        <v>1.0906352941176471</v>
      </c>
      <c r="I30" s="158">
        <v>100000</v>
      </c>
      <c r="J30" s="134">
        <f t="shared" ref="J30:J31" si="20">I30/D30</f>
        <v>1.1764705882352942</v>
      </c>
      <c r="K30" s="134">
        <f t="shared" ref="K30:K31" si="21">I30/C30</f>
        <v>1.2489851995253856</v>
      </c>
      <c r="L30" s="261"/>
      <c r="M30" s="284"/>
      <c r="N30" s="284"/>
      <c r="O30" s="284"/>
      <c r="P30" s="285"/>
      <c r="Q30" s="285"/>
      <c r="R30" s="285"/>
      <c r="S30" s="285"/>
      <c r="T30" s="285"/>
      <c r="U30" s="284"/>
      <c r="V30" s="284"/>
      <c r="W30" s="284"/>
      <c r="X30" s="285"/>
      <c r="Y30" s="285"/>
      <c r="Z30" s="285"/>
      <c r="AA30" s="285"/>
      <c r="AB30" s="284"/>
      <c r="AC30" s="284"/>
      <c r="AD30" s="284"/>
      <c r="AE30" s="285"/>
      <c r="AF30" s="285"/>
      <c r="AG30" s="285"/>
      <c r="AH30" s="285"/>
      <c r="AI30" s="284"/>
      <c r="AJ30" s="284"/>
      <c r="AK30" s="284"/>
      <c r="AL30" s="285"/>
      <c r="AM30" s="285"/>
      <c r="AN30" s="285"/>
      <c r="AO30" s="285"/>
      <c r="AP30" s="284"/>
      <c r="AQ30" s="284"/>
      <c r="AR30" s="284"/>
      <c r="AS30" s="285"/>
      <c r="AT30" s="285"/>
      <c r="AU30" s="285"/>
      <c r="AV30" s="285"/>
      <c r="AW30" s="284"/>
      <c r="AX30" s="284"/>
      <c r="AY30" s="284"/>
      <c r="AZ30" s="285"/>
      <c r="BA30" s="285"/>
      <c r="BB30" s="285"/>
      <c r="BC30" s="285"/>
      <c r="BD30" s="284"/>
      <c r="BE30" s="284"/>
      <c r="BF30" s="284"/>
      <c r="BG30" s="285"/>
      <c r="BH30" s="285"/>
      <c r="BI30" s="285"/>
      <c r="BJ30" s="285"/>
      <c r="BK30" s="284"/>
      <c r="BL30" s="284"/>
      <c r="BM30" s="284"/>
      <c r="BN30" s="285"/>
      <c r="BO30" s="285"/>
      <c r="BP30" s="285"/>
      <c r="BQ30" s="285"/>
      <c r="BR30" s="284"/>
      <c r="BS30" s="284"/>
      <c r="BT30" s="284"/>
      <c r="BU30" s="285"/>
      <c r="BV30" s="285"/>
      <c r="BW30" s="285"/>
      <c r="BX30" s="285"/>
      <c r="BY30" s="284"/>
      <c r="BZ30" s="284"/>
      <c r="CA30" s="284"/>
      <c r="CB30" s="285"/>
      <c r="CC30" s="285"/>
      <c r="CD30" s="285"/>
      <c r="CE30" s="285"/>
      <c r="CF30" s="261"/>
      <c r="CG30" s="271"/>
      <c r="CJ30" s="181"/>
      <c r="CL30" s="175"/>
      <c r="CM30" s="175"/>
      <c r="CN30" s="175"/>
      <c r="CO30" s="175"/>
      <c r="CP30" s="175"/>
    </row>
    <row r="31" spans="1:94" s="173" customFormat="1" ht="17.25" customHeight="1">
      <c r="A31" s="131" t="s">
        <v>164</v>
      </c>
      <c r="B31" s="137" t="s">
        <v>40</v>
      </c>
      <c r="C31" s="146">
        <v>80485</v>
      </c>
      <c r="D31" s="149">
        <v>85000</v>
      </c>
      <c r="E31" s="146">
        <v>4471</v>
      </c>
      <c r="F31" s="146">
        <v>900</v>
      </c>
      <c r="G31" s="146">
        <v>79444</v>
      </c>
      <c r="H31" s="133">
        <f t="shared" si="0"/>
        <v>0.93463529411764701</v>
      </c>
      <c r="I31" s="159">
        <v>85000</v>
      </c>
      <c r="J31" s="134">
        <f t="shared" si="20"/>
        <v>1</v>
      </c>
      <c r="K31" s="134">
        <f t="shared" si="21"/>
        <v>1.056097409455178</v>
      </c>
      <c r="L31" s="261"/>
      <c r="M31" s="284"/>
      <c r="N31" s="284"/>
      <c r="O31" s="284"/>
      <c r="P31" s="285"/>
      <c r="Q31" s="285"/>
      <c r="R31" s="285"/>
      <c r="S31" s="285"/>
      <c r="T31" s="285"/>
      <c r="U31" s="284"/>
      <c r="V31" s="284"/>
      <c r="W31" s="284"/>
      <c r="X31" s="285"/>
      <c r="Y31" s="285"/>
      <c r="Z31" s="285"/>
      <c r="AA31" s="285"/>
      <c r="AB31" s="284"/>
      <c r="AC31" s="284"/>
      <c r="AD31" s="284"/>
      <c r="AE31" s="285"/>
      <c r="AF31" s="285"/>
      <c r="AG31" s="285"/>
      <c r="AH31" s="285"/>
      <c r="AI31" s="284"/>
      <c r="AJ31" s="284"/>
      <c r="AK31" s="284"/>
      <c r="AL31" s="285"/>
      <c r="AM31" s="285"/>
      <c r="AN31" s="285"/>
      <c r="AO31" s="285"/>
      <c r="AP31" s="284"/>
      <c r="AQ31" s="284"/>
      <c r="AR31" s="284"/>
      <c r="AS31" s="285"/>
      <c r="AT31" s="285"/>
      <c r="AU31" s="285"/>
      <c r="AV31" s="285"/>
      <c r="AW31" s="284"/>
      <c r="AX31" s="284"/>
      <c r="AY31" s="284"/>
      <c r="AZ31" s="285"/>
      <c r="BA31" s="285"/>
      <c r="BB31" s="285"/>
      <c r="BC31" s="285"/>
      <c r="BD31" s="284"/>
      <c r="BE31" s="284"/>
      <c r="BF31" s="284"/>
      <c r="BG31" s="285"/>
      <c r="BH31" s="285"/>
      <c r="BI31" s="285"/>
      <c r="BJ31" s="285"/>
      <c r="BK31" s="284"/>
      <c r="BL31" s="284"/>
      <c r="BM31" s="284"/>
      <c r="BN31" s="285"/>
      <c r="BO31" s="285"/>
      <c r="BP31" s="285"/>
      <c r="BQ31" s="285"/>
      <c r="BR31" s="284"/>
      <c r="BS31" s="284"/>
      <c r="BT31" s="284"/>
      <c r="BU31" s="285"/>
      <c r="BV31" s="285"/>
      <c r="BW31" s="285"/>
      <c r="BX31" s="285"/>
      <c r="BY31" s="284"/>
      <c r="BZ31" s="284"/>
      <c r="CA31" s="284"/>
      <c r="CB31" s="285"/>
      <c r="CC31" s="285"/>
      <c r="CD31" s="285"/>
      <c r="CE31" s="285"/>
      <c r="CF31" s="261"/>
      <c r="CG31" s="271"/>
      <c r="CJ31" s="181"/>
      <c r="CL31" s="175"/>
      <c r="CM31" s="175"/>
      <c r="CN31" s="175"/>
      <c r="CO31" s="175"/>
      <c r="CP31" s="175"/>
    </row>
    <row r="32" spans="1:94" s="173" customFormat="1">
      <c r="A32" s="131" t="s">
        <v>165</v>
      </c>
      <c r="B32" s="132" t="s">
        <v>50</v>
      </c>
      <c r="C32" s="146">
        <v>77511</v>
      </c>
      <c r="D32" s="149">
        <v>52000</v>
      </c>
      <c r="E32" s="146">
        <v>11322</v>
      </c>
      <c r="F32" s="146">
        <v>3500</v>
      </c>
      <c r="G32" s="146">
        <v>60699</v>
      </c>
      <c r="H32" s="133">
        <f t="shared" si="0"/>
        <v>1.1672884615384616</v>
      </c>
      <c r="I32" s="158">
        <f>68000-500</f>
        <v>67500</v>
      </c>
      <c r="J32" s="134">
        <f t="shared" si="1"/>
        <v>1.2980769230769231</v>
      </c>
      <c r="K32" s="134">
        <f t="shared" si="2"/>
        <v>0.87084413825134499</v>
      </c>
      <c r="L32" s="271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61">
        <f>C32/D32*100</f>
        <v>149.0596153846154</v>
      </c>
      <c r="CG32" s="271">
        <f t="shared" si="16"/>
        <v>180955.39188461538</v>
      </c>
      <c r="CH32" s="173">
        <f t="shared" si="17"/>
        <v>38755.5</v>
      </c>
      <c r="CI32" s="173">
        <f t="shared" si="18"/>
        <v>156.62035065990634</v>
      </c>
      <c r="CJ32" s="181">
        <f t="shared" si="19"/>
        <v>40721.291171575649</v>
      </c>
      <c r="CK32" s="176"/>
      <c r="CL32" s="175"/>
      <c r="CM32" s="175"/>
      <c r="CN32" s="175"/>
      <c r="CO32" s="175"/>
      <c r="CP32" s="175"/>
    </row>
    <row r="33" spans="1:94" s="173" customFormat="1">
      <c r="A33" s="131" t="s">
        <v>166</v>
      </c>
      <c r="B33" s="132" t="s">
        <v>54</v>
      </c>
      <c r="C33" s="146">
        <v>1928</v>
      </c>
      <c r="D33" s="149">
        <v>1000</v>
      </c>
      <c r="E33" s="146">
        <v>100</v>
      </c>
      <c r="F33" s="146">
        <v>50</v>
      </c>
      <c r="G33" s="146">
        <v>1198</v>
      </c>
      <c r="H33" s="133">
        <f t="shared" si="0"/>
        <v>1.198</v>
      </c>
      <c r="I33" s="158">
        <v>2000</v>
      </c>
      <c r="J33" s="134">
        <f t="shared" si="1"/>
        <v>2</v>
      </c>
      <c r="K33" s="134">
        <f t="shared" si="2"/>
        <v>1.0373443983402491</v>
      </c>
      <c r="L33" s="261"/>
      <c r="M33" s="284"/>
      <c r="N33" s="284"/>
      <c r="O33" s="284"/>
      <c r="P33" s="285"/>
      <c r="Q33" s="285"/>
      <c r="R33" s="285"/>
      <c r="S33" s="285"/>
      <c r="T33" s="285"/>
      <c r="U33" s="284"/>
      <c r="V33" s="284"/>
      <c r="W33" s="284"/>
      <c r="X33" s="285"/>
      <c r="Y33" s="285"/>
      <c r="Z33" s="285"/>
      <c r="AA33" s="285"/>
      <c r="AB33" s="284"/>
      <c r="AC33" s="284"/>
      <c r="AD33" s="284"/>
      <c r="AE33" s="285"/>
      <c r="AF33" s="285"/>
      <c r="AG33" s="285"/>
      <c r="AH33" s="285"/>
      <c r="AI33" s="284"/>
      <c r="AJ33" s="284"/>
      <c r="AK33" s="284"/>
      <c r="AL33" s="285"/>
      <c r="AM33" s="285"/>
      <c r="AN33" s="285"/>
      <c r="AO33" s="285"/>
      <c r="AP33" s="284"/>
      <c r="AQ33" s="284"/>
      <c r="AR33" s="284"/>
      <c r="AS33" s="285"/>
      <c r="AT33" s="285"/>
      <c r="AU33" s="285"/>
      <c r="AV33" s="285"/>
      <c r="AW33" s="284"/>
      <c r="AX33" s="284"/>
      <c r="AY33" s="284"/>
      <c r="AZ33" s="285"/>
      <c r="BA33" s="285"/>
      <c r="BB33" s="285"/>
      <c r="BC33" s="285"/>
      <c r="BD33" s="284"/>
      <c r="BE33" s="284"/>
      <c r="BF33" s="284"/>
      <c r="BG33" s="285"/>
      <c r="BH33" s="285"/>
      <c r="BI33" s="285"/>
      <c r="BJ33" s="285"/>
      <c r="BK33" s="284"/>
      <c r="BL33" s="284"/>
      <c r="BM33" s="284"/>
      <c r="BN33" s="285"/>
      <c r="BO33" s="285"/>
      <c r="BP33" s="285"/>
      <c r="BQ33" s="285"/>
      <c r="BR33" s="284"/>
      <c r="BS33" s="284"/>
      <c r="BT33" s="284"/>
      <c r="BU33" s="285"/>
      <c r="BV33" s="285"/>
      <c r="BW33" s="285"/>
      <c r="BX33" s="285"/>
      <c r="BY33" s="284"/>
      <c r="BZ33" s="284"/>
      <c r="CA33" s="284"/>
      <c r="CB33" s="285"/>
      <c r="CC33" s="285"/>
      <c r="CD33" s="285"/>
      <c r="CE33" s="285"/>
      <c r="CF33" s="261"/>
      <c r="CG33" s="271"/>
      <c r="CL33" s="175"/>
      <c r="CM33" s="175"/>
      <c r="CN33" s="175"/>
      <c r="CO33" s="175"/>
      <c r="CP33" s="175"/>
    </row>
    <row r="34" spans="1:94" s="173" customFormat="1">
      <c r="A34" s="131" t="s">
        <v>228</v>
      </c>
      <c r="B34" s="138" t="s">
        <v>89</v>
      </c>
      <c r="C34" s="149">
        <v>1209</v>
      </c>
      <c r="D34" s="149">
        <v>700</v>
      </c>
      <c r="E34" s="146">
        <v>0</v>
      </c>
      <c r="F34" s="146">
        <f>E34/23*30</f>
        <v>0</v>
      </c>
      <c r="G34" s="146">
        <v>3914</v>
      </c>
      <c r="H34" s="133">
        <f t="shared" si="0"/>
        <v>5.5914285714285716</v>
      </c>
      <c r="I34" s="146">
        <v>4000</v>
      </c>
      <c r="J34" s="134">
        <f t="shared" si="1"/>
        <v>5.7142857142857144</v>
      </c>
      <c r="K34" s="134">
        <f t="shared" si="2"/>
        <v>3.3085194375516958</v>
      </c>
      <c r="L34" s="271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71"/>
      <c r="CG34" s="271"/>
      <c r="CH34" s="176"/>
      <c r="CI34" s="176"/>
      <c r="CJ34" s="176"/>
      <c r="CK34" s="176"/>
      <c r="CL34" s="175"/>
      <c r="CM34" s="175"/>
      <c r="CN34" s="175"/>
      <c r="CO34" s="175"/>
      <c r="CP34" s="175"/>
    </row>
    <row r="35" spans="1:94" s="173" customFormat="1">
      <c r="A35" s="124" t="s">
        <v>41</v>
      </c>
      <c r="B35" s="139" t="s">
        <v>51</v>
      </c>
      <c r="C35" s="154">
        <f>C36+C45</f>
        <v>-152143</v>
      </c>
      <c r="D35" s="150">
        <f t="shared" ref="D35:G35" si="22">D36+D45</f>
        <v>234000</v>
      </c>
      <c r="E35" s="150">
        <f t="shared" si="22"/>
        <v>-44617</v>
      </c>
      <c r="F35" s="150">
        <f t="shared" si="22"/>
        <v>-8720</v>
      </c>
      <c r="G35" s="154">
        <f t="shared" si="22"/>
        <v>-142661</v>
      </c>
      <c r="H35" s="126">
        <f t="shared" si="0"/>
        <v>-0.60966239316239312</v>
      </c>
      <c r="I35" s="154">
        <f>I36+I45</f>
        <v>-168000</v>
      </c>
      <c r="J35" s="127">
        <f t="shared" si="1"/>
        <v>-0.71794871794871795</v>
      </c>
      <c r="K35" s="127">
        <f t="shared" si="2"/>
        <v>1.104224315282333</v>
      </c>
      <c r="L35" s="271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1"/>
      <c r="CG35" s="271"/>
      <c r="CH35" s="176"/>
      <c r="CI35" s="176"/>
      <c r="CJ35" s="176"/>
      <c r="CK35" s="176"/>
      <c r="CL35" s="175"/>
      <c r="CM35" s="175"/>
      <c r="CN35" s="175"/>
      <c r="CO35" s="175"/>
      <c r="CP35" s="175"/>
    </row>
    <row r="36" spans="1:94" s="173" customFormat="1">
      <c r="A36" s="140" t="s">
        <v>24</v>
      </c>
      <c r="B36" s="138" t="s">
        <v>52</v>
      </c>
      <c r="C36" s="149">
        <f>C37+C38+C44</f>
        <v>280901</v>
      </c>
      <c r="D36" s="149">
        <f t="shared" ref="D36:F36" si="23">D37+D38+D44</f>
        <v>234000</v>
      </c>
      <c r="E36" s="149">
        <f t="shared" si="23"/>
        <v>51969</v>
      </c>
      <c r="F36" s="149">
        <f t="shared" si="23"/>
        <v>16280</v>
      </c>
      <c r="G36" s="146">
        <f>G37+G38+G44</f>
        <v>211682</v>
      </c>
      <c r="H36" s="133">
        <f t="shared" si="0"/>
        <v>0.90462393162393162</v>
      </c>
      <c r="I36" s="149">
        <f>I37+I38+I44</f>
        <v>254000</v>
      </c>
      <c r="J36" s="134">
        <f t="shared" si="1"/>
        <v>1.0854700854700854</v>
      </c>
      <c r="K36" s="134">
        <f t="shared" si="2"/>
        <v>0.90423316399728015</v>
      </c>
      <c r="L36" s="271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71"/>
      <c r="CG36" s="271"/>
      <c r="CH36" s="176"/>
      <c r="CI36" s="176"/>
      <c r="CJ36" s="176"/>
      <c r="CK36" s="176"/>
      <c r="CL36" s="175"/>
      <c r="CM36" s="175"/>
      <c r="CN36" s="175"/>
      <c r="CO36" s="175"/>
      <c r="CP36" s="175"/>
    </row>
    <row r="37" spans="1:94" s="173" customFormat="1">
      <c r="A37" s="131" t="s">
        <v>36</v>
      </c>
      <c r="B37" s="137" t="s">
        <v>53</v>
      </c>
      <c r="C37" s="146">
        <v>272472</v>
      </c>
      <c r="D37" s="149">
        <v>229000</v>
      </c>
      <c r="E37" s="146">
        <v>51201</v>
      </c>
      <c r="F37" s="146">
        <v>16000</v>
      </c>
      <c r="G37" s="146">
        <v>206848</v>
      </c>
      <c r="H37" s="133">
        <f t="shared" si="0"/>
        <v>0.90326637554585154</v>
      </c>
      <c r="I37" s="149">
        <f>249400-234</f>
        <v>249166</v>
      </c>
      <c r="J37" s="134">
        <f t="shared" si="1"/>
        <v>1.0880611353711791</v>
      </c>
      <c r="K37" s="134">
        <f t="shared" si="2"/>
        <v>0.91446460553744968</v>
      </c>
      <c r="L37" s="271"/>
      <c r="M37" s="284"/>
      <c r="N37" s="284"/>
      <c r="O37" s="284"/>
      <c r="P37" s="285"/>
      <c r="Q37" s="285"/>
      <c r="R37" s="285"/>
      <c r="S37" s="285"/>
      <c r="T37" s="285"/>
      <c r="U37" s="284"/>
      <c r="V37" s="284"/>
      <c r="W37" s="284"/>
      <c r="X37" s="285"/>
      <c r="Y37" s="285"/>
      <c r="Z37" s="285"/>
      <c r="AA37" s="285"/>
      <c r="AB37" s="284"/>
      <c r="AC37" s="284"/>
      <c r="AD37" s="284"/>
      <c r="AE37" s="285"/>
      <c r="AF37" s="285"/>
      <c r="AG37" s="285"/>
      <c r="AH37" s="285"/>
      <c r="AI37" s="284"/>
      <c r="AJ37" s="284"/>
      <c r="AK37" s="284"/>
      <c r="AL37" s="285"/>
      <c r="AM37" s="285"/>
      <c r="AN37" s="285"/>
      <c r="AO37" s="285"/>
      <c r="AP37" s="284"/>
      <c r="AQ37" s="284"/>
      <c r="AR37" s="284"/>
      <c r="AS37" s="285"/>
      <c r="AT37" s="285"/>
      <c r="AU37" s="285"/>
      <c r="AV37" s="285"/>
      <c r="AW37" s="284"/>
      <c r="AX37" s="284"/>
      <c r="AY37" s="284"/>
      <c r="AZ37" s="285"/>
      <c r="BA37" s="285"/>
      <c r="BB37" s="285"/>
      <c r="BC37" s="285"/>
      <c r="BD37" s="284"/>
      <c r="BE37" s="284"/>
      <c r="BF37" s="284"/>
      <c r="BG37" s="285"/>
      <c r="BH37" s="285"/>
      <c r="BI37" s="285"/>
      <c r="BJ37" s="285"/>
      <c r="BK37" s="284"/>
      <c r="BL37" s="284"/>
      <c r="BM37" s="284"/>
      <c r="BN37" s="285"/>
      <c r="BO37" s="285"/>
      <c r="BP37" s="285"/>
      <c r="BQ37" s="285"/>
      <c r="BR37" s="284"/>
      <c r="BS37" s="284"/>
      <c r="BT37" s="284"/>
      <c r="BU37" s="285"/>
      <c r="BV37" s="285"/>
      <c r="BW37" s="285"/>
      <c r="BX37" s="285"/>
      <c r="BY37" s="284"/>
      <c r="BZ37" s="284"/>
      <c r="CA37" s="284"/>
      <c r="CB37" s="285"/>
      <c r="CC37" s="285"/>
      <c r="CD37" s="285"/>
      <c r="CE37" s="285"/>
      <c r="CF37" s="271"/>
      <c r="CG37" s="271"/>
      <c r="CH37" s="176"/>
      <c r="CI37" s="176"/>
      <c r="CJ37" s="176"/>
      <c r="CK37" s="176"/>
      <c r="CL37" s="175"/>
      <c r="CM37" s="175"/>
      <c r="CN37" s="175"/>
      <c r="CO37" s="175"/>
      <c r="CP37" s="175"/>
    </row>
    <row r="38" spans="1:94" s="173" customFormat="1">
      <c r="A38" s="131" t="s">
        <v>36</v>
      </c>
      <c r="B38" s="137" t="s">
        <v>42</v>
      </c>
      <c r="C38" s="149">
        <v>8104</v>
      </c>
      <c r="D38" s="149">
        <v>5000</v>
      </c>
      <c r="E38" s="149">
        <v>696</v>
      </c>
      <c r="F38" s="149">
        <v>250</v>
      </c>
      <c r="G38" s="146">
        <v>4597</v>
      </c>
      <c r="H38" s="133">
        <f t="shared" si="0"/>
        <v>0.9194</v>
      </c>
      <c r="I38" s="149">
        <v>4597</v>
      </c>
      <c r="J38" s="134">
        <f t="shared" si="1"/>
        <v>0.9194</v>
      </c>
      <c r="K38" s="134">
        <f t="shared" si="2"/>
        <v>0.56725074037512335</v>
      </c>
      <c r="L38" s="271"/>
      <c r="M38" s="284"/>
      <c r="N38" s="284"/>
      <c r="O38" s="284"/>
      <c r="P38" s="285"/>
      <c r="Q38" s="285"/>
      <c r="R38" s="285"/>
      <c r="S38" s="285"/>
      <c r="T38" s="285"/>
      <c r="U38" s="284"/>
      <c r="V38" s="284"/>
      <c r="W38" s="284"/>
      <c r="X38" s="285"/>
      <c r="Y38" s="285"/>
      <c r="Z38" s="285"/>
      <c r="AA38" s="285"/>
      <c r="AB38" s="284"/>
      <c r="AC38" s="284"/>
      <c r="AD38" s="284"/>
      <c r="AE38" s="285"/>
      <c r="AF38" s="285"/>
      <c r="AG38" s="285"/>
      <c r="AH38" s="285"/>
      <c r="AI38" s="284"/>
      <c r="AJ38" s="284"/>
      <c r="AK38" s="284"/>
      <c r="AL38" s="285"/>
      <c r="AM38" s="285"/>
      <c r="AN38" s="285"/>
      <c r="AO38" s="285"/>
      <c r="AP38" s="284"/>
      <c r="AQ38" s="284"/>
      <c r="AR38" s="284"/>
      <c r="AS38" s="285"/>
      <c r="AT38" s="285"/>
      <c r="AU38" s="285"/>
      <c r="AV38" s="285"/>
      <c r="AW38" s="284"/>
      <c r="AX38" s="284"/>
      <c r="AY38" s="284"/>
      <c r="AZ38" s="285"/>
      <c r="BA38" s="285"/>
      <c r="BB38" s="285"/>
      <c r="BC38" s="285"/>
      <c r="BD38" s="284"/>
      <c r="BE38" s="284"/>
      <c r="BF38" s="284"/>
      <c r="BG38" s="285"/>
      <c r="BH38" s="285"/>
      <c r="BI38" s="285"/>
      <c r="BJ38" s="285"/>
      <c r="BK38" s="284"/>
      <c r="BL38" s="284"/>
      <c r="BM38" s="284"/>
      <c r="BN38" s="285"/>
      <c r="BO38" s="285"/>
      <c r="BP38" s="285"/>
      <c r="BQ38" s="285"/>
      <c r="BR38" s="284"/>
      <c r="BS38" s="284"/>
      <c r="BT38" s="284"/>
      <c r="BU38" s="285"/>
      <c r="BV38" s="285"/>
      <c r="BW38" s="285"/>
      <c r="BX38" s="285"/>
      <c r="BY38" s="284"/>
      <c r="BZ38" s="284"/>
      <c r="CA38" s="284"/>
      <c r="CB38" s="285"/>
      <c r="CC38" s="285"/>
      <c r="CD38" s="285"/>
      <c r="CE38" s="285"/>
      <c r="CF38" s="271"/>
      <c r="CG38" s="271"/>
      <c r="CH38" s="176"/>
      <c r="CI38" s="176"/>
      <c r="CJ38" s="176"/>
      <c r="CK38" s="176"/>
      <c r="CL38" s="175"/>
      <c r="CM38" s="175"/>
      <c r="CN38" s="175"/>
      <c r="CO38" s="175"/>
      <c r="CP38" s="175"/>
    </row>
    <row r="39" spans="1:94" s="178" customFormat="1" ht="16.5" hidden="1" customHeight="1">
      <c r="A39" s="135"/>
      <c r="B39" s="141" t="s">
        <v>28</v>
      </c>
      <c r="C39" s="151"/>
      <c r="D39" s="151"/>
      <c r="E39" s="147"/>
      <c r="F39" s="147"/>
      <c r="G39" s="147"/>
      <c r="H39" s="126" t="str">
        <f t="shared" si="0"/>
        <v/>
      </c>
      <c r="I39" s="147"/>
      <c r="J39" s="134" t="e">
        <f t="shared" ref="J39:J43" si="24">I39/D39</f>
        <v>#DIV/0!</v>
      </c>
      <c r="K39" s="134"/>
      <c r="L39" s="274"/>
      <c r="M39" s="286"/>
      <c r="N39" s="286"/>
      <c r="O39" s="286"/>
      <c r="P39" s="287"/>
      <c r="Q39" s="287"/>
      <c r="R39" s="287"/>
      <c r="S39" s="287"/>
      <c r="T39" s="287"/>
      <c r="U39" s="286"/>
      <c r="V39" s="286"/>
      <c r="W39" s="286"/>
      <c r="X39" s="287"/>
      <c r="Y39" s="287"/>
      <c r="Z39" s="287"/>
      <c r="AA39" s="287"/>
      <c r="AB39" s="286"/>
      <c r="AC39" s="286"/>
      <c r="AD39" s="286"/>
      <c r="AE39" s="287"/>
      <c r="AF39" s="287"/>
      <c r="AG39" s="287"/>
      <c r="AH39" s="287"/>
      <c r="AI39" s="286"/>
      <c r="AJ39" s="286"/>
      <c r="AK39" s="286"/>
      <c r="AL39" s="287"/>
      <c r="AM39" s="287"/>
      <c r="AN39" s="287"/>
      <c r="AO39" s="287"/>
      <c r="AP39" s="286"/>
      <c r="AQ39" s="286"/>
      <c r="AR39" s="286"/>
      <c r="AS39" s="287"/>
      <c r="AT39" s="287"/>
      <c r="AU39" s="287"/>
      <c r="AV39" s="287"/>
      <c r="AW39" s="286"/>
      <c r="AX39" s="286"/>
      <c r="AY39" s="286"/>
      <c r="AZ39" s="287"/>
      <c r="BA39" s="287"/>
      <c r="BB39" s="287"/>
      <c r="BC39" s="287"/>
      <c r="BD39" s="286"/>
      <c r="BE39" s="286"/>
      <c r="BF39" s="286"/>
      <c r="BG39" s="287"/>
      <c r="BH39" s="287"/>
      <c r="BI39" s="287"/>
      <c r="BJ39" s="287"/>
      <c r="BK39" s="286"/>
      <c r="BL39" s="286"/>
      <c r="BM39" s="286"/>
      <c r="BN39" s="287"/>
      <c r="BO39" s="287"/>
      <c r="BP39" s="287"/>
      <c r="BQ39" s="287"/>
      <c r="BR39" s="286"/>
      <c r="BS39" s="286"/>
      <c r="BT39" s="286"/>
      <c r="BU39" s="287"/>
      <c r="BV39" s="287"/>
      <c r="BW39" s="287"/>
      <c r="BX39" s="287"/>
      <c r="BY39" s="286"/>
      <c r="BZ39" s="286"/>
      <c r="CA39" s="286"/>
      <c r="CB39" s="287"/>
      <c r="CC39" s="287"/>
      <c r="CD39" s="287"/>
      <c r="CE39" s="287"/>
      <c r="CF39" s="274"/>
      <c r="CG39" s="274"/>
      <c r="CH39" s="179"/>
      <c r="CI39" s="179"/>
      <c r="CJ39" s="179"/>
      <c r="CK39" s="179"/>
      <c r="CL39" s="177"/>
      <c r="CM39" s="177"/>
      <c r="CN39" s="177"/>
      <c r="CO39" s="177"/>
      <c r="CP39" s="177"/>
    </row>
    <row r="40" spans="1:94" s="178" customFormat="1" ht="16.5" hidden="1" customHeight="1">
      <c r="A40" s="135"/>
      <c r="B40" s="141" t="s">
        <v>58</v>
      </c>
      <c r="C40" s="151">
        <v>493</v>
      </c>
      <c r="D40" s="151">
        <v>1700</v>
      </c>
      <c r="E40" s="147" t="e">
        <f>#REF!+#REF!</f>
        <v>#REF!</v>
      </c>
      <c r="F40" s="147">
        <v>358</v>
      </c>
      <c r="G40" s="147" t="e">
        <f>E40+F40</f>
        <v>#REF!</v>
      </c>
      <c r="H40" s="126" t="str">
        <f t="shared" si="0"/>
        <v/>
      </c>
      <c r="I40" s="147">
        <v>3000</v>
      </c>
      <c r="J40" s="134">
        <f t="shared" si="24"/>
        <v>1.7647058823529411</v>
      </c>
      <c r="K40" s="134">
        <f>I40/C40</f>
        <v>6.0851926977687629</v>
      </c>
      <c r="L40" s="274"/>
      <c r="M40" s="286"/>
      <c r="N40" s="286"/>
      <c r="O40" s="286"/>
      <c r="P40" s="282"/>
      <c r="Q40" s="287"/>
      <c r="R40" s="287"/>
      <c r="S40" s="287"/>
      <c r="T40" s="287"/>
      <c r="U40" s="286"/>
      <c r="V40" s="286"/>
      <c r="W40" s="286"/>
      <c r="X40" s="282"/>
      <c r="Y40" s="287"/>
      <c r="Z40" s="287"/>
      <c r="AA40" s="287"/>
      <c r="AB40" s="286"/>
      <c r="AC40" s="286"/>
      <c r="AD40" s="286"/>
      <c r="AE40" s="282"/>
      <c r="AF40" s="287"/>
      <c r="AG40" s="287"/>
      <c r="AH40" s="287"/>
      <c r="AI40" s="286"/>
      <c r="AJ40" s="286"/>
      <c r="AK40" s="286"/>
      <c r="AL40" s="282"/>
      <c r="AM40" s="287"/>
      <c r="AN40" s="287"/>
      <c r="AO40" s="287"/>
      <c r="AP40" s="286"/>
      <c r="AQ40" s="286"/>
      <c r="AR40" s="286"/>
      <c r="AS40" s="282"/>
      <c r="AT40" s="287"/>
      <c r="AU40" s="287"/>
      <c r="AV40" s="287"/>
      <c r="AW40" s="286"/>
      <c r="AX40" s="286"/>
      <c r="AY40" s="286"/>
      <c r="AZ40" s="282"/>
      <c r="BA40" s="287"/>
      <c r="BB40" s="287"/>
      <c r="BC40" s="287"/>
      <c r="BD40" s="286"/>
      <c r="BE40" s="286"/>
      <c r="BF40" s="286"/>
      <c r="BG40" s="282"/>
      <c r="BH40" s="287"/>
      <c r="BI40" s="287"/>
      <c r="BJ40" s="287"/>
      <c r="BK40" s="286"/>
      <c r="BL40" s="286"/>
      <c r="BM40" s="286"/>
      <c r="BN40" s="282"/>
      <c r="BO40" s="287"/>
      <c r="BP40" s="287"/>
      <c r="BQ40" s="287"/>
      <c r="BR40" s="286"/>
      <c r="BS40" s="286"/>
      <c r="BT40" s="286"/>
      <c r="BU40" s="282"/>
      <c r="BV40" s="287"/>
      <c r="BW40" s="287"/>
      <c r="BX40" s="287"/>
      <c r="BY40" s="286"/>
      <c r="BZ40" s="286"/>
      <c r="CA40" s="286"/>
      <c r="CB40" s="282"/>
      <c r="CC40" s="287"/>
      <c r="CD40" s="287"/>
      <c r="CE40" s="287"/>
      <c r="CF40" s="274"/>
      <c r="CG40" s="274"/>
      <c r="CH40" s="179"/>
      <c r="CI40" s="179"/>
      <c r="CJ40" s="179"/>
      <c r="CK40" s="179"/>
      <c r="CL40" s="177"/>
      <c r="CM40" s="177"/>
      <c r="CN40" s="177"/>
      <c r="CO40" s="177"/>
      <c r="CP40" s="177"/>
    </row>
    <row r="41" spans="1:94" s="178" customFormat="1" ht="16.5" hidden="1" customHeight="1">
      <c r="A41" s="135"/>
      <c r="B41" s="141" t="s">
        <v>57</v>
      </c>
      <c r="C41" s="151">
        <v>2673</v>
      </c>
      <c r="D41" s="151">
        <v>6300</v>
      </c>
      <c r="E41" s="147" t="e">
        <f>#REF!+#REF!</f>
        <v>#REF!</v>
      </c>
      <c r="F41" s="147">
        <v>0</v>
      </c>
      <c r="G41" s="147" t="e">
        <f t="shared" ref="G41:G43" si="25">E41+F41</f>
        <v>#REF!</v>
      </c>
      <c r="H41" s="126" t="str">
        <f t="shared" si="0"/>
        <v/>
      </c>
      <c r="I41" s="147">
        <v>500</v>
      </c>
      <c r="J41" s="134">
        <f t="shared" si="24"/>
        <v>7.9365079365079361E-2</v>
      </c>
      <c r="K41" s="134">
        <f>I41/C41</f>
        <v>0.18705574261129818</v>
      </c>
      <c r="L41" s="274"/>
      <c r="M41" s="286"/>
      <c r="N41" s="286"/>
      <c r="O41" s="286"/>
      <c r="P41" s="282"/>
      <c r="Q41" s="287"/>
      <c r="R41" s="287"/>
      <c r="S41" s="287"/>
      <c r="T41" s="287"/>
      <c r="U41" s="286"/>
      <c r="V41" s="286"/>
      <c r="W41" s="286"/>
      <c r="X41" s="282"/>
      <c r="Y41" s="287"/>
      <c r="Z41" s="287"/>
      <c r="AA41" s="287"/>
      <c r="AB41" s="286"/>
      <c r="AC41" s="286"/>
      <c r="AD41" s="286"/>
      <c r="AE41" s="282"/>
      <c r="AF41" s="287"/>
      <c r="AG41" s="287"/>
      <c r="AH41" s="287"/>
      <c r="AI41" s="286"/>
      <c r="AJ41" s="286"/>
      <c r="AK41" s="286"/>
      <c r="AL41" s="282"/>
      <c r="AM41" s="287"/>
      <c r="AN41" s="287"/>
      <c r="AO41" s="287"/>
      <c r="AP41" s="286"/>
      <c r="AQ41" s="286"/>
      <c r="AR41" s="286"/>
      <c r="AS41" s="282"/>
      <c r="AT41" s="287"/>
      <c r="AU41" s="287"/>
      <c r="AV41" s="287"/>
      <c r="AW41" s="286"/>
      <c r="AX41" s="286"/>
      <c r="AY41" s="286"/>
      <c r="AZ41" s="282"/>
      <c r="BA41" s="287"/>
      <c r="BB41" s="287"/>
      <c r="BC41" s="287"/>
      <c r="BD41" s="286"/>
      <c r="BE41" s="286"/>
      <c r="BF41" s="286"/>
      <c r="BG41" s="282"/>
      <c r="BH41" s="287"/>
      <c r="BI41" s="287"/>
      <c r="BJ41" s="287"/>
      <c r="BK41" s="286"/>
      <c r="BL41" s="286"/>
      <c r="BM41" s="286"/>
      <c r="BN41" s="282"/>
      <c r="BO41" s="287"/>
      <c r="BP41" s="287"/>
      <c r="BQ41" s="287"/>
      <c r="BR41" s="286"/>
      <c r="BS41" s="286"/>
      <c r="BT41" s="286"/>
      <c r="BU41" s="282"/>
      <c r="BV41" s="287"/>
      <c r="BW41" s="287"/>
      <c r="BX41" s="287"/>
      <c r="BY41" s="286"/>
      <c r="BZ41" s="286"/>
      <c r="CA41" s="286"/>
      <c r="CB41" s="282"/>
      <c r="CC41" s="287"/>
      <c r="CD41" s="287"/>
      <c r="CE41" s="287"/>
      <c r="CF41" s="274"/>
      <c r="CG41" s="274"/>
      <c r="CH41" s="179"/>
      <c r="CI41" s="179"/>
      <c r="CJ41" s="179"/>
      <c r="CK41" s="179"/>
      <c r="CL41" s="177"/>
      <c r="CM41" s="177"/>
      <c r="CN41" s="177"/>
      <c r="CO41" s="177"/>
      <c r="CP41" s="177"/>
    </row>
    <row r="42" spans="1:94" s="178" customFormat="1" ht="16.5" hidden="1" customHeight="1">
      <c r="A42" s="135"/>
      <c r="B42" s="141" t="s">
        <v>59</v>
      </c>
      <c r="C42" s="151">
        <v>0</v>
      </c>
      <c r="D42" s="151">
        <v>0</v>
      </c>
      <c r="E42" s="147">
        <v>0</v>
      </c>
      <c r="F42" s="147">
        <v>0</v>
      </c>
      <c r="G42" s="147">
        <f t="shared" si="25"/>
        <v>0</v>
      </c>
      <c r="H42" s="126" t="str">
        <f t="shared" si="0"/>
        <v/>
      </c>
      <c r="I42" s="147"/>
      <c r="J42" s="134" t="e">
        <f t="shared" si="24"/>
        <v>#DIV/0!</v>
      </c>
      <c r="K42" s="127"/>
      <c r="L42" s="274"/>
      <c r="M42" s="286"/>
      <c r="N42" s="286"/>
      <c r="O42" s="286"/>
      <c r="P42" s="282"/>
      <c r="Q42" s="287"/>
      <c r="R42" s="287"/>
      <c r="S42" s="287"/>
      <c r="T42" s="287"/>
      <c r="U42" s="286"/>
      <c r="V42" s="286"/>
      <c r="W42" s="286"/>
      <c r="X42" s="282"/>
      <c r="Y42" s="287"/>
      <c r="Z42" s="287"/>
      <c r="AA42" s="287"/>
      <c r="AB42" s="286"/>
      <c r="AC42" s="286"/>
      <c r="AD42" s="286"/>
      <c r="AE42" s="282"/>
      <c r="AF42" s="287"/>
      <c r="AG42" s="287"/>
      <c r="AH42" s="287"/>
      <c r="AI42" s="286"/>
      <c r="AJ42" s="286"/>
      <c r="AK42" s="286"/>
      <c r="AL42" s="282"/>
      <c r="AM42" s="287"/>
      <c r="AN42" s="287"/>
      <c r="AO42" s="287"/>
      <c r="AP42" s="286"/>
      <c r="AQ42" s="286"/>
      <c r="AR42" s="286"/>
      <c r="AS42" s="282"/>
      <c r="AT42" s="287"/>
      <c r="AU42" s="287"/>
      <c r="AV42" s="287"/>
      <c r="AW42" s="286"/>
      <c r="AX42" s="286"/>
      <c r="AY42" s="286"/>
      <c r="AZ42" s="282"/>
      <c r="BA42" s="287"/>
      <c r="BB42" s="287"/>
      <c r="BC42" s="287"/>
      <c r="BD42" s="286"/>
      <c r="BE42" s="286"/>
      <c r="BF42" s="286"/>
      <c r="BG42" s="282"/>
      <c r="BH42" s="287"/>
      <c r="BI42" s="287"/>
      <c r="BJ42" s="287"/>
      <c r="BK42" s="286"/>
      <c r="BL42" s="286"/>
      <c r="BM42" s="286"/>
      <c r="BN42" s="282"/>
      <c r="BO42" s="287"/>
      <c r="BP42" s="287"/>
      <c r="BQ42" s="287"/>
      <c r="BR42" s="286"/>
      <c r="BS42" s="286"/>
      <c r="BT42" s="286"/>
      <c r="BU42" s="282"/>
      <c r="BV42" s="287"/>
      <c r="BW42" s="287"/>
      <c r="BX42" s="287"/>
      <c r="BY42" s="286"/>
      <c r="BZ42" s="286"/>
      <c r="CA42" s="286"/>
      <c r="CB42" s="282"/>
      <c r="CC42" s="287"/>
      <c r="CD42" s="287"/>
      <c r="CE42" s="287"/>
      <c r="CF42" s="274"/>
      <c r="CG42" s="274"/>
      <c r="CH42" s="179"/>
      <c r="CI42" s="179"/>
      <c r="CJ42" s="179"/>
      <c r="CK42" s="179"/>
      <c r="CL42" s="177"/>
      <c r="CM42" s="177"/>
      <c r="CN42" s="177"/>
      <c r="CO42" s="177"/>
      <c r="CP42" s="177"/>
    </row>
    <row r="43" spans="1:94" s="178" customFormat="1" ht="16.5" hidden="1" customHeight="1">
      <c r="A43" s="135"/>
      <c r="B43" s="141" t="s">
        <v>60</v>
      </c>
      <c r="C43" s="151">
        <v>0</v>
      </c>
      <c r="D43" s="151">
        <v>0</v>
      </c>
      <c r="E43" s="147">
        <v>0</v>
      </c>
      <c r="F43" s="147">
        <v>0</v>
      </c>
      <c r="G43" s="147">
        <f t="shared" si="25"/>
        <v>0</v>
      </c>
      <c r="H43" s="126" t="str">
        <f t="shared" si="0"/>
        <v/>
      </c>
      <c r="I43" s="147"/>
      <c r="J43" s="134" t="e">
        <f t="shared" si="24"/>
        <v>#DIV/0!</v>
      </c>
      <c r="K43" s="127"/>
      <c r="L43" s="274"/>
      <c r="M43" s="286"/>
      <c r="N43" s="286"/>
      <c r="O43" s="286"/>
      <c r="P43" s="282"/>
      <c r="Q43" s="287"/>
      <c r="R43" s="287"/>
      <c r="S43" s="287"/>
      <c r="T43" s="287"/>
      <c r="U43" s="286"/>
      <c r="V43" s="286"/>
      <c r="W43" s="286"/>
      <c r="X43" s="282"/>
      <c r="Y43" s="287"/>
      <c r="Z43" s="287"/>
      <c r="AA43" s="287"/>
      <c r="AB43" s="286"/>
      <c r="AC43" s="286"/>
      <c r="AD43" s="286"/>
      <c r="AE43" s="282"/>
      <c r="AF43" s="287"/>
      <c r="AG43" s="287"/>
      <c r="AH43" s="287"/>
      <c r="AI43" s="286"/>
      <c r="AJ43" s="286"/>
      <c r="AK43" s="286"/>
      <c r="AL43" s="282"/>
      <c r="AM43" s="287"/>
      <c r="AN43" s="287"/>
      <c r="AO43" s="287"/>
      <c r="AP43" s="286"/>
      <c r="AQ43" s="286"/>
      <c r="AR43" s="286"/>
      <c r="AS43" s="282"/>
      <c r="AT43" s="287"/>
      <c r="AU43" s="287"/>
      <c r="AV43" s="287"/>
      <c r="AW43" s="286"/>
      <c r="AX43" s="286"/>
      <c r="AY43" s="286"/>
      <c r="AZ43" s="282"/>
      <c r="BA43" s="287"/>
      <c r="BB43" s="287"/>
      <c r="BC43" s="287"/>
      <c r="BD43" s="286"/>
      <c r="BE43" s="286"/>
      <c r="BF43" s="286"/>
      <c r="BG43" s="282"/>
      <c r="BH43" s="287"/>
      <c r="BI43" s="287"/>
      <c r="BJ43" s="287"/>
      <c r="BK43" s="286"/>
      <c r="BL43" s="286"/>
      <c r="BM43" s="286"/>
      <c r="BN43" s="282"/>
      <c r="BO43" s="287"/>
      <c r="BP43" s="287"/>
      <c r="BQ43" s="287"/>
      <c r="BR43" s="286"/>
      <c r="BS43" s="286"/>
      <c r="BT43" s="286"/>
      <c r="BU43" s="282"/>
      <c r="BV43" s="287"/>
      <c r="BW43" s="287"/>
      <c r="BX43" s="287"/>
      <c r="BY43" s="286"/>
      <c r="BZ43" s="286"/>
      <c r="CA43" s="286"/>
      <c r="CB43" s="282"/>
      <c r="CC43" s="287"/>
      <c r="CD43" s="287"/>
      <c r="CE43" s="287"/>
      <c r="CF43" s="274"/>
      <c r="CG43" s="274"/>
      <c r="CH43" s="179"/>
      <c r="CI43" s="179"/>
      <c r="CJ43" s="179"/>
      <c r="CK43" s="179"/>
      <c r="CL43" s="177"/>
      <c r="CM43" s="177"/>
      <c r="CN43" s="177"/>
      <c r="CO43" s="177"/>
      <c r="CP43" s="177"/>
    </row>
    <row r="44" spans="1:94" s="173" customFormat="1">
      <c r="A44" s="131" t="s">
        <v>36</v>
      </c>
      <c r="B44" s="137" t="s">
        <v>56</v>
      </c>
      <c r="C44" s="149">
        <v>325</v>
      </c>
      <c r="D44" s="161">
        <v>0</v>
      </c>
      <c r="E44" s="149">
        <v>72</v>
      </c>
      <c r="F44" s="146">
        <v>30</v>
      </c>
      <c r="G44" s="146">
        <v>237</v>
      </c>
      <c r="H44" s="126" t="str">
        <f t="shared" si="0"/>
        <v/>
      </c>
      <c r="I44" s="146">
        <v>237</v>
      </c>
      <c r="J44" s="134"/>
      <c r="K44" s="134">
        <f>I44/C44</f>
        <v>0.72923076923076924</v>
      </c>
      <c r="L44" s="271"/>
      <c r="M44" s="284"/>
      <c r="N44" s="284"/>
      <c r="O44" s="284"/>
      <c r="P44" s="279"/>
      <c r="Q44" s="285"/>
      <c r="R44" s="285"/>
      <c r="S44" s="285"/>
      <c r="T44" s="285"/>
      <c r="U44" s="284"/>
      <c r="V44" s="284"/>
      <c r="W44" s="284"/>
      <c r="X44" s="279"/>
      <c r="Y44" s="285"/>
      <c r="Z44" s="285"/>
      <c r="AA44" s="285"/>
      <c r="AB44" s="284"/>
      <c r="AC44" s="284"/>
      <c r="AD44" s="284"/>
      <c r="AE44" s="279"/>
      <c r="AF44" s="285"/>
      <c r="AG44" s="285"/>
      <c r="AH44" s="285"/>
      <c r="AI44" s="284"/>
      <c r="AJ44" s="284"/>
      <c r="AK44" s="284"/>
      <c r="AL44" s="279"/>
      <c r="AM44" s="285"/>
      <c r="AN44" s="285"/>
      <c r="AO44" s="285"/>
      <c r="AP44" s="284"/>
      <c r="AQ44" s="284"/>
      <c r="AR44" s="284"/>
      <c r="AS44" s="279"/>
      <c r="AT44" s="285"/>
      <c r="AU44" s="285"/>
      <c r="AV44" s="285"/>
      <c r="AW44" s="284"/>
      <c r="AX44" s="284"/>
      <c r="AY44" s="284"/>
      <c r="AZ44" s="279"/>
      <c r="BA44" s="285"/>
      <c r="BB44" s="285"/>
      <c r="BC44" s="285"/>
      <c r="BD44" s="284"/>
      <c r="BE44" s="284"/>
      <c r="BF44" s="284"/>
      <c r="BG44" s="279"/>
      <c r="BH44" s="285"/>
      <c r="BI44" s="285"/>
      <c r="BJ44" s="285"/>
      <c r="BK44" s="284"/>
      <c r="BL44" s="284"/>
      <c r="BM44" s="284"/>
      <c r="BN44" s="279"/>
      <c r="BO44" s="285"/>
      <c r="BP44" s="285"/>
      <c r="BQ44" s="285"/>
      <c r="BR44" s="284"/>
      <c r="BS44" s="284"/>
      <c r="BT44" s="284"/>
      <c r="BU44" s="279"/>
      <c r="BV44" s="285"/>
      <c r="BW44" s="285"/>
      <c r="BX44" s="285"/>
      <c r="BY44" s="284"/>
      <c r="BZ44" s="284"/>
      <c r="CA44" s="284"/>
      <c r="CB44" s="279"/>
      <c r="CC44" s="285"/>
      <c r="CD44" s="285"/>
      <c r="CE44" s="285"/>
      <c r="CF44" s="271"/>
      <c r="CG44" s="271"/>
      <c r="CH44" s="176"/>
      <c r="CI44" s="176"/>
      <c r="CJ44" s="176"/>
      <c r="CK44" s="176"/>
      <c r="CL44" s="175"/>
      <c r="CM44" s="175"/>
      <c r="CN44" s="175"/>
      <c r="CO44" s="175"/>
      <c r="CP44" s="175"/>
    </row>
    <row r="45" spans="1:94" s="173" customFormat="1">
      <c r="A45" s="131" t="s">
        <v>25</v>
      </c>
      <c r="B45" s="137" t="s">
        <v>55</v>
      </c>
      <c r="C45" s="155">
        <v>-433044</v>
      </c>
      <c r="D45" s="161">
        <v>0</v>
      </c>
      <c r="E45" s="146">
        <v>-96586</v>
      </c>
      <c r="F45" s="146">
        <v>-25000</v>
      </c>
      <c r="G45" s="156">
        <v>-354343</v>
      </c>
      <c r="H45" s="126" t="str">
        <f t="shared" si="0"/>
        <v/>
      </c>
      <c r="I45" s="156">
        <f>-421929-71</f>
        <v>-422000</v>
      </c>
      <c r="J45" s="134"/>
      <c r="K45" s="134">
        <f>I45/C45</f>
        <v>0.97449681787531983</v>
      </c>
      <c r="L45" s="261"/>
      <c r="M45" s="284"/>
      <c r="N45" s="284"/>
      <c r="O45" s="284"/>
      <c r="P45" s="285"/>
      <c r="Q45" s="285"/>
      <c r="R45" s="285"/>
      <c r="S45" s="285"/>
      <c r="T45" s="285"/>
      <c r="U45" s="284"/>
      <c r="V45" s="284"/>
      <c r="W45" s="284"/>
      <c r="X45" s="285"/>
      <c r="Y45" s="285"/>
      <c r="Z45" s="285"/>
      <c r="AA45" s="285"/>
      <c r="AB45" s="284"/>
      <c r="AC45" s="284"/>
      <c r="AD45" s="284"/>
      <c r="AE45" s="285"/>
      <c r="AF45" s="285"/>
      <c r="AG45" s="285"/>
      <c r="AH45" s="285"/>
      <c r="AI45" s="284"/>
      <c r="AJ45" s="284"/>
      <c r="AK45" s="284"/>
      <c r="AL45" s="285"/>
      <c r="AM45" s="285"/>
      <c r="AN45" s="285"/>
      <c r="AO45" s="285"/>
      <c r="AP45" s="284"/>
      <c r="AQ45" s="284"/>
      <c r="AR45" s="284"/>
      <c r="AS45" s="285"/>
      <c r="AT45" s="285"/>
      <c r="AU45" s="285"/>
      <c r="AV45" s="285"/>
      <c r="AW45" s="284"/>
      <c r="AX45" s="284"/>
      <c r="AY45" s="284"/>
      <c r="AZ45" s="285"/>
      <c r="BA45" s="285"/>
      <c r="BB45" s="285"/>
      <c r="BC45" s="285"/>
      <c r="BD45" s="284"/>
      <c r="BE45" s="284"/>
      <c r="BF45" s="284"/>
      <c r="BG45" s="285"/>
      <c r="BH45" s="285"/>
      <c r="BI45" s="285"/>
      <c r="BJ45" s="285"/>
      <c r="BK45" s="284"/>
      <c r="BL45" s="284"/>
      <c r="BM45" s="284"/>
      <c r="BN45" s="285"/>
      <c r="BO45" s="285"/>
      <c r="BP45" s="285"/>
      <c r="BQ45" s="285"/>
      <c r="BR45" s="284"/>
      <c r="BS45" s="284"/>
      <c r="BT45" s="284"/>
      <c r="BU45" s="285"/>
      <c r="BV45" s="285"/>
      <c r="BW45" s="285"/>
      <c r="BX45" s="285"/>
      <c r="BY45" s="284"/>
      <c r="BZ45" s="284"/>
      <c r="CA45" s="284"/>
      <c r="CB45" s="285"/>
      <c r="CC45" s="285"/>
      <c r="CD45" s="285"/>
      <c r="CE45" s="285"/>
      <c r="CF45" s="261"/>
      <c r="CG45" s="271"/>
      <c r="CL45" s="175"/>
      <c r="CM45" s="175"/>
      <c r="CN45" s="175"/>
      <c r="CO45" s="175"/>
      <c r="CP45" s="175"/>
    </row>
    <row r="46" spans="1:94" s="182" customFormat="1">
      <c r="A46" s="143" t="s">
        <v>44</v>
      </c>
      <c r="B46" s="125" t="s">
        <v>275</v>
      </c>
      <c r="C46" s="150">
        <v>2999</v>
      </c>
      <c r="D46" s="150"/>
      <c r="E46" s="152"/>
      <c r="F46" s="152"/>
      <c r="G46" s="152">
        <v>500</v>
      </c>
      <c r="H46" s="126" t="str">
        <f t="shared" si="0"/>
        <v/>
      </c>
      <c r="I46" s="152">
        <v>500</v>
      </c>
      <c r="J46" s="127"/>
      <c r="K46" s="127"/>
      <c r="L46" s="290"/>
      <c r="M46" s="278"/>
      <c r="N46" s="278"/>
      <c r="O46" s="278"/>
      <c r="P46" s="279"/>
      <c r="Q46" s="279"/>
      <c r="R46" s="279"/>
      <c r="S46" s="279"/>
      <c r="T46" s="279"/>
      <c r="U46" s="278"/>
      <c r="V46" s="278"/>
      <c r="W46" s="278"/>
      <c r="X46" s="279"/>
      <c r="Y46" s="279"/>
      <c r="Z46" s="279"/>
      <c r="AA46" s="279"/>
      <c r="AB46" s="278"/>
      <c r="AC46" s="278"/>
      <c r="AD46" s="278"/>
      <c r="AE46" s="279"/>
      <c r="AF46" s="279"/>
      <c r="AG46" s="279"/>
      <c r="AH46" s="279"/>
      <c r="AI46" s="278"/>
      <c r="AJ46" s="278"/>
      <c r="AK46" s="278"/>
      <c r="AL46" s="279"/>
      <c r="AM46" s="279"/>
      <c r="AN46" s="279"/>
      <c r="AO46" s="279"/>
      <c r="AP46" s="278"/>
      <c r="AQ46" s="278"/>
      <c r="AR46" s="278"/>
      <c r="AS46" s="279"/>
      <c r="AT46" s="279"/>
      <c r="AU46" s="279"/>
      <c r="AV46" s="279"/>
      <c r="AW46" s="278"/>
      <c r="AX46" s="278"/>
      <c r="AY46" s="278"/>
      <c r="AZ46" s="279"/>
      <c r="BA46" s="279"/>
      <c r="BB46" s="279"/>
      <c r="BC46" s="279"/>
      <c r="BD46" s="278"/>
      <c r="BE46" s="278"/>
      <c r="BF46" s="278"/>
      <c r="BG46" s="279"/>
      <c r="BH46" s="279"/>
      <c r="BI46" s="279"/>
      <c r="BJ46" s="279"/>
      <c r="BK46" s="278"/>
      <c r="BL46" s="278"/>
      <c r="BM46" s="278"/>
      <c r="BN46" s="279"/>
      <c r="BO46" s="279"/>
      <c r="BP46" s="279"/>
      <c r="BQ46" s="279"/>
      <c r="BR46" s="278"/>
      <c r="BS46" s="278"/>
      <c r="BT46" s="278"/>
      <c r="BU46" s="279"/>
      <c r="BV46" s="279"/>
      <c r="BW46" s="279"/>
      <c r="BX46" s="279"/>
      <c r="BY46" s="278"/>
      <c r="BZ46" s="278"/>
      <c r="CA46" s="278"/>
      <c r="CB46" s="279"/>
      <c r="CC46" s="279"/>
      <c r="CD46" s="279"/>
      <c r="CE46" s="279"/>
      <c r="CF46" s="290"/>
      <c r="CG46" s="291"/>
      <c r="CL46" s="183"/>
      <c r="CM46" s="183"/>
      <c r="CN46" s="183"/>
      <c r="CO46" s="183"/>
      <c r="CP46" s="183"/>
    </row>
    <row r="47" spans="1:94" s="173" customFormat="1" hidden="1" outlineLevel="1">
      <c r="A47" s="131"/>
      <c r="B47" s="137"/>
      <c r="C47" s="149"/>
      <c r="D47" s="149"/>
      <c r="E47" s="146"/>
      <c r="F47" s="146"/>
      <c r="G47" s="146"/>
      <c r="H47" s="126"/>
      <c r="I47" s="146"/>
      <c r="J47" s="134"/>
      <c r="K47" s="134"/>
      <c r="L47" s="261"/>
      <c r="M47" s="284"/>
      <c r="N47" s="284"/>
      <c r="O47" s="284"/>
      <c r="P47" s="285"/>
      <c r="Q47" s="285"/>
      <c r="R47" s="285"/>
      <c r="S47" s="285"/>
      <c r="T47" s="285"/>
      <c r="U47" s="284"/>
      <c r="V47" s="284"/>
      <c r="W47" s="284"/>
      <c r="X47" s="285"/>
      <c r="Y47" s="285"/>
      <c r="Z47" s="285"/>
      <c r="AA47" s="285"/>
      <c r="AB47" s="284"/>
      <c r="AC47" s="284"/>
      <c r="AD47" s="284"/>
      <c r="AE47" s="285"/>
      <c r="AF47" s="285"/>
      <c r="AG47" s="285"/>
      <c r="AH47" s="285"/>
      <c r="AI47" s="284"/>
      <c r="AJ47" s="284"/>
      <c r="AK47" s="284"/>
      <c r="AL47" s="285"/>
      <c r="AM47" s="285"/>
      <c r="AN47" s="285"/>
      <c r="AO47" s="285"/>
      <c r="AP47" s="284"/>
      <c r="AQ47" s="284"/>
      <c r="AR47" s="284"/>
      <c r="AS47" s="285"/>
      <c r="AT47" s="285"/>
      <c r="AU47" s="285"/>
      <c r="AV47" s="285"/>
      <c r="AW47" s="284"/>
      <c r="AX47" s="284"/>
      <c r="AY47" s="284"/>
      <c r="AZ47" s="285"/>
      <c r="BA47" s="285"/>
      <c r="BB47" s="285"/>
      <c r="BC47" s="285"/>
      <c r="BD47" s="284"/>
      <c r="BE47" s="284"/>
      <c r="BF47" s="284"/>
      <c r="BG47" s="285"/>
      <c r="BH47" s="285"/>
      <c r="BI47" s="285"/>
      <c r="BJ47" s="285"/>
      <c r="BK47" s="284"/>
      <c r="BL47" s="284"/>
      <c r="BM47" s="284"/>
      <c r="BN47" s="285"/>
      <c r="BO47" s="285"/>
      <c r="BP47" s="285"/>
      <c r="BQ47" s="285"/>
      <c r="BR47" s="284"/>
      <c r="BS47" s="284"/>
      <c r="BT47" s="284"/>
      <c r="BU47" s="285"/>
      <c r="BV47" s="285"/>
      <c r="BW47" s="285"/>
      <c r="BX47" s="285"/>
      <c r="BY47" s="284"/>
      <c r="BZ47" s="284"/>
      <c r="CA47" s="284"/>
      <c r="CB47" s="285"/>
      <c r="CC47" s="285"/>
      <c r="CD47" s="285"/>
      <c r="CE47" s="285"/>
      <c r="CF47" s="261"/>
      <c r="CG47" s="271"/>
      <c r="CL47" s="175"/>
      <c r="CM47" s="175"/>
      <c r="CN47" s="175"/>
      <c r="CO47" s="175"/>
      <c r="CP47" s="175"/>
    </row>
    <row r="48" spans="1:94" s="173" customFormat="1" collapsed="1">
      <c r="A48" s="124" t="s">
        <v>43</v>
      </c>
      <c r="B48" s="142" t="s">
        <v>92</v>
      </c>
      <c r="C48" s="150">
        <f>C50+C49</f>
        <v>2388820</v>
      </c>
      <c r="D48" s="150">
        <f t="shared" ref="D48:F48" si="26">D50+D49</f>
        <v>1986820</v>
      </c>
      <c r="E48" s="150">
        <f t="shared" si="26"/>
        <v>592315</v>
      </c>
      <c r="F48" s="150">
        <f t="shared" si="26"/>
        <v>133000</v>
      </c>
      <c r="G48" s="152">
        <f>G49+G50</f>
        <v>2296549</v>
      </c>
      <c r="H48" s="126">
        <f t="shared" si="0"/>
        <v>1.1558918271408583</v>
      </c>
      <c r="I48" s="150">
        <f>I49+I50</f>
        <v>2596000</v>
      </c>
      <c r="J48" s="127">
        <f>I48/D48</f>
        <v>1.3066105636142178</v>
      </c>
      <c r="K48" s="127">
        <f>I48/C48</f>
        <v>1.0867290126505973</v>
      </c>
      <c r="L48" s="271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1"/>
      <c r="CG48" s="271"/>
      <c r="CH48" s="176"/>
      <c r="CI48" s="176"/>
      <c r="CJ48" s="176"/>
      <c r="CK48" s="176"/>
      <c r="CL48" s="175"/>
      <c r="CM48" s="175"/>
      <c r="CN48" s="175"/>
      <c r="CO48" s="175"/>
      <c r="CP48" s="175"/>
    </row>
    <row r="49" spans="1:94" s="173" customFormat="1">
      <c r="A49" s="131" t="s">
        <v>24</v>
      </c>
      <c r="B49" s="137" t="s">
        <v>90</v>
      </c>
      <c r="C49" s="149">
        <v>1413367</v>
      </c>
      <c r="D49" s="149">
        <v>1179777</v>
      </c>
      <c r="E49" s="146">
        <v>371751</v>
      </c>
      <c r="F49" s="146">
        <v>70000</v>
      </c>
      <c r="G49" s="146">
        <v>1287738</v>
      </c>
      <c r="H49" s="133">
        <f t="shared" si="0"/>
        <v>1.0915096666573429</v>
      </c>
      <c r="I49" s="248">
        <v>1496000</v>
      </c>
      <c r="J49" s="134">
        <f>I49/D49</f>
        <v>1.2680362475281346</v>
      </c>
      <c r="K49" s="134">
        <f>I49/C49</f>
        <v>1.0584653525941954</v>
      </c>
      <c r="L49" s="261"/>
      <c r="M49" s="284"/>
      <c r="N49" s="284"/>
      <c r="O49" s="284"/>
      <c r="P49" s="285"/>
      <c r="Q49" s="285"/>
      <c r="R49" s="285"/>
      <c r="S49" s="285"/>
      <c r="T49" s="285"/>
      <c r="U49" s="284"/>
      <c r="V49" s="284"/>
      <c r="W49" s="284"/>
      <c r="X49" s="285"/>
      <c r="Y49" s="285"/>
      <c r="Z49" s="285"/>
      <c r="AA49" s="285"/>
      <c r="AB49" s="284"/>
      <c r="AC49" s="284"/>
      <c r="AD49" s="284"/>
      <c r="AE49" s="285"/>
      <c r="AF49" s="285"/>
      <c r="AG49" s="285"/>
      <c r="AH49" s="285"/>
      <c r="AI49" s="284"/>
      <c r="AJ49" s="284"/>
      <c r="AK49" s="284"/>
      <c r="AL49" s="285"/>
      <c r="AM49" s="285"/>
      <c r="AN49" s="285"/>
      <c r="AO49" s="285"/>
      <c r="AP49" s="284"/>
      <c r="AQ49" s="284"/>
      <c r="AR49" s="284"/>
      <c r="AS49" s="285"/>
      <c r="AT49" s="285"/>
      <c r="AU49" s="285"/>
      <c r="AV49" s="285"/>
      <c r="AW49" s="284"/>
      <c r="AX49" s="284"/>
      <c r="AY49" s="284"/>
      <c r="AZ49" s="285"/>
      <c r="BA49" s="285"/>
      <c r="BB49" s="285"/>
      <c r="BC49" s="285"/>
      <c r="BD49" s="284"/>
      <c r="BE49" s="284"/>
      <c r="BF49" s="284"/>
      <c r="BG49" s="285"/>
      <c r="BH49" s="285"/>
      <c r="BI49" s="285"/>
      <c r="BJ49" s="285"/>
      <c r="BK49" s="284"/>
      <c r="BL49" s="284"/>
      <c r="BM49" s="284"/>
      <c r="BN49" s="285"/>
      <c r="BO49" s="285"/>
      <c r="BP49" s="285"/>
      <c r="BQ49" s="285"/>
      <c r="BR49" s="284"/>
      <c r="BS49" s="284"/>
      <c r="BT49" s="284"/>
      <c r="BU49" s="285"/>
      <c r="BV49" s="285"/>
      <c r="BW49" s="285"/>
      <c r="BX49" s="285"/>
      <c r="BY49" s="284"/>
      <c r="BZ49" s="284"/>
      <c r="CA49" s="284"/>
      <c r="CB49" s="285"/>
      <c r="CC49" s="285"/>
      <c r="CD49" s="285"/>
      <c r="CE49" s="285"/>
      <c r="CF49" s="292"/>
      <c r="CG49" s="271"/>
      <c r="CL49" s="175"/>
      <c r="CM49" s="175"/>
      <c r="CN49" s="175"/>
      <c r="CO49" s="175"/>
      <c r="CP49" s="175"/>
    </row>
    <row r="50" spans="1:94" s="173" customFormat="1">
      <c r="A50" s="131" t="s">
        <v>25</v>
      </c>
      <c r="B50" s="137" t="s">
        <v>91</v>
      </c>
      <c r="C50" s="149">
        <v>975453</v>
      </c>
      <c r="D50" s="149">
        <v>807043</v>
      </c>
      <c r="E50" s="146">
        <v>220564</v>
      </c>
      <c r="F50" s="146">
        <v>63000</v>
      </c>
      <c r="G50" s="146">
        <v>1008811</v>
      </c>
      <c r="H50" s="133">
        <f t="shared" si="0"/>
        <v>1.2500089834122841</v>
      </c>
      <c r="I50" s="248">
        <v>1100000</v>
      </c>
      <c r="J50" s="134">
        <f>I50/D50</f>
        <v>1.3630004844847177</v>
      </c>
      <c r="K50" s="134">
        <f>I50/C50</f>
        <v>1.1276811901752315</v>
      </c>
      <c r="L50" s="289"/>
      <c r="M50" s="284"/>
      <c r="N50" s="284"/>
      <c r="O50" s="284"/>
      <c r="P50" s="285"/>
      <c r="Q50" s="285"/>
      <c r="R50" s="285"/>
      <c r="S50" s="285"/>
      <c r="T50" s="285"/>
      <c r="U50" s="284"/>
      <c r="V50" s="284"/>
      <c r="W50" s="284"/>
      <c r="X50" s="285"/>
      <c r="Y50" s="285"/>
      <c r="Z50" s="285"/>
      <c r="AA50" s="285"/>
      <c r="AB50" s="284"/>
      <c r="AC50" s="284"/>
      <c r="AD50" s="284"/>
      <c r="AE50" s="285"/>
      <c r="AF50" s="285"/>
      <c r="AG50" s="285"/>
      <c r="AH50" s="285"/>
      <c r="AI50" s="284"/>
      <c r="AJ50" s="284"/>
      <c r="AK50" s="284"/>
      <c r="AL50" s="285"/>
      <c r="AM50" s="285"/>
      <c r="AN50" s="285"/>
      <c r="AO50" s="285"/>
      <c r="AP50" s="284"/>
      <c r="AQ50" s="284"/>
      <c r="AR50" s="284"/>
      <c r="AS50" s="285"/>
      <c r="AT50" s="285"/>
      <c r="AU50" s="285"/>
      <c r="AV50" s="285"/>
      <c r="AW50" s="284"/>
      <c r="AX50" s="284"/>
      <c r="AY50" s="284"/>
      <c r="AZ50" s="285"/>
      <c r="BA50" s="285"/>
      <c r="BB50" s="285"/>
      <c r="BC50" s="285"/>
      <c r="BD50" s="284"/>
      <c r="BE50" s="284"/>
      <c r="BF50" s="284"/>
      <c r="BG50" s="285"/>
      <c r="BH50" s="285"/>
      <c r="BI50" s="285"/>
      <c r="BJ50" s="285"/>
      <c r="BK50" s="284"/>
      <c r="BL50" s="284"/>
      <c r="BM50" s="284"/>
      <c r="BN50" s="285"/>
      <c r="BO50" s="285"/>
      <c r="BP50" s="285"/>
      <c r="BQ50" s="285"/>
      <c r="BR50" s="284"/>
      <c r="BS50" s="284"/>
      <c r="BT50" s="284"/>
      <c r="BU50" s="285"/>
      <c r="BV50" s="285"/>
      <c r="BW50" s="285"/>
      <c r="BX50" s="285"/>
      <c r="BY50" s="284"/>
      <c r="BZ50" s="284"/>
      <c r="CA50" s="284"/>
      <c r="CB50" s="285"/>
      <c r="CC50" s="285"/>
      <c r="CD50" s="285"/>
      <c r="CE50" s="285"/>
      <c r="CF50" s="261"/>
      <c r="CG50" s="271"/>
      <c r="CL50" s="175"/>
      <c r="CM50" s="175"/>
      <c r="CN50" s="175"/>
      <c r="CO50" s="175"/>
      <c r="CP50" s="175"/>
    </row>
    <row r="51" spans="1:94" s="173" customFormat="1" ht="6" customHeight="1">
      <c r="A51" s="184"/>
      <c r="B51" s="185"/>
      <c r="C51" s="186"/>
      <c r="D51" s="186"/>
      <c r="E51" s="186"/>
      <c r="F51" s="186"/>
      <c r="G51" s="187"/>
      <c r="H51" s="187"/>
      <c r="I51" s="187"/>
      <c r="J51" s="188"/>
      <c r="K51" s="188"/>
      <c r="L51" s="271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79"/>
      <c r="CC51" s="279"/>
      <c r="CD51" s="279"/>
      <c r="CE51" s="279"/>
      <c r="CF51" s="271"/>
      <c r="CG51" s="271"/>
      <c r="CH51" s="176"/>
      <c r="CI51" s="176"/>
      <c r="CJ51" s="176"/>
      <c r="CK51" s="176"/>
      <c r="CL51" s="175"/>
      <c r="CM51" s="175"/>
      <c r="CN51" s="175"/>
      <c r="CO51" s="175"/>
      <c r="CP51" s="175"/>
    </row>
    <row r="52" spans="1:94"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  <row r="53" spans="1:94">
      <c r="J53" s="173"/>
    </row>
    <row r="54" spans="1:94" s="173" customFormat="1">
      <c r="A54" s="190"/>
      <c r="B54" s="191"/>
      <c r="C54" s="191"/>
      <c r="E54" s="192"/>
      <c r="F54" s="192"/>
      <c r="G54" s="192"/>
      <c r="H54" s="192"/>
      <c r="I54" s="192"/>
      <c r="K54" s="191"/>
      <c r="L54" s="261"/>
      <c r="M54" s="261"/>
      <c r="N54" s="261"/>
      <c r="O54" s="261"/>
      <c r="P54" s="294"/>
      <c r="Q54" s="294"/>
      <c r="R54" s="294"/>
      <c r="S54" s="294"/>
      <c r="T54" s="294"/>
      <c r="U54" s="261"/>
      <c r="V54" s="261"/>
      <c r="W54" s="261"/>
      <c r="X54" s="271"/>
      <c r="Y54" s="271"/>
      <c r="Z54" s="271"/>
      <c r="AA54" s="271"/>
      <c r="AB54" s="261"/>
      <c r="AC54" s="261"/>
      <c r="AD54" s="261"/>
      <c r="AE54" s="271"/>
      <c r="AF54" s="271"/>
      <c r="AG54" s="271"/>
      <c r="AH54" s="271"/>
      <c r="AI54" s="261"/>
      <c r="AJ54" s="261"/>
      <c r="AK54" s="261"/>
      <c r="AL54" s="271"/>
      <c r="AM54" s="271"/>
      <c r="AN54" s="271"/>
      <c r="AO54" s="271"/>
      <c r="AP54" s="261"/>
      <c r="AQ54" s="261"/>
      <c r="AR54" s="261"/>
      <c r="AS54" s="271"/>
      <c r="AT54" s="271"/>
      <c r="AU54" s="271"/>
      <c r="AV54" s="271"/>
      <c r="AW54" s="261"/>
      <c r="AX54" s="261"/>
      <c r="AY54" s="261"/>
      <c r="AZ54" s="271"/>
      <c r="BA54" s="271"/>
      <c r="BB54" s="271"/>
      <c r="BC54" s="271"/>
      <c r="BD54" s="261"/>
      <c r="BE54" s="261"/>
      <c r="BF54" s="261"/>
      <c r="BG54" s="271"/>
      <c r="BH54" s="271"/>
      <c r="BI54" s="271"/>
      <c r="BJ54" s="271"/>
      <c r="BK54" s="261"/>
      <c r="BL54" s="261"/>
      <c r="BM54" s="261"/>
      <c r="BN54" s="271"/>
      <c r="BO54" s="271"/>
      <c r="BP54" s="271"/>
      <c r="BQ54" s="271"/>
      <c r="BR54" s="261"/>
      <c r="BS54" s="261"/>
      <c r="BT54" s="261"/>
      <c r="BU54" s="271"/>
      <c r="BV54" s="271"/>
      <c r="BW54" s="271"/>
      <c r="BX54" s="271"/>
      <c r="BY54" s="261"/>
      <c r="BZ54" s="261"/>
      <c r="CA54" s="261"/>
      <c r="CB54" s="271"/>
      <c r="CC54" s="271"/>
      <c r="CD54" s="271"/>
      <c r="CE54" s="271"/>
      <c r="CF54" s="261"/>
      <c r="CG54" s="261"/>
    </row>
    <row r="55" spans="1:94" s="173" customFormat="1">
      <c r="A55" s="193"/>
      <c r="B55" s="194"/>
      <c r="C55" s="194"/>
      <c r="E55" s="195"/>
      <c r="F55" s="195"/>
      <c r="G55" s="195"/>
      <c r="H55" s="195"/>
      <c r="I55" s="195"/>
      <c r="K55" s="196"/>
      <c r="L55" s="261"/>
      <c r="M55" s="261"/>
      <c r="N55" s="261"/>
      <c r="O55" s="261"/>
      <c r="P55" s="294"/>
      <c r="Q55" s="294"/>
      <c r="R55" s="294"/>
      <c r="S55" s="294"/>
      <c r="T55" s="294"/>
      <c r="U55" s="261"/>
      <c r="V55" s="261"/>
      <c r="W55" s="261"/>
      <c r="X55" s="294"/>
      <c r="Y55" s="294"/>
      <c r="Z55" s="294"/>
      <c r="AA55" s="294"/>
      <c r="AB55" s="261"/>
      <c r="AC55" s="261"/>
      <c r="AD55" s="261"/>
      <c r="AE55" s="294"/>
      <c r="AF55" s="294"/>
      <c r="AG55" s="294"/>
      <c r="AH55" s="294"/>
      <c r="AI55" s="261"/>
      <c r="AJ55" s="261"/>
      <c r="AK55" s="261"/>
      <c r="AL55" s="294"/>
      <c r="AM55" s="294"/>
      <c r="AN55" s="294"/>
      <c r="AO55" s="294"/>
      <c r="AP55" s="261"/>
      <c r="AQ55" s="261"/>
      <c r="AR55" s="261"/>
      <c r="AS55" s="294"/>
      <c r="AT55" s="294"/>
      <c r="AU55" s="294"/>
      <c r="AV55" s="294"/>
      <c r="AW55" s="261"/>
      <c r="AX55" s="261"/>
      <c r="AY55" s="261"/>
      <c r="AZ55" s="294"/>
      <c r="BA55" s="294"/>
      <c r="BB55" s="294"/>
      <c r="BC55" s="294"/>
      <c r="BD55" s="261"/>
      <c r="BE55" s="261"/>
      <c r="BF55" s="261"/>
      <c r="BG55" s="294"/>
      <c r="BH55" s="294"/>
      <c r="BI55" s="294"/>
      <c r="BJ55" s="294"/>
      <c r="BK55" s="261"/>
      <c r="BL55" s="261"/>
      <c r="BM55" s="261"/>
      <c r="BN55" s="294"/>
      <c r="BO55" s="294"/>
      <c r="BP55" s="294"/>
      <c r="BQ55" s="294"/>
      <c r="BR55" s="261"/>
      <c r="BS55" s="261"/>
      <c r="BT55" s="261"/>
      <c r="BU55" s="294"/>
      <c r="BV55" s="294"/>
      <c r="BW55" s="294"/>
      <c r="BX55" s="294"/>
      <c r="BY55" s="261"/>
      <c r="BZ55" s="261"/>
      <c r="CA55" s="261"/>
      <c r="CB55" s="294"/>
      <c r="CC55" s="294"/>
      <c r="CD55" s="294"/>
      <c r="CE55" s="294"/>
      <c r="CF55" s="261"/>
      <c r="CG55" s="261"/>
    </row>
    <row r="56" spans="1:94" s="173" customFormat="1">
      <c r="A56" s="193"/>
      <c r="B56" s="194"/>
      <c r="C56" s="194"/>
      <c r="E56" s="192"/>
      <c r="F56" s="192"/>
      <c r="G56" s="192"/>
      <c r="H56" s="192"/>
      <c r="I56" s="192"/>
      <c r="K56" s="191"/>
      <c r="L56" s="261"/>
      <c r="M56" s="261"/>
      <c r="N56" s="261"/>
      <c r="O56" s="261"/>
      <c r="P56" s="294"/>
      <c r="Q56" s="294"/>
      <c r="R56" s="294"/>
      <c r="S56" s="294"/>
      <c r="T56" s="294"/>
      <c r="U56" s="261"/>
      <c r="V56" s="261"/>
      <c r="W56" s="261"/>
      <c r="X56" s="294"/>
      <c r="Y56" s="294"/>
      <c r="Z56" s="294"/>
      <c r="AA56" s="294"/>
      <c r="AB56" s="261"/>
      <c r="AC56" s="261"/>
      <c r="AD56" s="261"/>
      <c r="AE56" s="294"/>
      <c r="AF56" s="294"/>
      <c r="AG56" s="294"/>
      <c r="AH56" s="294"/>
      <c r="AI56" s="261"/>
      <c r="AJ56" s="261"/>
      <c r="AK56" s="261"/>
      <c r="AL56" s="294"/>
      <c r="AM56" s="294"/>
      <c r="AN56" s="294"/>
      <c r="AO56" s="294"/>
      <c r="AP56" s="261"/>
      <c r="AQ56" s="261"/>
      <c r="AR56" s="261"/>
      <c r="AS56" s="294"/>
      <c r="AT56" s="294"/>
      <c r="AU56" s="294"/>
      <c r="AV56" s="294"/>
      <c r="AW56" s="261"/>
      <c r="AX56" s="261"/>
      <c r="AY56" s="261"/>
      <c r="AZ56" s="294"/>
      <c r="BA56" s="294"/>
      <c r="BB56" s="294"/>
      <c r="BC56" s="294"/>
      <c r="BD56" s="261"/>
      <c r="BE56" s="261"/>
      <c r="BF56" s="261"/>
      <c r="BG56" s="294"/>
      <c r="BH56" s="294"/>
      <c r="BI56" s="294"/>
      <c r="BJ56" s="294"/>
      <c r="BK56" s="261"/>
      <c r="BL56" s="261"/>
      <c r="BM56" s="261"/>
      <c r="BN56" s="294"/>
      <c r="BO56" s="294"/>
      <c r="BP56" s="294"/>
      <c r="BQ56" s="294"/>
      <c r="BR56" s="261"/>
      <c r="BS56" s="261"/>
      <c r="BT56" s="261"/>
      <c r="BU56" s="294"/>
      <c r="BV56" s="294"/>
      <c r="BW56" s="294"/>
      <c r="BX56" s="294"/>
      <c r="BY56" s="261"/>
      <c r="BZ56" s="261"/>
      <c r="CA56" s="261"/>
      <c r="CB56" s="294"/>
      <c r="CC56" s="294"/>
      <c r="CD56" s="294"/>
      <c r="CE56" s="294"/>
      <c r="CF56" s="261"/>
      <c r="CG56" s="261"/>
    </row>
    <row r="57" spans="1:94" s="173" customFormat="1">
      <c r="A57" s="193"/>
      <c r="B57" s="194"/>
      <c r="C57" s="194"/>
      <c r="E57" s="195"/>
      <c r="F57" s="195"/>
      <c r="G57" s="195"/>
      <c r="H57" s="195"/>
      <c r="I57" s="195"/>
      <c r="K57" s="196"/>
      <c r="L57" s="261"/>
      <c r="M57" s="261"/>
      <c r="N57" s="261"/>
      <c r="O57" s="261"/>
      <c r="P57" s="294"/>
      <c r="Q57" s="294"/>
      <c r="R57" s="294"/>
      <c r="S57" s="294"/>
      <c r="T57" s="294"/>
      <c r="U57" s="261"/>
      <c r="V57" s="261"/>
      <c r="W57" s="261"/>
      <c r="X57" s="294"/>
      <c r="Y57" s="294"/>
      <c r="Z57" s="294"/>
      <c r="AA57" s="294"/>
      <c r="AB57" s="261"/>
      <c r="AC57" s="261"/>
      <c r="AD57" s="261"/>
      <c r="AE57" s="294"/>
      <c r="AF57" s="294"/>
      <c r="AG57" s="294"/>
      <c r="AH57" s="294"/>
      <c r="AI57" s="261"/>
      <c r="AJ57" s="261"/>
      <c r="AK57" s="261"/>
      <c r="AL57" s="294"/>
      <c r="AM57" s="294"/>
      <c r="AN57" s="294"/>
      <c r="AO57" s="294"/>
      <c r="AP57" s="261"/>
      <c r="AQ57" s="261"/>
      <c r="AR57" s="261"/>
      <c r="AS57" s="294"/>
      <c r="AT57" s="294"/>
      <c r="AU57" s="294"/>
      <c r="AV57" s="294"/>
      <c r="AW57" s="261"/>
      <c r="AX57" s="261"/>
      <c r="AY57" s="261"/>
      <c r="AZ57" s="294"/>
      <c r="BA57" s="294"/>
      <c r="BB57" s="294"/>
      <c r="BC57" s="294"/>
      <c r="BD57" s="261"/>
      <c r="BE57" s="261"/>
      <c r="BF57" s="261"/>
      <c r="BG57" s="294"/>
      <c r="BH57" s="294"/>
      <c r="BI57" s="294"/>
      <c r="BJ57" s="294"/>
      <c r="BK57" s="261"/>
      <c r="BL57" s="261"/>
      <c r="BM57" s="261"/>
      <c r="BN57" s="294"/>
      <c r="BO57" s="294"/>
      <c r="BP57" s="294"/>
      <c r="BQ57" s="294"/>
      <c r="BR57" s="261"/>
      <c r="BS57" s="261"/>
      <c r="BT57" s="261"/>
      <c r="BU57" s="294"/>
      <c r="BV57" s="294"/>
      <c r="BW57" s="294"/>
      <c r="BX57" s="294"/>
      <c r="BY57" s="261"/>
      <c r="BZ57" s="261"/>
      <c r="CA57" s="261"/>
      <c r="CB57" s="294"/>
      <c r="CC57" s="294"/>
      <c r="CD57" s="294"/>
      <c r="CE57" s="294"/>
      <c r="CF57" s="261"/>
      <c r="CG57" s="261"/>
    </row>
    <row r="58" spans="1:94" s="173" customFormat="1">
      <c r="A58" s="193"/>
      <c r="B58" s="194"/>
      <c r="C58" s="194"/>
      <c r="E58" s="195"/>
      <c r="F58" s="195"/>
      <c r="G58" s="195"/>
      <c r="H58" s="195"/>
      <c r="I58" s="195"/>
      <c r="K58" s="196"/>
      <c r="L58" s="261"/>
      <c r="M58" s="261"/>
      <c r="N58" s="261"/>
      <c r="O58" s="261"/>
      <c r="P58" s="294"/>
      <c r="Q58" s="294"/>
      <c r="R58" s="294"/>
      <c r="S58" s="294"/>
      <c r="T58" s="294"/>
      <c r="U58" s="261"/>
      <c r="V58" s="261"/>
      <c r="W58" s="261"/>
      <c r="X58" s="294"/>
      <c r="Y58" s="294"/>
      <c r="Z58" s="294"/>
      <c r="AA58" s="294"/>
      <c r="AB58" s="261"/>
      <c r="AC58" s="261"/>
      <c r="AD58" s="261"/>
      <c r="AE58" s="294"/>
      <c r="AF58" s="294"/>
      <c r="AG58" s="294"/>
      <c r="AH58" s="294"/>
      <c r="AI58" s="261"/>
      <c r="AJ58" s="261"/>
      <c r="AK58" s="261"/>
      <c r="AL58" s="294"/>
      <c r="AM58" s="294"/>
      <c r="AN58" s="294"/>
      <c r="AO58" s="294"/>
      <c r="AP58" s="261"/>
      <c r="AQ58" s="261"/>
      <c r="AR58" s="261"/>
      <c r="AS58" s="294"/>
      <c r="AT58" s="294"/>
      <c r="AU58" s="294"/>
      <c r="AV58" s="294"/>
      <c r="AW58" s="261"/>
      <c r="AX58" s="261"/>
      <c r="AY58" s="261"/>
      <c r="AZ58" s="294"/>
      <c r="BA58" s="294"/>
      <c r="BB58" s="294"/>
      <c r="BC58" s="294"/>
      <c r="BD58" s="261"/>
      <c r="BE58" s="261"/>
      <c r="BF58" s="261"/>
      <c r="BG58" s="294"/>
      <c r="BH58" s="294"/>
      <c r="BI58" s="294"/>
      <c r="BJ58" s="294"/>
      <c r="BK58" s="261"/>
      <c r="BL58" s="261"/>
      <c r="BM58" s="261"/>
      <c r="BN58" s="294"/>
      <c r="BO58" s="294"/>
      <c r="BP58" s="294"/>
      <c r="BQ58" s="294"/>
      <c r="BR58" s="261"/>
      <c r="BS58" s="261"/>
      <c r="BT58" s="261"/>
      <c r="BU58" s="294"/>
      <c r="BV58" s="294"/>
      <c r="BW58" s="294"/>
      <c r="BX58" s="294"/>
      <c r="BY58" s="261"/>
      <c r="BZ58" s="261"/>
      <c r="CA58" s="261"/>
      <c r="CB58" s="294"/>
      <c r="CC58" s="294"/>
      <c r="CD58" s="294"/>
      <c r="CE58" s="294"/>
      <c r="CF58" s="261"/>
      <c r="CG58" s="261"/>
    </row>
    <row r="59" spans="1:94" s="173" customFormat="1">
      <c r="A59" s="193"/>
      <c r="B59" s="194"/>
      <c r="C59" s="194"/>
      <c r="E59" s="195"/>
      <c r="F59" s="195"/>
      <c r="G59" s="195"/>
      <c r="H59" s="195"/>
      <c r="I59" s="195"/>
      <c r="K59" s="196"/>
      <c r="L59" s="261"/>
      <c r="M59" s="261"/>
      <c r="N59" s="261"/>
      <c r="O59" s="261"/>
      <c r="P59" s="294"/>
      <c r="Q59" s="294"/>
      <c r="R59" s="294"/>
      <c r="S59" s="294"/>
      <c r="T59" s="294"/>
      <c r="U59" s="261"/>
      <c r="V59" s="261"/>
      <c r="W59" s="261"/>
      <c r="X59" s="294"/>
      <c r="Y59" s="294"/>
      <c r="Z59" s="294"/>
      <c r="AA59" s="294"/>
      <c r="AB59" s="261"/>
      <c r="AC59" s="261"/>
      <c r="AD59" s="261"/>
      <c r="AE59" s="294"/>
      <c r="AF59" s="294"/>
      <c r="AG59" s="294"/>
      <c r="AH59" s="294"/>
      <c r="AI59" s="261"/>
      <c r="AJ59" s="261"/>
      <c r="AK59" s="261"/>
      <c r="AL59" s="294"/>
      <c r="AM59" s="294"/>
      <c r="AN59" s="294"/>
      <c r="AO59" s="294"/>
      <c r="AP59" s="261"/>
      <c r="AQ59" s="261"/>
      <c r="AR59" s="261"/>
      <c r="AS59" s="294"/>
      <c r="AT59" s="294"/>
      <c r="AU59" s="294"/>
      <c r="AV59" s="294"/>
      <c r="AW59" s="261"/>
      <c r="AX59" s="261"/>
      <c r="AY59" s="261"/>
      <c r="AZ59" s="294"/>
      <c r="BA59" s="294"/>
      <c r="BB59" s="294"/>
      <c r="BC59" s="294"/>
      <c r="BD59" s="261"/>
      <c r="BE59" s="261"/>
      <c r="BF59" s="261"/>
      <c r="BG59" s="294"/>
      <c r="BH59" s="294"/>
      <c r="BI59" s="294"/>
      <c r="BJ59" s="294"/>
      <c r="BK59" s="261"/>
      <c r="BL59" s="261"/>
      <c r="BM59" s="261"/>
      <c r="BN59" s="294"/>
      <c r="BO59" s="294"/>
      <c r="BP59" s="294"/>
      <c r="BQ59" s="294"/>
      <c r="BR59" s="261"/>
      <c r="BS59" s="261"/>
      <c r="BT59" s="261"/>
      <c r="BU59" s="294"/>
      <c r="BV59" s="294"/>
      <c r="BW59" s="294"/>
      <c r="BX59" s="294"/>
      <c r="BY59" s="261"/>
      <c r="BZ59" s="261"/>
      <c r="CA59" s="261"/>
      <c r="CB59" s="294"/>
      <c r="CC59" s="294"/>
      <c r="CD59" s="294"/>
      <c r="CE59" s="294"/>
      <c r="CF59" s="261"/>
      <c r="CG59" s="261"/>
    </row>
    <row r="60" spans="1:94" s="173" customFormat="1">
      <c r="A60" s="193"/>
      <c r="B60" s="194"/>
      <c r="C60" s="194"/>
      <c r="E60" s="195"/>
      <c r="F60" s="195"/>
      <c r="G60" s="195"/>
      <c r="H60" s="195"/>
      <c r="I60" s="195"/>
      <c r="K60" s="196"/>
      <c r="L60" s="261"/>
      <c r="M60" s="261"/>
      <c r="N60" s="261"/>
      <c r="O60" s="261"/>
      <c r="P60" s="294"/>
      <c r="Q60" s="294"/>
      <c r="R60" s="294"/>
      <c r="S60" s="294"/>
      <c r="T60" s="294"/>
      <c r="U60" s="261"/>
      <c r="V60" s="261"/>
      <c r="W60" s="261"/>
      <c r="X60" s="294"/>
      <c r="Y60" s="294"/>
      <c r="Z60" s="294"/>
      <c r="AA60" s="294"/>
      <c r="AB60" s="261"/>
      <c r="AC60" s="261"/>
      <c r="AD60" s="261"/>
      <c r="AE60" s="294"/>
      <c r="AF60" s="294"/>
      <c r="AG60" s="294"/>
      <c r="AH60" s="294"/>
      <c r="AI60" s="261"/>
      <c r="AJ60" s="261"/>
      <c r="AK60" s="261"/>
      <c r="AL60" s="294"/>
      <c r="AM60" s="294"/>
      <c r="AN60" s="294"/>
      <c r="AO60" s="294"/>
      <c r="AP60" s="261"/>
      <c r="AQ60" s="261"/>
      <c r="AR60" s="261"/>
      <c r="AS60" s="294"/>
      <c r="AT60" s="294"/>
      <c r="AU60" s="294"/>
      <c r="AV60" s="294"/>
      <c r="AW60" s="261"/>
      <c r="AX60" s="261"/>
      <c r="AY60" s="261"/>
      <c r="AZ60" s="294"/>
      <c r="BA60" s="294"/>
      <c r="BB60" s="294"/>
      <c r="BC60" s="294"/>
      <c r="BD60" s="261"/>
      <c r="BE60" s="261"/>
      <c r="BF60" s="261"/>
      <c r="BG60" s="294"/>
      <c r="BH60" s="294"/>
      <c r="BI60" s="294"/>
      <c r="BJ60" s="294"/>
      <c r="BK60" s="261"/>
      <c r="BL60" s="261"/>
      <c r="BM60" s="261"/>
      <c r="BN60" s="294"/>
      <c r="BO60" s="294"/>
      <c r="BP60" s="294"/>
      <c r="BQ60" s="294"/>
      <c r="BR60" s="261"/>
      <c r="BS60" s="261"/>
      <c r="BT60" s="261"/>
      <c r="BU60" s="294"/>
      <c r="BV60" s="294"/>
      <c r="BW60" s="294"/>
      <c r="BX60" s="294"/>
      <c r="BY60" s="261"/>
      <c r="BZ60" s="261"/>
      <c r="CA60" s="261"/>
      <c r="CB60" s="294"/>
      <c r="CC60" s="294"/>
      <c r="CD60" s="294"/>
      <c r="CE60" s="294"/>
      <c r="CF60" s="261"/>
      <c r="CG60" s="261"/>
    </row>
    <row r="61" spans="1:94" s="173" customFormat="1">
      <c r="A61" s="193"/>
      <c r="B61" s="194"/>
      <c r="C61" s="194"/>
      <c r="E61" s="195"/>
      <c r="F61" s="195"/>
      <c r="G61" s="195"/>
      <c r="H61" s="195"/>
      <c r="I61" s="195"/>
      <c r="K61" s="196"/>
      <c r="L61" s="261"/>
      <c r="M61" s="261"/>
      <c r="N61" s="261"/>
      <c r="O61" s="261"/>
      <c r="P61" s="294"/>
      <c r="Q61" s="294"/>
      <c r="R61" s="294"/>
      <c r="S61" s="294"/>
      <c r="T61" s="294"/>
      <c r="U61" s="261"/>
      <c r="V61" s="261"/>
      <c r="W61" s="261"/>
      <c r="X61" s="294"/>
      <c r="Y61" s="294"/>
      <c r="Z61" s="294"/>
      <c r="AA61" s="294"/>
      <c r="AB61" s="261"/>
      <c r="AC61" s="261"/>
      <c r="AD61" s="261"/>
      <c r="AE61" s="294"/>
      <c r="AF61" s="294"/>
      <c r="AG61" s="294"/>
      <c r="AH61" s="294"/>
      <c r="AI61" s="261"/>
      <c r="AJ61" s="261"/>
      <c r="AK61" s="261"/>
      <c r="AL61" s="294"/>
      <c r="AM61" s="294"/>
      <c r="AN61" s="294"/>
      <c r="AO61" s="294"/>
      <c r="AP61" s="261"/>
      <c r="AQ61" s="261"/>
      <c r="AR61" s="261"/>
      <c r="AS61" s="294"/>
      <c r="AT61" s="294"/>
      <c r="AU61" s="294"/>
      <c r="AV61" s="294"/>
      <c r="AW61" s="261"/>
      <c r="AX61" s="261"/>
      <c r="AY61" s="261"/>
      <c r="AZ61" s="294"/>
      <c r="BA61" s="294"/>
      <c r="BB61" s="294"/>
      <c r="BC61" s="294"/>
      <c r="BD61" s="261"/>
      <c r="BE61" s="261"/>
      <c r="BF61" s="261"/>
      <c r="BG61" s="294"/>
      <c r="BH61" s="294"/>
      <c r="BI61" s="294"/>
      <c r="BJ61" s="294"/>
      <c r="BK61" s="261"/>
      <c r="BL61" s="261"/>
      <c r="BM61" s="261"/>
      <c r="BN61" s="294"/>
      <c r="BO61" s="294"/>
      <c r="BP61" s="294"/>
      <c r="BQ61" s="294"/>
      <c r="BR61" s="261"/>
      <c r="BS61" s="261"/>
      <c r="BT61" s="261"/>
      <c r="BU61" s="294"/>
      <c r="BV61" s="294"/>
      <c r="BW61" s="294"/>
      <c r="BX61" s="294"/>
      <c r="BY61" s="261"/>
      <c r="BZ61" s="261"/>
      <c r="CA61" s="261"/>
      <c r="CB61" s="294"/>
      <c r="CC61" s="294"/>
      <c r="CD61" s="294"/>
      <c r="CE61" s="294"/>
      <c r="CF61" s="261"/>
      <c r="CG61" s="261"/>
    </row>
    <row r="62" spans="1:94" s="173" customFormat="1">
      <c r="A62" s="193"/>
      <c r="B62" s="194"/>
      <c r="C62" s="194"/>
      <c r="E62" s="195"/>
      <c r="F62" s="195"/>
      <c r="G62" s="195"/>
      <c r="H62" s="195"/>
      <c r="I62" s="195"/>
      <c r="K62" s="196"/>
      <c r="L62" s="261"/>
      <c r="M62" s="261"/>
      <c r="N62" s="261"/>
      <c r="O62" s="261"/>
      <c r="P62" s="294"/>
      <c r="Q62" s="294"/>
      <c r="R62" s="294"/>
      <c r="S62" s="294"/>
      <c r="T62" s="294"/>
      <c r="U62" s="261"/>
      <c r="V62" s="261"/>
      <c r="W62" s="261"/>
      <c r="X62" s="294"/>
      <c r="Y62" s="294"/>
      <c r="Z62" s="294"/>
      <c r="AA62" s="294"/>
      <c r="AB62" s="261"/>
      <c r="AC62" s="261"/>
      <c r="AD62" s="261"/>
      <c r="AE62" s="294"/>
      <c r="AF62" s="294"/>
      <c r="AG62" s="294"/>
      <c r="AH62" s="294"/>
      <c r="AI62" s="261"/>
      <c r="AJ62" s="261"/>
      <c r="AK62" s="261"/>
      <c r="AL62" s="294"/>
      <c r="AM62" s="294"/>
      <c r="AN62" s="294"/>
      <c r="AO62" s="294"/>
      <c r="AP62" s="261"/>
      <c r="AQ62" s="261"/>
      <c r="AR62" s="261"/>
      <c r="AS62" s="294"/>
      <c r="AT62" s="294"/>
      <c r="AU62" s="294"/>
      <c r="AV62" s="294"/>
      <c r="AW62" s="261"/>
      <c r="AX62" s="261"/>
      <c r="AY62" s="261"/>
      <c r="AZ62" s="294"/>
      <c r="BA62" s="294"/>
      <c r="BB62" s="294"/>
      <c r="BC62" s="294"/>
      <c r="BD62" s="261"/>
      <c r="BE62" s="261"/>
      <c r="BF62" s="261"/>
      <c r="BG62" s="294"/>
      <c r="BH62" s="294"/>
      <c r="BI62" s="294"/>
      <c r="BJ62" s="294"/>
      <c r="BK62" s="261"/>
      <c r="BL62" s="261"/>
      <c r="BM62" s="261"/>
      <c r="BN62" s="294"/>
      <c r="BO62" s="294"/>
      <c r="BP62" s="294"/>
      <c r="BQ62" s="294"/>
      <c r="BR62" s="261"/>
      <c r="BS62" s="261"/>
      <c r="BT62" s="261"/>
      <c r="BU62" s="294"/>
      <c r="BV62" s="294"/>
      <c r="BW62" s="294"/>
      <c r="BX62" s="294"/>
      <c r="BY62" s="261"/>
      <c r="BZ62" s="261"/>
      <c r="CA62" s="261"/>
      <c r="CB62" s="294"/>
      <c r="CC62" s="294"/>
      <c r="CD62" s="294"/>
      <c r="CE62" s="294"/>
      <c r="CF62" s="261"/>
      <c r="CG62" s="261"/>
    </row>
    <row r="63" spans="1:94" s="173" customFormat="1">
      <c r="A63" s="193"/>
      <c r="B63" s="194"/>
      <c r="C63" s="194"/>
      <c r="E63" s="192"/>
      <c r="F63" s="192"/>
      <c r="G63" s="192"/>
      <c r="H63" s="192"/>
      <c r="I63" s="192"/>
      <c r="K63" s="191"/>
      <c r="L63" s="261"/>
      <c r="M63" s="261"/>
      <c r="N63" s="261"/>
      <c r="O63" s="261"/>
      <c r="P63" s="294"/>
      <c r="Q63" s="294"/>
      <c r="R63" s="294"/>
      <c r="S63" s="294"/>
      <c r="T63" s="294"/>
      <c r="U63" s="261"/>
      <c r="V63" s="261"/>
      <c r="W63" s="261"/>
      <c r="X63" s="294"/>
      <c r="Y63" s="294"/>
      <c r="Z63" s="294"/>
      <c r="AA63" s="294"/>
      <c r="AB63" s="261"/>
      <c r="AC63" s="261"/>
      <c r="AD63" s="261"/>
      <c r="AE63" s="294"/>
      <c r="AF63" s="294"/>
      <c r="AG63" s="294"/>
      <c r="AH63" s="294"/>
      <c r="AI63" s="261"/>
      <c r="AJ63" s="261"/>
      <c r="AK63" s="261"/>
      <c r="AL63" s="294"/>
      <c r="AM63" s="294"/>
      <c r="AN63" s="294"/>
      <c r="AO63" s="294"/>
      <c r="AP63" s="261"/>
      <c r="AQ63" s="261"/>
      <c r="AR63" s="261"/>
      <c r="AS63" s="294"/>
      <c r="AT63" s="294"/>
      <c r="AU63" s="294"/>
      <c r="AV63" s="294"/>
      <c r="AW63" s="261"/>
      <c r="AX63" s="261"/>
      <c r="AY63" s="261"/>
      <c r="AZ63" s="294"/>
      <c r="BA63" s="294"/>
      <c r="BB63" s="294"/>
      <c r="BC63" s="294"/>
      <c r="BD63" s="261"/>
      <c r="BE63" s="261"/>
      <c r="BF63" s="261"/>
      <c r="BG63" s="294"/>
      <c r="BH63" s="294"/>
      <c r="BI63" s="294"/>
      <c r="BJ63" s="294"/>
      <c r="BK63" s="261"/>
      <c r="BL63" s="261"/>
      <c r="BM63" s="261"/>
      <c r="BN63" s="294"/>
      <c r="BO63" s="294"/>
      <c r="BP63" s="294"/>
      <c r="BQ63" s="294"/>
      <c r="BR63" s="261"/>
      <c r="BS63" s="261"/>
      <c r="BT63" s="261"/>
      <c r="BU63" s="294"/>
      <c r="BV63" s="294"/>
      <c r="BW63" s="294"/>
      <c r="BX63" s="294"/>
      <c r="BY63" s="261"/>
      <c r="BZ63" s="261"/>
      <c r="CA63" s="261"/>
      <c r="CB63" s="294"/>
      <c r="CC63" s="294"/>
      <c r="CD63" s="294"/>
      <c r="CE63" s="294"/>
      <c r="CF63" s="261"/>
      <c r="CG63" s="261"/>
    </row>
    <row r="64" spans="1:94" s="173" customFormat="1">
      <c r="A64" s="190"/>
      <c r="B64" s="191"/>
      <c r="C64" s="191"/>
      <c r="E64" s="192"/>
      <c r="F64" s="192"/>
      <c r="G64" s="192"/>
      <c r="H64" s="192"/>
      <c r="I64" s="192"/>
      <c r="K64" s="191"/>
      <c r="L64" s="261"/>
      <c r="M64" s="261"/>
      <c r="N64" s="261"/>
      <c r="O64" s="261"/>
      <c r="P64" s="294"/>
      <c r="Q64" s="294"/>
      <c r="R64" s="294"/>
      <c r="S64" s="294"/>
      <c r="T64" s="294"/>
      <c r="U64" s="261"/>
      <c r="V64" s="261"/>
      <c r="W64" s="261"/>
      <c r="X64" s="294"/>
      <c r="Y64" s="294"/>
      <c r="Z64" s="294"/>
      <c r="AA64" s="294"/>
      <c r="AB64" s="261"/>
      <c r="AC64" s="261"/>
      <c r="AD64" s="261"/>
      <c r="AE64" s="294"/>
      <c r="AF64" s="294"/>
      <c r="AG64" s="294"/>
      <c r="AH64" s="294"/>
      <c r="AI64" s="261"/>
      <c r="AJ64" s="261"/>
      <c r="AK64" s="261"/>
      <c r="AL64" s="294"/>
      <c r="AM64" s="294"/>
      <c r="AN64" s="294"/>
      <c r="AO64" s="294"/>
      <c r="AP64" s="261"/>
      <c r="AQ64" s="261"/>
      <c r="AR64" s="261"/>
      <c r="AS64" s="294"/>
      <c r="AT64" s="294"/>
      <c r="AU64" s="294"/>
      <c r="AV64" s="294"/>
      <c r="AW64" s="261"/>
      <c r="AX64" s="261"/>
      <c r="AY64" s="261"/>
      <c r="AZ64" s="294"/>
      <c r="BA64" s="294"/>
      <c r="BB64" s="294"/>
      <c r="BC64" s="294"/>
      <c r="BD64" s="261"/>
      <c r="BE64" s="261"/>
      <c r="BF64" s="261"/>
      <c r="BG64" s="294"/>
      <c r="BH64" s="294"/>
      <c r="BI64" s="294"/>
      <c r="BJ64" s="294"/>
      <c r="BK64" s="261"/>
      <c r="BL64" s="261"/>
      <c r="BM64" s="261"/>
      <c r="BN64" s="294"/>
      <c r="BO64" s="294"/>
      <c r="BP64" s="294"/>
      <c r="BQ64" s="294"/>
      <c r="BR64" s="261"/>
      <c r="BS64" s="261"/>
      <c r="BT64" s="261"/>
      <c r="BU64" s="294"/>
      <c r="BV64" s="294"/>
      <c r="BW64" s="294"/>
      <c r="BX64" s="294"/>
      <c r="BY64" s="261"/>
      <c r="BZ64" s="261"/>
      <c r="CA64" s="261"/>
      <c r="CB64" s="294"/>
      <c r="CC64" s="294"/>
      <c r="CD64" s="294"/>
      <c r="CE64" s="294"/>
      <c r="CF64" s="261"/>
      <c r="CG64" s="261"/>
    </row>
    <row r="65" spans="1:85" s="173" customFormat="1">
      <c r="A65" s="193"/>
      <c r="B65" s="194"/>
      <c r="C65" s="194"/>
      <c r="E65" s="195"/>
      <c r="F65" s="195"/>
      <c r="G65" s="195"/>
      <c r="H65" s="195"/>
      <c r="I65" s="195"/>
      <c r="K65" s="196"/>
      <c r="L65" s="261"/>
      <c r="M65" s="261"/>
      <c r="N65" s="261"/>
      <c r="O65" s="261"/>
      <c r="P65" s="294"/>
      <c r="Q65" s="294"/>
      <c r="R65" s="294"/>
      <c r="S65" s="294"/>
      <c r="T65" s="294"/>
      <c r="U65" s="261"/>
      <c r="V65" s="261"/>
      <c r="W65" s="261"/>
      <c r="X65" s="294"/>
      <c r="Y65" s="294"/>
      <c r="Z65" s="294"/>
      <c r="AA65" s="294"/>
      <c r="AB65" s="261"/>
      <c r="AC65" s="261"/>
      <c r="AD65" s="261"/>
      <c r="AE65" s="294"/>
      <c r="AF65" s="294"/>
      <c r="AG65" s="294"/>
      <c r="AH65" s="294"/>
      <c r="AI65" s="261"/>
      <c r="AJ65" s="261"/>
      <c r="AK65" s="261"/>
      <c r="AL65" s="294"/>
      <c r="AM65" s="294"/>
      <c r="AN65" s="294"/>
      <c r="AO65" s="294"/>
      <c r="AP65" s="261"/>
      <c r="AQ65" s="261"/>
      <c r="AR65" s="261"/>
      <c r="AS65" s="294"/>
      <c r="AT65" s="294"/>
      <c r="AU65" s="294"/>
      <c r="AV65" s="294"/>
      <c r="AW65" s="261"/>
      <c r="AX65" s="261"/>
      <c r="AY65" s="261"/>
      <c r="AZ65" s="294"/>
      <c r="BA65" s="294"/>
      <c r="BB65" s="294"/>
      <c r="BC65" s="294"/>
      <c r="BD65" s="261"/>
      <c r="BE65" s="261"/>
      <c r="BF65" s="261"/>
      <c r="BG65" s="294"/>
      <c r="BH65" s="294"/>
      <c r="BI65" s="294"/>
      <c r="BJ65" s="294"/>
      <c r="BK65" s="261"/>
      <c r="BL65" s="261"/>
      <c r="BM65" s="261"/>
      <c r="BN65" s="294"/>
      <c r="BO65" s="294"/>
      <c r="BP65" s="294"/>
      <c r="BQ65" s="294"/>
      <c r="BR65" s="261"/>
      <c r="BS65" s="261"/>
      <c r="BT65" s="261"/>
      <c r="BU65" s="294"/>
      <c r="BV65" s="294"/>
      <c r="BW65" s="294"/>
      <c r="BX65" s="294"/>
      <c r="BY65" s="261"/>
      <c r="BZ65" s="261"/>
      <c r="CA65" s="261"/>
      <c r="CB65" s="294"/>
      <c r="CC65" s="294"/>
      <c r="CD65" s="294"/>
      <c r="CE65" s="294"/>
      <c r="CF65" s="261"/>
      <c r="CG65" s="261"/>
    </row>
    <row r="66" spans="1:85" s="173" customFormat="1">
      <c r="A66" s="193"/>
      <c r="B66" s="194"/>
      <c r="C66" s="194"/>
      <c r="E66" s="195"/>
      <c r="F66" s="195"/>
      <c r="G66" s="195"/>
      <c r="H66" s="195"/>
      <c r="I66" s="195"/>
      <c r="K66" s="196"/>
      <c r="L66" s="261"/>
      <c r="M66" s="261"/>
      <c r="N66" s="261"/>
      <c r="O66" s="261"/>
      <c r="P66" s="294"/>
      <c r="Q66" s="294"/>
      <c r="R66" s="294"/>
      <c r="S66" s="294"/>
      <c r="T66" s="294"/>
      <c r="U66" s="261"/>
      <c r="V66" s="261"/>
      <c r="W66" s="261"/>
      <c r="X66" s="294"/>
      <c r="Y66" s="294"/>
      <c r="Z66" s="294"/>
      <c r="AA66" s="294"/>
      <c r="AB66" s="261"/>
      <c r="AC66" s="261"/>
      <c r="AD66" s="261"/>
      <c r="AE66" s="294"/>
      <c r="AF66" s="294"/>
      <c r="AG66" s="294"/>
      <c r="AH66" s="294"/>
      <c r="AI66" s="261"/>
      <c r="AJ66" s="261"/>
      <c r="AK66" s="261"/>
      <c r="AL66" s="294"/>
      <c r="AM66" s="294"/>
      <c r="AN66" s="294"/>
      <c r="AO66" s="294"/>
      <c r="AP66" s="261"/>
      <c r="AQ66" s="261"/>
      <c r="AR66" s="261"/>
      <c r="AS66" s="294"/>
      <c r="AT66" s="294"/>
      <c r="AU66" s="294"/>
      <c r="AV66" s="294"/>
      <c r="AW66" s="261"/>
      <c r="AX66" s="261"/>
      <c r="AY66" s="261"/>
      <c r="AZ66" s="294"/>
      <c r="BA66" s="294"/>
      <c r="BB66" s="294"/>
      <c r="BC66" s="294"/>
      <c r="BD66" s="261"/>
      <c r="BE66" s="261"/>
      <c r="BF66" s="261"/>
      <c r="BG66" s="294"/>
      <c r="BH66" s="294"/>
      <c r="BI66" s="294"/>
      <c r="BJ66" s="294"/>
      <c r="BK66" s="261"/>
      <c r="BL66" s="261"/>
      <c r="BM66" s="261"/>
      <c r="BN66" s="294"/>
      <c r="BO66" s="294"/>
      <c r="BP66" s="294"/>
      <c r="BQ66" s="294"/>
      <c r="BR66" s="261"/>
      <c r="BS66" s="261"/>
      <c r="BT66" s="261"/>
      <c r="BU66" s="294"/>
      <c r="BV66" s="294"/>
      <c r="BW66" s="294"/>
      <c r="BX66" s="294"/>
      <c r="BY66" s="261"/>
      <c r="BZ66" s="261"/>
      <c r="CA66" s="261"/>
      <c r="CB66" s="294"/>
      <c r="CC66" s="294"/>
      <c r="CD66" s="294"/>
      <c r="CE66" s="294"/>
      <c r="CF66" s="261"/>
      <c r="CG66" s="261"/>
    </row>
    <row r="67" spans="1:85" s="173" customFormat="1">
      <c r="A67" s="193"/>
      <c r="B67" s="194"/>
      <c r="C67" s="194"/>
      <c r="E67" s="195"/>
      <c r="F67" s="195"/>
      <c r="G67" s="195"/>
      <c r="H67" s="195"/>
      <c r="I67" s="195"/>
      <c r="K67" s="196"/>
      <c r="L67" s="261"/>
      <c r="M67" s="261"/>
      <c r="N67" s="261"/>
      <c r="O67" s="261"/>
      <c r="P67" s="294"/>
      <c r="Q67" s="294"/>
      <c r="R67" s="294"/>
      <c r="S67" s="294"/>
      <c r="T67" s="294"/>
      <c r="U67" s="261"/>
      <c r="V67" s="261"/>
      <c r="W67" s="261"/>
      <c r="X67" s="294"/>
      <c r="Y67" s="294"/>
      <c r="Z67" s="294"/>
      <c r="AA67" s="294"/>
      <c r="AB67" s="261"/>
      <c r="AC67" s="261"/>
      <c r="AD67" s="261"/>
      <c r="AE67" s="294"/>
      <c r="AF67" s="294"/>
      <c r="AG67" s="294"/>
      <c r="AH67" s="294"/>
      <c r="AI67" s="261"/>
      <c r="AJ67" s="261"/>
      <c r="AK67" s="261"/>
      <c r="AL67" s="294"/>
      <c r="AM67" s="294"/>
      <c r="AN67" s="294"/>
      <c r="AO67" s="294"/>
      <c r="AP67" s="261"/>
      <c r="AQ67" s="261"/>
      <c r="AR67" s="261"/>
      <c r="AS67" s="294"/>
      <c r="AT67" s="294"/>
      <c r="AU67" s="294"/>
      <c r="AV67" s="294"/>
      <c r="AW67" s="261"/>
      <c r="AX67" s="261"/>
      <c r="AY67" s="261"/>
      <c r="AZ67" s="294"/>
      <c r="BA67" s="294"/>
      <c r="BB67" s="294"/>
      <c r="BC67" s="294"/>
      <c r="BD67" s="261"/>
      <c r="BE67" s="261"/>
      <c r="BF67" s="261"/>
      <c r="BG67" s="294"/>
      <c r="BH67" s="294"/>
      <c r="BI67" s="294"/>
      <c r="BJ67" s="294"/>
      <c r="BK67" s="261"/>
      <c r="BL67" s="261"/>
      <c r="BM67" s="261"/>
      <c r="BN67" s="294"/>
      <c r="BO67" s="294"/>
      <c r="BP67" s="294"/>
      <c r="BQ67" s="294"/>
      <c r="BR67" s="261"/>
      <c r="BS67" s="261"/>
      <c r="BT67" s="261"/>
      <c r="BU67" s="294"/>
      <c r="BV67" s="294"/>
      <c r="BW67" s="294"/>
      <c r="BX67" s="294"/>
      <c r="BY67" s="261"/>
      <c r="BZ67" s="261"/>
      <c r="CA67" s="261"/>
      <c r="CB67" s="294"/>
      <c r="CC67" s="294"/>
      <c r="CD67" s="294"/>
      <c r="CE67" s="294"/>
      <c r="CF67" s="261"/>
      <c r="CG67" s="261"/>
    </row>
    <row r="68" spans="1:85" s="173" customFormat="1">
      <c r="A68" s="193"/>
      <c r="B68" s="194"/>
      <c r="C68" s="194"/>
      <c r="E68" s="192"/>
      <c r="F68" s="192"/>
      <c r="G68" s="192"/>
      <c r="H68" s="192"/>
      <c r="I68" s="192"/>
      <c r="K68" s="191"/>
      <c r="L68" s="261"/>
      <c r="M68" s="261"/>
      <c r="N68" s="261"/>
      <c r="O68" s="261"/>
      <c r="P68" s="294"/>
      <c r="Q68" s="294"/>
      <c r="R68" s="294"/>
      <c r="S68" s="294"/>
      <c r="T68" s="294"/>
      <c r="U68" s="261"/>
      <c r="V68" s="261"/>
      <c r="W68" s="261"/>
      <c r="X68" s="294"/>
      <c r="Y68" s="294"/>
      <c r="Z68" s="294"/>
      <c r="AA68" s="294"/>
      <c r="AB68" s="261"/>
      <c r="AC68" s="261"/>
      <c r="AD68" s="261"/>
      <c r="AE68" s="294"/>
      <c r="AF68" s="294"/>
      <c r="AG68" s="294"/>
      <c r="AH68" s="294"/>
      <c r="AI68" s="261"/>
      <c r="AJ68" s="261"/>
      <c r="AK68" s="261"/>
      <c r="AL68" s="294"/>
      <c r="AM68" s="294"/>
      <c r="AN68" s="294"/>
      <c r="AO68" s="294"/>
      <c r="AP68" s="261"/>
      <c r="AQ68" s="261"/>
      <c r="AR68" s="261"/>
      <c r="AS68" s="294"/>
      <c r="AT68" s="294"/>
      <c r="AU68" s="294"/>
      <c r="AV68" s="294"/>
      <c r="AW68" s="261"/>
      <c r="AX68" s="261"/>
      <c r="AY68" s="261"/>
      <c r="AZ68" s="294"/>
      <c r="BA68" s="294"/>
      <c r="BB68" s="294"/>
      <c r="BC68" s="294"/>
      <c r="BD68" s="261"/>
      <c r="BE68" s="261"/>
      <c r="BF68" s="261"/>
      <c r="BG68" s="294"/>
      <c r="BH68" s="294"/>
      <c r="BI68" s="294"/>
      <c r="BJ68" s="294"/>
      <c r="BK68" s="261"/>
      <c r="BL68" s="261"/>
      <c r="BM68" s="261"/>
      <c r="BN68" s="294"/>
      <c r="BO68" s="294"/>
      <c r="BP68" s="294"/>
      <c r="BQ68" s="294"/>
      <c r="BR68" s="261"/>
      <c r="BS68" s="261"/>
      <c r="BT68" s="261"/>
      <c r="BU68" s="294"/>
      <c r="BV68" s="294"/>
      <c r="BW68" s="294"/>
      <c r="BX68" s="294"/>
      <c r="BY68" s="261"/>
      <c r="BZ68" s="261"/>
      <c r="CA68" s="261"/>
      <c r="CB68" s="294"/>
      <c r="CC68" s="294"/>
      <c r="CD68" s="294"/>
      <c r="CE68" s="294"/>
      <c r="CF68" s="261"/>
      <c r="CG68" s="261"/>
    </row>
    <row r="69" spans="1:85" s="173" customFormat="1">
      <c r="A69" s="193"/>
      <c r="B69" s="194"/>
      <c r="C69" s="194"/>
      <c r="E69" s="195"/>
      <c r="F69" s="195"/>
      <c r="G69" s="195"/>
      <c r="H69" s="195"/>
      <c r="I69" s="195"/>
      <c r="K69" s="196"/>
      <c r="L69" s="261"/>
      <c r="M69" s="261"/>
      <c r="N69" s="261"/>
      <c r="O69" s="261"/>
      <c r="P69" s="294"/>
      <c r="Q69" s="294"/>
      <c r="R69" s="294"/>
      <c r="S69" s="294"/>
      <c r="T69" s="294"/>
      <c r="U69" s="261"/>
      <c r="V69" s="261"/>
      <c r="W69" s="261"/>
      <c r="X69" s="294"/>
      <c r="Y69" s="294"/>
      <c r="Z69" s="294"/>
      <c r="AA69" s="294"/>
      <c r="AB69" s="261"/>
      <c r="AC69" s="261"/>
      <c r="AD69" s="261"/>
      <c r="AE69" s="294"/>
      <c r="AF69" s="294"/>
      <c r="AG69" s="294"/>
      <c r="AH69" s="294"/>
      <c r="AI69" s="261"/>
      <c r="AJ69" s="261"/>
      <c r="AK69" s="261"/>
      <c r="AL69" s="294"/>
      <c r="AM69" s="294"/>
      <c r="AN69" s="294"/>
      <c r="AO69" s="294"/>
      <c r="AP69" s="261"/>
      <c r="AQ69" s="261"/>
      <c r="AR69" s="261"/>
      <c r="AS69" s="294"/>
      <c r="AT69" s="294"/>
      <c r="AU69" s="294"/>
      <c r="AV69" s="294"/>
      <c r="AW69" s="261"/>
      <c r="AX69" s="261"/>
      <c r="AY69" s="261"/>
      <c r="AZ69" s="294"/>
      <c r="BA69" s="294"/>
      <c r="BB69" s="294"/>
      <c r="BC69" s="294"/>
      <c r="BD69" s="261"/>
      <c r="BE69" s="261"/>
      <c r="BF69" s="261"/>
      <c r="BG69" s="294"/>
      <c r="BH69" s="294"/>
      <c r="BI69" s="294"/>
      <c r="BJ69" s="294"/>
      <c r="BK69" s="261"/>
      <c r="BL69" s="261"/>
      <c r="BM69" s="261"/>
      <c r="BN69" s="294"/>
      <c r="BO69" s="294"/>
      <c r="BP69" s="294"/>
      <c r="BQ69" s="294"/>
      <c r="BR69" s="261"/>
      <c r="BS69" s="261"/>
      <c r="BT69" s="261"/>
      <c r="BU69" s="294"/>
      <c r="BV69" s="294"/>
      <c r="BW69" s="294"/>
      <c r="BX69" s="294"/>
      <c r="BY69" s="261"/>
      <c r="BZ69" s="261"/>
      <c r="CA69" s="261"/>
      <c r="CB69" s="294"/>
      <c r="CC69" s="294"/>
      <c r="CD69" s="294"/>
      <c r="CE69" s="294"/>
      <c r="CF69" s="261"/>
      <c r="CG69" s="261"/>
    </row>
    <row r="70" spans="1:85" s="173" customFormat="1">
      <c r="A70" s="193"/>
      <c r="B70" s="194"/>
      <c r="C70" s="194"/>
      <c r="E70" s="195"/>
      <c r="F70" s="195"/>
      <c r="G70" s="195"/>
      <c r="H70" s="195"/>
      <c r="I70" s="195"/>
      <c r="K70" s="196"/>
      <c r="L70" s="261"/>
      <c r="M70" s="261"/>
      <c r="N70" s="261"/>
      <c r="O70" s="261"/>
      <c r="P70" s="294"/>
      <c r="Q70" s="294"/>
      <c r="R70" s="294"/>
      <c r="S70" s="294"/>
      <c r="T70" s="294"/>
      <c r="U70" s="261"/>
      <c r="V70" s="261"/>
      <c r="W70" s="261"/>
      <c r="X70" s="294"/>
      <c r="Y70" s="294"/>
      <c r="Z70" s="294"/>
      <c r="AA70" s="294"/>
      <c r="AB70" s="261"/>
      <c r="AC70" s="261"/>
      <c r="AD70" s="261"/>
      <c r="AE70" s="294"/>
      <c r="AF70" s="294"/>
      <c r="AG70" s="294"/>
      <c r="AH70" s="294"/>
      <c r="AI70" s="261"/>
      <c r="AJ70" s="261"/>
      <c r="AK70" s="261"/>
      <c r="AL70" s="294"/>
      <c r="AM70" s="294"/>
      <c r="AN70" s="294"/>
      <c r="AO70" s="294"/>
      <c r="AP70" s="261"/>
      <c r="AQ70" s="261"/>
      <c r="AR70" s="261"/>
      <c r="AS70" s="294"/>
      <c r="AT70" s="294"/>
      <c r="AU70" s="294"/>
      <c r="AV70" s="294"/>
      <c r="AW70" s="261"/>
      <c r="AX70" s="261"/>
      <c r="AY70" s="261"/>
      <c r="AZ70" s="294"/>
      <c r="BA70" s="294"/>
      <c r="BB70" s="294"/>
      <c r="BC70" s="294"/>
      <c r="BD70" s="261"/>
      <c r="BE70" s="261"/>
      <c r="BF70" s="261"/>
      <c r="BG70" s="294"/>
      <c r="BH70" s="294"/>
      <c r="BI70" s="294"/>
      <c r="BJ70" s="294"/>
      <c r="BK70" s="261"/>
      <c r="BL70" s="261"/>
      <c r="BM70" s="261"/>
      <c r="BN70" s="294"/>
      <c r="BO70" s="294"/>
      <c r="BP70" s="294"/>
      <c r="BQ70" s="294"/>
      <c r="BR70" s="261"/>
      <c r="BS70" s="261"/>
      <c r="BT70" s="261"/>
      <c r="BU70" s="294"/>
      <c r="BV70" s="294"/>
      <c r="BW70" s="294"/>
      <c r="BX70" s="294"/>
      <c r="BY70" s="261"/>
      <c r="BZ70" s="261"/>
      <c r="CA70" s="261"/>
      <c r="CB70" s="294"/>
      <c r="CC70" s="294"/>
      <c r="CD70" s="294"/>
      <c r="CE70" s="294"/>
      <c r="CF70" s="261"/>
      <c r="CG70" s="261"/>
    </row>
    <row r="71" spans="1:85" s="173" customFormat="1">
      <c r="A71" s="193"/>
      <c r="B71" s="194"/>
      <c r="C71" s="194"/>
      <c r="E71" s="195"/>
      <c r="F71" s="195"/>
      <c r="G71" s="195"/>
      <c r="H71" s="195"/>
      <c r="I71" s="195"/>
      <c r="K71" s="196"/>
      <c r="L71" s="261"/>
      <c r="M71" s="261"/>
      <c r="N71" s="261"/>
      <c r="O71" s="261"/>
      <c r="P71" s="294"/>
      <c r="Q71" s="294"/>
      <c r="R71" s="294"/>
      <c r="S71" s="294"/>
      <c r="T71" s="294"/>
      <c r="U71" s="261"/>
      <c r="V71" s="261"/>
      <c r="W71" s="261"/>
      <c r="X71" s="294"/>
      <c r="Y71" s="294"/>
      <c r="Z71" s="294"/>
      <c r="AA71" s="294"/>
      <c r="AB71" s="261"/>
      <c r="AC71" s="261"/>
      <c r="AD71" s="261"/>
      <c r="AE71" s="294"/>
      <c r="AF71" s="294"/>
      <c r="AG71" s="294"/>
      <c r="AH71" s="294"/>
      <c r="AI71" s="261"/>
      <c r="AJ71" s="261"/>
      <c r="AK71" s="261"/>
      <c r="AL71" s="294"/>
      <c r="AM71" s="294"/>
      <c r="AN71" s="294"/>
      <c r="AO71" s="294"/>
      <c r="AP71" s="261"/>
      <c r="AQ71" s="261"/>
      <c r="AR71" s="261"/>
      <c r="AS71" s="294"/>
      <c r="AT71" s="294"/>
      <c r="AU71" s="294"/>
      <c r="AV71" s="294"/>
      <c r="AW71" s="261"/>
      <c r="AX71" s="261"/>
      <c r="AY71" s="261"/>
      <c r="AZ71" s="294"/>
      <c r="BA71" s="294"/>
      <c r="BB71" s="294"/>
      <c r="BC71" s="294"/>
      <c r="BD71" s="261"/>
      <c r="BE71" s="261"/>
      <c r="BF71" s="261"/>
      <c r="BG71" s="294"/>
      <c r="BH71" s="294"/>
      <c r="BI71" s="294"/>
      <c r="BJ71" s="294"/>
      <c r="BK71" s="261"/>
      <c r="BL71" s="261"/>
      <c r="BM71" s="261"/>
      <c r="BN71" s="294"/>
      <c r="BO71" s="294"/>
      <c r="BP71" s="294"/>
      <c r="BQ71" s="294"/>
      <c r="BR71" s="261"/>
      <c r="BS71" s="261"/>
      <c r="BT71" s="261"/>
      <c r="BU71" s="294"/>
      <c r="BV71" s="294"/>
      <c r="BW71" s="294"/>
      <c r="BX71" s="294"/>
      <c r="BY71" s="261"/>
      <c r="BZ71" s="261"/>
      <c r="CA71" s="261"/>
      <c r="CB71" s="294"/>
      <c r="CC71" s="294"/>
      <c r="CD71" s="294"/>
      <c r="CE71" s="294"/>
      <c r="CF71" s="261"/>
      <c r="CG71" s="261"/>
    </row>
    <row r="72" spans="1:85" s="173" customFormat="1">
      <c r="A72" s="193"/>
      <c r="B72" s="194"/>
      <c r="C72" s="194"/>
      <c r="E72" s="195"/>
      <c r="F72" s="195"/>
      <c r="G72" s="195"/>
      <c r="H72" s="195"/>
      <c r="I72" s="195"/>
      <c r="K72" s="196"/>
      <c r="L72" s="261"/>
      <c r="M72" s="261"/>
      <c r="N72" s="261"/>
      <c r="O72" s="261"/>
      <c r="P72" s="294"/>
      <c r="Q72" s="294"/>
      <c r="R72" s="294"/>
      <c r="S72" s="294"/>
      <c r="T72" s="294"/>
      <c r="U72" s="261"/>
      <c r="V72" s="261"/>
      <c r="W72" s="261"/>
      <c r="X72" s="294"/>
      <c r="Y72" s="294"/>
      <c r="Z72" s="294"/>
      <c r="AA72" s="294"/>
      <c r="AB72" s="261"/>
      <c r="AC72" s="261"/>
      <c r="AD72" s="261"/>
      <c r="AE72" s="294"/>
      <c r="AF72" s="294"/>
      <c r="AG72" s="294"/>
      <c r="AH72" s="294"/>
      <c r="AI72" s="261"/>
      <c r="AJ72" s="261"/>
      <c r="AK72" s="261"/>
      <c r="AL72" s="294"/>
      <c r="AM72" s="294"/>
      <c r="AN72" s="294"/>
      <c r="AO72" s="294"/>
      <c r="AP72" s="261"/>
      <c r="AQ72" s="261"/>
      <c r="AR72" s="261"/>
      <c r="AS72" s="294"/>
      <c r="AT72" s="294"/>
      <c r="AU72" s="294"/>
      <c r="AV72" s="294"/>
      <c r="AW72" s="261"/>
      <c r="AX72" s="261"/>
      <c r="AY72" s="261"/>
      <c r="AZ72" s="294"/>
      <c r="BA72" s="294"/>
      <c r="BB72" s="294"/>
      <c r="BC72" s="294"/>
      <c r="BD72" s="261"/>
      <c r="BE72" s="261"/>
      <c r="BF72" s="261"/>
      <c r="BG72" s="294"/>
      <c r="BH72" s="294"/>
      <c r="BI72" s="294"/>
      <c r="BJ72" s="294"/>
      <c r="BK72" s="261"/>
      <c r="BL72" s="261"/>
      <c r="BM72" s="261"/>
      <c r="BN72" s="294"/>
      <c r="BO72" s="294"/>
      <c r="BP72" s="294"/>
      <c r="BQ72" s="294"/>
      <c r="BR72" s="261"/>
      <c r="BS72" s="261"/>
      <c r="BT72" s="261"/>
      <c r="BU72" s="294"/>
      <c r="BV72" s="294"/>
      <c r="BW72" s="294"/>
      <c r="BX72" s="294"/>
      <c r="BY72" s="261"/>
      <c r="BZ72" s="261"/>
      <c r="CA72" s="261"/>
      <c r="CB72" s="294"/>
      <c r="CC72" s="294"/>
      <c r="CD72" s="294"/>
      <c r="CE72" s="294"/>
      <c r="CF72" s="261"/>
      <c r="CG72" s="261"/>
    </row>
    <row r="73" spans="1:85" s="173" customFormat="1">
      <c r="A73" s="190"/>
      <c r="B73" s="191"/>
      <c r="C73" s="191"/>
      <c r="E73" s="192"/>
      <c r="F73" s="192"/>
      <c r="G73" s="192"/>
      <c r="H73" s="192"/>
      <c r="I73" s="192"/>
      <c r="K73" s="191"/>
      <c r="L73" s="261"/>
      <c r="M73" s="261"/>
      <c r="N73" s="261"/>
      <c r="O73" s="261"/>
      <c r="P73" s="294"/>
      <c r="Q73" s="294"/>
      <c r="R73" s="294"/>
      <c r="S73" s="294"/>
      <c r="T73" s="294"/>
      <c r="U73" s="261"/>
      <c r="V73" s="261"/>
      <c r="W73" s="261"/>
      <c r="X73" s="294"/>
      <c r="Y73" s="294"/>
      <c r="Z73" s="294"/>
      <c r="AA73" s="294"/>
      <c r="AB73" s="261"/>
      <c r="AC73" s="261"/>
      <c r="AD73" s="261"/>
      <c r="AE73" s="294"/>
      <c r="AF73" s="294"/>
      <c r="AG73" s="294"/>
      <c r="AH73" s="294"/>
      <c r="AI73" s="261"/>
      <c r="AJ73" s="261"/>
      <c r="AK73" s="261"/>
      <c r="AL73" s="294"/>
      <c r="AM73" s="294"/>
      <c r="AN73" s="294"/>
      <c r="AO73" s="294"/>
      <c r="AP73" s="261"/>
      <c r="AQ73" s="261"/>
      <c r="AR73" s="261"/>
      <c r="AS73" s="294"/>
      <c r="AT73" s="294"/>
      <c r="AU73" s="294"/>
      <c r="AV73" s="294"/>
      <c r="AW73" s="261"/>
      <c r="AX73" s="261"/>
      <c r="AY73" s="261"/>
      <c r="AZ73" s="294"/>
      <c r="BA73" s="294"/>
      <c r="BB73" s="294"/>
      <c r="BC73" s="294"/>
      <c r="BD73" s="261"/>
      <c r="BE73" s="261"/>
      <c r="BF73" s="261"/>
      <c r="BG73" s="294"/>
      <c r="BH73" s="294"/>
      <c r="BI73" s="294"/>
      <c r="BJ73" s="294"/>
      <c r="BK73" s="261"/>
      <c r="BL73" s="261"/>
      <c r="BM73" s="261"/>
      <c r="BN73" s="294"/>
      <c r="BO73" s="294"/>
      <c r="BP73" s="294"/>
      <c r="BQ73" s="294"/>
      <c r="BR73" s="261"/>
      <c r="BS73" s="261"/>
      <c r="BT73" s="261"/>
      <c r="BU73" s="294"/>
      <c r="BV73" s="294"/>
      <c r="BW73" s="294"/>
      <c r="BX73" s="294"/>
      <c r="BY73" s="261"/>
      <c r="BZ73" s="261"/>
      <c r="CA73" s="261"/>
      <c r="CB73" s="294"/>
      <c r="CC73" s="294"/>
      <c r="CD73" s="294"/>
      <c r="CE73" s="294"/>
      <c r="CF73" s="261"/>
      <c r="CG73" s="261"/>
    </row>
    <row r="74" spans="1:85" s="173" customFormat="1">
      <c r="A74" s="193"/>
      <c r="B74" s="194"/>
      <c r="C74" s="194"/>
      <c r="E74" s="195"/>
      <c r="F74" s="195"/>
      <c r="G74" s="195"/>
      <c r="H74" s="195"/>
      <c r="I74" s="195"/>
      <c r="K74" s="196"/>
      <c r="L74" s="261"/>
      <c r="M74" s="261"/>
      <c r="N74" s="261"/>
      <c r="O74" s="261"/>
      <c r="P74" s="294"/>
      <c r="Q74" s="294"/>
      <c r="R74" s="294"/>
      <c r="S74" s="294"/>
      <c r="T74" s="294"/>
      <c r="U74" s="261"/>
      <c r="V74" s="261"/>
      <c r="W74" s="261"/>
      <c r="X74" s="294"/>
      <c r="Y74" s="294"/>
      <c r="Z74" s="294"/>
      <c r="AA74" s="294"/>
      <c r="AB74" s="261"/>
      <c r="AC74" s="261"/>
      <c r="AD74" s="261"/>
      <c r="AE74" s="294"/>
      <c r="AF74" s="294"/>
      <c r="AG74" s="294"/>
      <c r="AH74" s="294"/>
      <c r="AI74" s="261"/>
      <c r="AJ74" s="261"/>
      <c r="AK74" s="261"/>
      <c r="AL74" s="294"/>
      <c r="AM74" s="294"/>
      <c r="AN74" s="294"/>
      <c r="AO74" s="294"/>
      <c r="AP74" s="261"/>
      <c r="AQ74" s="261"/>
      <c r="AR74" s="261"/>
      <c r="AS74" s="294"/>
      <c r="AT74" s="294"/>
      <c r="AU74" s="294"/>
      <c r="AV74" s="294"/>
      <c r="AW74" s="261"/>
      <c r="AX74" s="261"/>
      <c r="AY74" s="261"/>
      <c r="AZ74" s="294"/>
      <c r="BA74" s="294"/>
      <c r="BB74" s="294"/>
      <c r="BC74" s="294"/>
      <c r="BD74" s="261"/>
      <c r="BE74" s="261"/>
      <c r="BF74" s="261"/>
      <c r="BG74" s="294"/>
      <c r="BH74" s="294"/>
      <c r="BI74" s="294"/>
      <c r="BJ74" s="294"/>
      <c r="BK74" s="261"/>
      <c r="BL74" s="261"/>
      <c r="BM74" s="261"/>
      <c r="BN74" s="294"/>
      <c r="BO74" s="294"/>
      <c r="BP74" s="294"/>
      <c r="BQ74" s="294"/>
      <c r="BR74" s="261"/>
      <c r="BS74" s="261"/>
      <c r="BT74" s="261"/>
      <c r="BU74" s="294"/>
      <c r="BV74" s="294"/>
      <c r="BW74" s="294"/>
      <c r="BX74" s="294"/>
      <c r="BY74" s="261"/>
      <c r="BZ74" s="261"/>
      <c r="CA74" s="261"/>
      <c r="CB74" s="294"/>
      <c r="CC74" s="294"/>
      <c r="CD74" s="294"/>
      <c r="CE74" s="294"/>
      <c r="CF74" s="261"/>
      <c r="CG74" s="261"/>
    </row>
    <row r="75" spans="1:85" s="173" customFormat="1">
      <c r="A75" s="193"/>
      <c r="B75" s="194"/>
      <c r="C75" s="194"/>
      <c r="E75" s="195"/>
      <c r="F75" s="195"/>
      <c r="G75" s="195"/>
      <c r="H75" s="195"/>
      <c r="I75" s="195"/>
      <c r="K75" s="196"/>
      <c r="L75" s="261"/>
      <c r="M75" s="261"/>
      <c r="N75" s="261"/>
      <c r="O75" s="261"/>
      <c r="P75" s="294"/>
      <c r="Q75" s="294"/>
      <c r="R75" s="294"/>
      <c r="S75" s="294"/>
      <c r="T75" s="294"/>
      <c r="U75" s="261"/>
      <c r="V75" s="261"/>
      <c r="W75" s="261"/>
      <c r="X75" s="294"/>
      <c r="Y75" s="294"/>
      <c r="Z75" s="294"/>
      <c r="AA75" s="294"/>
      <c r="AB75" s="261"/>
      <c r="AC75" s="261"/>
      <c r="AD75" s="261"/>
      <c r="AE75" s="294"/>
      <c r="AF75" s="294"/>
      <c r="AG75" s="294"/>
      <c r="AH75" s="294"/>
      <c r="AI75" s="261"/>
      <c r="AJ75" s="261"/>
      <c r="AK75" s="261"/>
      <c r="AL75" s="294"/>
      <c r="AM75" s="294"/>
      <c r="AN75" s="294"/>
      <c r="AO75" s="294"/>
      <c r="AP75" s="261"/>
      <c r="AQ75" s="261"/>
      <c r="AR75" s="261"/>
      <c r="AS75" s="294"/>
      <c r="AT75" s="294"/>
      <c r="AU75" s="294"/>
      <c r="AV75" s="294"/>
      <c r="AW75" s="261"/>
      <c r="AX75" s="261"/>
      <c r="AY75" s="261"/>
      <c r="AZ75" s="294"/>
      <c r="BA75" s="294"/>
      <c r="BB75" s="294"/>
      <c r="BC75" s="294"/>
      <c r="BD75" s="261"/>
      <c r="BE75" s="261"/>
      <c r="BF75" s="261"/>
      <c r="BG75" s="294"/>
      <c r="BH75" s="294"/>
      <c r="BI75" s="294"/>
      <c r="BJ75" s="294"/>
      <c r="BK75" s="261"/>
      <c r="BL75" s="261"/>
      <c r="BM75" s="261"/>
      <c r="BN75" s="294"/>
      <c r="BO75" s="294"/>
      <c r="BP75" s="294"/>
      <c r="BQ75" s="294"/>
      <c r="BR75" s="261"/>
      <c r="BS75" s="261"/>
      <c r="BT75" s="261"/>
      <c r="BU75" s="294"/>
      <c r="BV75" s="294"/>
      <c r="BW75" s="294"/>
      <c r="BX75" s="294"/>
      <c r="BY75" s="261"/>
      <c r="BZ75" s="261"/>
      <c r="CA75" s="261"/>
      <c r="CB75" s="294"/>
      <c r="CC75" s="294"/>
      <c r="CD75" s="294"/>
      <c r="CE75" s="294"/>
      <c r="CF75" s="261"/>
      <c r="CG75" s="261"/>
    </row>
    <row r="76" spans="1:85" s="173" customFormat="1">
      <c r="A76" s="193"/>
      <c r="B76" s="194"/>
      <c r="C76" s="194"/>
      <c r="E76" s="195"/>
      <c r="F76" s="195"/>
      <c r="G76" s="195"/>
      <c r="H76" s="195"/>
      <c r="I76" s="195"/>
      <c r="K76" s="196"/>
      <c r="L76" s="261"/>
      <c r="M76" s="261"/>
      <c r="N76" s="261"/>
      <c r="O76" s="261"/>
      <c r="P76" s="294"/>
      <c r="Q76" s="294"/>
      <c r="R76" s="294"/>
      <c r="S76" s="294"/>
      <c r="T76" s="294"/>
      <c r="U76" s="261"/>
      <c r="V76" s="261"/>
      <c r="W76" s="261"/>
      <c r="X76" s="294"/>
      <c r="Y76" s="294"/>
      <c r="Z76" s="294"/>
      <c r="AA76" s="294"/>
      <c r="AB76" s="261"/>
      <c r="AC76" s="261"/>
      <c r="AD76" s="261"/>
      <c r="AE76" s="294"/>
      <c r="AF76" s="294"/>
      <c r="AG76" s="294"/>
      <c r="AH76" s="294"/>
      <c r="AI76" s="261"/>
      <c r="AJ76" s="261"/>
      <c r="AK76" s="261"/>
      <c r="AL76" s="294"/>
      <c r="AM76" s="294"/>
      <c r="AN76" s="294"/>
      <c r="AO76" s="294"/>
      <c r="AP76" s="261"/>
      <c r="AQ76" s="261"/>
      <c r="AR76" s="261"/>
      <c r="AS76" s="294"/>
      <c r="AT76" s="294"/>
      <c r="AU76" s="294"/>
      <c r="AV76" s="294"/>
      <c r="AW76" s="261"/>
      <c r="AX76" s="261"/>
      <c r="AY76" s="261"/>
      <c r="AZ76" s="294"/>
      <c r="BA76" s="294"/>
      <c r="BB76" s="294"/>
      <c r="BC76" s="294"/>
      <c r="BD76" s="261"/>
      <c r="BE76" s="261"/>
      <c r="BF76" s="261"/>
      <c r="BG76" s="294"/>
      <c r="BH76" s="294"/>
      <c r="BI76" s="294"/>
      <c r="BJ76" s="294"/>
      <c r="BK76" s="261"/>
      <c r="BL76" s="261"/>
      <c r="BM76" s="261"/>
      <c r="BN76" s="294"/>
      <c r="BO76" s="294"/>
      <c r="BP76" s="294"/>
      <c r="BQ76" s="294"/>
      <c r="BR76" s="261"/>
      <c r="BS76" s="261"/>
      <c r="BT76" s="261"/>
      <c r="BU76" s="294"/>
      <c r="BV76" s="294"/>
      <c r="BW76" s="294"/>
      <c r="BX76" s="294"/>
      <c r="BY76" s="261"/>
      <c r="BZ76" s="261"/>
      <c r="CA76" s="261"/>
      <c r="CB76" s="294"/>
      <c r="CC76" s="294"/>
      <c r="CD76" s="294"/>
      <c r="CE76" s="294"/>
      <c r="CF76" s="261"/>
      <c r="CG76" s="261"/>
    </row>
    <row r="77" spans="1:85" s="173" customFormat="1">
      <c r="A77" s="193"/>
      <c r="B77" s="194"/>
      <c r="C77" s="194"/>
      <c r="E77" s="195"/>
      <c r="F77" s="195"/>
      <c r="G77" s="195"/>
      <c r="H77" s="195"/>
      <c r="I77" s="195"/>
      <c r="K77" s="196"/>
      <c r="L77" s="261"/>
      <c r="M77" s="261"/>
      <c r="N77" s="261"/>
      <c r="O77" s="261"/>
      <c r="P77" s="294"/>
      <c r="Q77" s="294"/>
      <c r="R77" s="294"/>
      <c r="S77" s="294"/>
      <c r="T77" s="294"/>
      <c r="U77" s="261"/>
      <c r="V77" s="261"/>
      <c r="W77" s="261"/>
      <c r="X77" s="294"/>
      <c r="Y77" s="294"/>
      <c r="Z77" s="294"/>
      <c r="AA77" s="294"/>
      <c r="AB77" s="261"/>
      <c r="AC77" s="261"/>
      <c r="AD77" s="261"/>
      <c r="AE77" s="294"/>
      <c r="AF77" s="294"/>
      <c r="AG77" s="294"/>
      <c r="AH77" s="294"/>
      <c r="AI77" s="261"/>
      <c r="AJ77" s="261"/>
      <c r="AK77" s="261"/>
      <c r="AL77" s="294"/>
      <c r="AM77" s="294"/>
      <c r="AN77" s="294"/>
      <c r="AO77" s="294"/>
      <c r="AP77" s="261"/>
      <c r="AQ77" s="261"/>
      <c r="AR77" s="261"/>
      <c r="AS77" s="294"/>
      <c r="AT77" s="294"/>
      <c r="AU77" s="294"/>
      <c r="AV77" s="294"/>
      <c r="AW77" s="261"/>
      <c r="AX77" s="261"/>
      <c r="AY77" s="261"/>
      <c r="AZ77" s="294"/>
      <c r="BA77" s="294"/>
      <c r="BB77" s="294"/>
      <c r="BC77" s="294"/>
      <c r="BD77" s="261"/>
      <c r="BE77" s="261"/>
      <c r="BF77" s="261"/>
      <c r="BG77" s="294"/>
      <c r="BH77" s="294"/>
      <c r="BI77" s="294"/>
      <c r="BJ77" s="294"/>
      <c r="BK77" s="261"/>
      <c r="BL77" s="261"/>
      <c r="BM77" s="261"/>
      <c r="BN77" s="294"/>
      <c r="BO77" s="294"/>
      <c r="BP77" s="294"/>
      <c r="BQ77" s="294"/>
      <c r="BR77" s="261"/>
      <c r="BS77" s="261"/>
      <c r="BT77" s="261"/>
      <c r="BU77" s="294"/>
      <c r="BV77" s="294"/>
      <c r="BW77" s="294"/>
      <c r="BX77" s="294"/>
      <c r="BY77" s="261"/>
      <c r="BZ77" s="261"/>
      <c r="CA77" s="261"/>
      <c r="CB77" s="294"/>
      <c r="CC77" s="294"/>
      <c r="CD77" s="294"/>
      <c r="CE77" s="294"/>
      <c r="CF77" s="261"/>
      <c r="CG77" s="261"/>
    </row>
    <row r="78" spans="1:85" s="173" customFormat="1">
      <c r="A78" s="193"/>
      <c r="B78" s="194"/>
      <c r="C78" s="194"/>
      <c r="E78" s="195"/>
      <c r="F78" s="195"/>
      <c r="G78" s="195"/>
      <c r="H78" s="195"/>
      <c r="I78" s="195"/>
      <c r="K78" s="196"/>
      <c r="L78" s="261"/>
      <c r="M78" s="261"/>
      <c r="N78" s="261"/>
      <c r="O78" s="261"/>
      <c r="P78" s="294"/>
      <c r="Q78" s="294"/>
      <c r="R78" s="294"/>
      <c r="S78" s="294"/>
      <c r="T78" s="294"/>
      <c r="U78" s="261"/>
      <c r="V78" s="261"/>
      <c r="W78" s="261"/>
      <c r="X78" s="294"/>
      <c r="Y78" s="294"/>
      <c r="Z78" s="294"/>
      <c r="AA78" s="294"/>
      <c r="AB78" s="261"/>
      <c r="AC78" s="261"/>
      <c r="AD78" s="261"/>
      <c r="AE78" s="294"/>
      <c r="AF78" s="294"/>
      <c r="AG78" s="294"/>
      <c r="AH78" s="294"/>
      <c r="AI78" s="261"/>
      <c r="AJ78" s="261"/>
      <c r="AK78" s="261"/>
      <c r="AL78" s="294"/>
      <c r="AM78" s="294"/>
      <c r="AN78" s="294"/>
      <c r="AO78" s="294"/>
      <c r="AP78" s="261"/>
      <c r="AQ78" s="261"/>
      <c r="AR78" s="261"/>
      <c r="AS78" s="294"/>
      <c r="AT78" s="294"/>
      <c r="AU78" s="294"/>
      <c r="AV78" s="294"/>
      <c r="AW78" s="261"/>
      <c r="AX78" s="261"/>
      <c r="AY78" s="261"/>
      <c r="AZ78" s="294"/>
      <c r="BA78" s="294"/>
      <c r="BB78" s="294"/>
      <c r="BC78" s="294"/>
      <c r="BD78" s="261"/>
      <c r="BE78" s="261"/>
      <c r="BF78" s="261"/>
      <c r="BG78" s="294"/>
      <c r="BH78" s="294"/>
      <c r="BI78" s="294"/>
      <c r="BJ78" s="294"/>
      <c r="BK78" s="261"/>
      <c r="BL78" s="261"/>
      <c r="BM78" s="261"/>
      <c r="BN78" s="294"/>
      <c r="BO78" s="294"/>
      <c r="BP78" s="294"/>
      <c r="BQ78" s="294"/>
      <c r="BR78" s="261"/>
      <c r="BS78" s="261"/>
      <c r="BT78" s="261"/>
      <c r="BU78" s="294"/>
      <c r="BV78" s="294"/>
      <c r="BW78" s="294"/>
      <c r="BX78" s="294"/>
      <c r="BY78" s="261"/>
      <c r="BZ78" s="261"/>
      <c r="CA78" s="261"/>
      <c r="CB78" s="294"/>
      <c r="CC78" s="294"/>
      <c r="CD78" s="294"/>
      <c r="CE78" s="294"/>
      <c r="CF78" s="261"/>
      <c r="CG78" s="261"/>
    </row>
    <row r="79" spans="1:85" s="173" customFormat="1">
      <c r="A79" s="193"/>
      <c r="B79" s="194"/>
      <c r="C79" s="194"/>
      <c r="E79" s="195"/>
      <c r="F79" s="195"/>
      <c r="G79" s="195"/>
      <c r="H79" s="195"/>
      <c r="I79" s="195"/>
      <c r="K79" s="196"/>
      <c r="L79" s="261"/>
      <c r="M79" s="261"/>
      <c r="N79" s="261"/>
      <c r="O79" s="261"/>
      <c r="P79" s="294"/>
      <c r="Q79" s="294"/>
      <c r="R79" s="294"/>
      <c r="S79" s="294"/>
      <c r="T79" s="294"/>
      <c r="U79" s="261"/>
      <c r="V79" s="261"/>
      <c r="W79" s="261"/>
      <c r="X79" s="294"/>
      <c r="Y79" s="294"/>
      <c r="Z79" s="294"/>
      <c r="AA79" s="294"/>
      <c r="AB79" s="261"/>
      <c r="AC79" s="261"/>
      <c r="AD79" s="261"/>
      <c r="AE79" s="294"/>
      <c r="AF79" s="294"/>
      <c r="AG79" s="294"/>
      <c r="AH79" s="294"/>
      <c r="AI79" s="261"/>
      <c r="AJ79" s="261"/>
      <c r="AK79" s="261"/>
      <c r="AL79" s="294"/>
      <c r="AM79" s="294"/>
      <c r="AN79" s="294"/>
      <c r="AO79" s="294"/>
      <c r="AP79" s="261"/>
      <c r="AQ79" s="261"/>
      <c r="AR79" s="261"/>
      <c r="AS79" s="294"/>
      <c r="AT79" s="294"/>
      <c r="AU79" s="294"/>
      <c r="AV79" s="294"/>
      <c r="AW79" s="261"/>
      <c r="AX79" s="261"/>
      <c r="AY79" s="261"/>
      <c r="AZ79" s="294"/>
      <c r="BA79" s="294"/>
      <c r="BB79" s="294"/>
      <c r="BC79" s="294"/>
      <c r="BD79" s="261"/>
      <c r="BE79" s="261"/>
      <c r="BF79" s="261"/>
      <c r="BG79" s="294"/>
      <c r="BH79" s="294"/>
      <c r="BI79" s="294"/>
      <c r="BJ79" s="294"/>
      <c r="BK79" s="261"/>
      <c r="BL79" s="261"/>
      <c r="BM79" s="261"/>
      <c r="BN79" s="294"/>
      <c r="BO79" s="294"/>
      <c r="BP79" s="294"/>
      <c r="BQ79" s="294"/>
      <c r="BR79" s="261"/>
      <c r="BS79" s="261"/>
      <c r="BT79" s="261"/>
      <c r="BU79" s="294"/>
      <c r="BV79" s="294"/>
      <c r="BW79" s="294"/>
      <c r="BX79" s="294"/>
      <c r="BY79" s="261"/>
      <c r="BZ79" s="261"/>
      <c r="CA79" s="261"/>
      <c r="CB79" s="294"/>
      <c r="CC79" s="294"/>
      <c r="CD79" s="294"/>
      <c r="CE79" s="294"/>
      <c r="CF79" s="261"/>
      <c r="CG79" s="261"/>
    </row>
    <row r="80" spans="1:85" s="173" customFormat="1">
      <c r="A80" s="193"/>
      <c r="B80" s="194"/>
      <c r="C80" s="194"/>
      <c r="E80" s="195"/>
      <c r="F80" s="195"/>
      <c r="G80" s="195"/>
      <c r="H80" s="195"/>
      <c r="I80" s="195"/>
      <c r="K80" s="196"/>
      <c r="L80" s="261"/>
      <c r="M80" s="261"/>
      <c r="N80" s="261"/>
      <c r="O80" s="261"/>
      <c r="P80" s="294"/>
      <c r="Q80" s="294"/>
      <c r="R80" s="294"/>
      <c r="S80" s="294"/>
      <c r="T80" s="294"/>
      <c r="U80" s="261"/>
      <c r="V80" s="261"/>
      <c r="W80" s="261"/>
      <c r="X80" s="294"/>
      <c r="Y80" s="294"/>
      <c r="Z80" s="294"/>
      <c r="AA80" s="294"/>
      <c r="AB80" s="261"/>
      <c r="AC80" s="261"/>
      <c r="AD80" s="261"/>
      <c r="AE80" s="294"/>
      <c r="AF80" s="294"/>
      <c r="AG80" s="294"/>
      <c r="AH80" s="294"/>
      <c r="AI80" s="261"/>
      <c r="AJ80" s="261"/>
      <c r="AK80" s="261"/>
      <c r="AL80" s="294"/>
      <c r="AM80" s="294"/>
      <c r="AN80" s="294"/>
      <c r="AO80" s="294"/>
      <c r="AP80" s="261"/>
      <c r="AQ80" s="261"/>
      <c r="AR80" s="261"/>
      <c r="AS80" s="294"/>
      <c r="AT80" s="294"/>
      <c r="AU80" s="294"/>
      <c r="AV80" s="294"/>
      <c r="AW80" s="261"/>
      <c r="AX80" s="261"/>
      <c r="AY80" s="261"/>
      <c r="AZ80" s="294"/>
      <c r="BA80" s="294"/>
      <c r="BB80" s="294"/>
      <c r="BC80" s="294"/>
      <c r="BD80" s="261"/>
      <c r="BE80" s="261"/>
      <c r="BF80" s="261"/>
      <c r="BG80" s="294"/>
      <c r="BH80" s="294"/>
      <c r="BI80" s="294"/>
      <c r="BJ80" s="294"/>
      <c r="BK80" s="261"/>
      <c r="BL80" s="261"/>
      <c r="BM80" s="261"/>
      <c r="BN80" s="294"/>
      <c r="BO80" s="294"/>
      <c r="BP80" s="294"/>
      <c r="BQ80" s="294"/>
      <c r="BR80" s="261"/>
      <c r="BS80" s="261"/>
      <c r="BT80" s="261"/>
      <c r="BU80" s="294"/>
      <c r="BV80" s="294"/>
      <c r="BW80" s="294"/>
      <c r="BX80" s="294"/>
      <c r="BY80" s="261"/>
      <c r="BZ80" s="261"/>
      <c r="CA80" s="261"/>
      <c r="CB80" s="294"/>
      <c r="CC80" s="294"/>
      <c r="CD80" s="294"/>
      <c r="CE80" s="294"/>
      <c r="CF80" s="261"/>
      <c r="CG80" s="261"/>
    </row>
    <row r="81" spans="1:85" s="173" customFormat="1">
      <c r="A81" s="190"/>
      <c r="B81" s="191"/>
      <c r="C81" s="191"/>
      <c r="E81" s="192"/>
      <c r="F81" s="192"/>
      <c r="G81" s="192"/>
      <c r="H81" s="192"/>
      <c r="I81" s="192"/>
      <c r="K81" s="191"/>
      <c r="L81" s="261"/>
      <c r="M81" s="261"/>
      <c r="N81" s="261"/>
      <c r="O81" s="261"/>
      <c r="P81" s="294"/>
      <c r="Q81" s="294"/>
      <c r="R81" s="294"/>
      <c r="S81" s="294"/>
      <c r="T81" s="294"/>
      <c r="U81" s="261"/>
      <c r="V81" s="261"/>
      <c r="W81" s="261"/>
      <c r="X81" s="294"/>
      <c r="Y81" s="294"/>
      <c r="Z81" s="294"/>
      <c r="AA81" s="294"/>
      <c r="AB81" s="261"/>
      <c r="AC81" s="261"/>
      <c r="AD81" s="261"/>
      <c r="AE81" s="294"/>
      <c r="AF81" s="294"/>
      <c r="AG81" s="294"/>
      <c r="AH81" s="294"/>
      <c r="AI81" s="261"/>
      <c r="AJ81" s="261"/>
      <c r="AK81" s="261"/>
      <c r="AL81" s="294"/>
      <c r="AM81" s="294"/>
      <c r="AN81" s="294"/>
      <c r="AO81" s="294"/>
      <c r="AP81" s="261"/>
      <c r="AQ81" s="261"/>
      <c r="AR81" s="261"/>
      <c r="AS81" s="294"/>
      <c r="AT81" s="294"/>
      <c r="AU81" s="294"/>
      <c r="AV81" s="294"/>
      <c r="AW81" s="261"/>
      <c r="AX81" s="261"/>
      <c r="AY81" s="261"/>
      <c r="AZ81" s="294"/>
      <c r="BA81" s="294"/>
      <c r="BB81" s="294"/>
      <c r="BC81" s="294"/>
      <c r="BD81" s="261"/>
      <c r="BE81" s="261"/>
      <c r="BF81" s="261"/>
      <c r="BG81" s="294"/>
      <c r="BH81" s="294"/>
      <c r="BI81" s="294"/>
      <c r="BJ81" s="294"/>
      <c r="BK81" s="261"/>
      <c r="BL81" s="261"/>
      <c r="BM81" s="261"/>
      <c r="BN81" s="294"/>
      <c r="BO81" s="294"/>
      <c r="BP81" s="294"/>
      <c r="BQ81" s="294"/>
      <c r="BR81" s="261"/>
      <c r="BS81" s="261"/>
      <c r="BT81" s="261"/>
      <c r="BU81" s="294"/>
      <c r="BV81" s="294"/>
      <c r="BW81" s="294"/>
      <c r="BX81" s="294"/>
      <c r="BY81" s="261"/>
      <c r="BZ81" s="261"/>
      <c r="CA81" s="261"/>
      <c r="CB81" s="294"/>
      <c r="CC81" s="294"/>
      <c r="CD81" s="294"/>
      <c r="CE81" s="294"/>
      <c r="CF81" s="261"/>
      <c r="CG81" s="261"/>
    </row>
    <row r="82" spans="1:85" s="173" customFormat="1">
      <c r="A82" s="193"/>
      <c r="B82" s="194"/>
      <c r="C82" s="194"/>
      <c r="E82" s="195"/>
      <c r="F82" s="195"/>
      <c r="G82" s="195"/>
      <c r="H82" s="195"/>
      <c r="I82" s="195"/>
      <c r="K82" s="196"/>
      <c r="L82" s="261"/>
      <c r="M82" s="261"/>
      <c r="N82" s="261"/>
      <c r="O82" s="261"/>
      <c r="P82" s="294"/>
      <c r="Q82" s="294"/>
      <c r="R82" s="294"/>
      <c r="S82" s="294"/>
      <c r="T82" s="294"/>
      <c r="U82" s="261"/>
      <c r="V82" s="261"/>
      <c r="W82" s="261"/>
      <c r="X82" s="294"/>
      <c r="Y82" s="294"/>
      <c r="Z82" s="294"/>
      <c r="AA82" s="294"/>
      <c r="AB82" s="261"/>
      <c r="AC82" s="261"/>
      <c r="AD82" s="261"/>
      <c r="AE82" s="294"/>
      <c r="AF82" s="294"/>
      <c r="AG82" s="294"/>
      <c r="AH82" s="294"/>
      <c r="AI82" s="261"/>
      <c r="AJ82" s="261"/>
      <c r="AK82" s="261"/>
      <c r="AL82" s="294"/>
      <c r="AM82" s="294"/>
      <c r="AN82" s="294"/>
      <c r="AO82" s="294"/>
      <c r="AP82" s="261"/>
      <c r="AQ82" s="261"/>
      <c r="AR82" s="261"/>
      <c r="AS82" s="294"/>
      <c r="AT82" s="294"/>
      <c r="AU82" s="294"/>
      <c r="AV82" s="294"/>
      <c r="AW82" s="261"/>
      <c r="AX82" s="261"/>
      <c r="AY82" s="261"/>
      <c r="AZ82" s="294"/>
      <c r="BA82" s="294"/>
      <c r="BB82" s="294"/>
      <c r="BC82" s="294"/>
      <c r="BD82" s="261"/>
      <c r="BE82" s="261"/>
      <c r="BF82" s="261"/>
      <c r="BG82" s="294"/>
      <c r="BH82" s="294"/>
      <c r="BI82" s="294"/>
      <c r="BJ82" s="294"/>
      <c r="BK82" s="261"/>
      <c r="BL82" s="261"/>
      <c r="BM82" s="261"/>
      <c r="BN82" s="294"/>
      <c r="BO82" s="294"/>
      <c r="BP82" s="294"/>
      <c r="BQ82" s="294"/>
      <c r="BR82" s="261"/>
      <c r="BS82" s="261"/>
      <c r="BT82" s="261"/>
      <c r="BU82" s="294"/>
      <c r="BV82" s="294"/>
      <c r="BW82" s="294"/>
      <c r="BX82" s="294"/>
      <c r="BY82" s="261"/>
      <c r="BZ82" s="261"/>
      <c r="CA82" s="261"/>
      <c r="CB82" s="294"/>
      <c r="CC82" s="294"/>
      <c r="CD82" s="294"/>
      <c r="CE82" s="294"/>
      <c r="CF82" s="261"/>
      <c r="CG82" s="261"/>
    </row>
    <row r="83" spans="1:85" s="173" customFormat="1">
      <c r="A83" s="193"/>
      <c r="B83" s="194"/>
      <c r="C83" s="194"/>
      <c r="E83" s="192"/>
      <c r="F83" s="192"/>
      <c r="G83" s="192"/>
      <c r="H83" s="192"/>
      <c r="I83" s="192"/>
      <c r="K83" s="191"/>
      <c r="L83" s="261"/>
      <c r="M83" s="261"/>
      <c r="N83" s="261"/>
      <c r="O83" s="261"/>
      <c r="P83" s="294"/>
      <c r="Q83" s="294"/>
      <c r="R83" s="294"/>
      <c r="S83" s="294"/>
      <c r="T83" s="294"/>
      <c r="U83" s="261"/>
      <c r="V83" s="261"/>
      <c r="W83" s="261"/>
      <c r="X83" s="294"/>
      <c r="Y83" s="294"/>
      <c r="Z83" s="294"/>
      <c r="AA83" s="294"/>
      <c r="AB83" s="261"/>
      <c r="AC83" s="261"/>
      <c r="AD83" s="261"/>
      <c r="AE83" s="294"/>
      <c r="AF83" s="294"/>
      <c r="AG83" s="294"/>
      <c r="AH83" s="294"/>
      <c r="AI83" s="261"/>
      <c r="AJ83" s="261"/>
      <c r="AK83" s="261"/>
      <c r="AL83" s="294"/>
      <c r="AM83" s="294"/>
      <c r="AN83" s="294"/>
      <c r="AO83" s="294"/>
      <c r="AP83" s="261"/>
      <c r="AQ83" s="261"/>
      <c r="AR83" s="261"/>
      <c r="AS83" s="294"/>
      <c r="AT83" s="294"/>
      <c r="AU83" s="294"/>
      <c r="AV83" s="294"/>
      <c r="AW83" s="261"/>
      <c r="AX83" s="261"/>
      <c r="AY83" s="261"/>
      <c r="AZ83" s="294"/>
      <c r="BA83" s="294"/>
      <c r="BB83" s="294"/>
      <c r="BC83" s="294"/>
      <c r="BD83" s="261"/>
      <c r="BE83" s="261"/>
      <c r="BF83" s="261"/>
      <c r="BG83" s="294"/>
      <c r="BH83" s="294"/>
      <c r="BI83" s="294"/>
      <c r="BJ83" s="294"/>
      <c r="BK83" s="261"/>
      <c r="BL83" s="261"/>
      <c r="BM83" s="261"/>
      <c r="BN83" s="294"/>
      <c r="BO83" s="294"/>
      <c r="BP83" s="294"/>
      <c r="BQ83" s="294"/>
      <c r="BR83" s="261"/>
      <c r="BS83" s="261"/>
      <c r="BT83" s="261"/>
      <c r="BU83" s="294"/>
      <c r="BV83" s="294"/>
      <c r="BW83" s="294"/>
      <c r="BX83" s="294"/>
      <c r="BY83" s="261"/>
      <c r="BZ83" s="261"/>
      <c r="CA83" s="261"/>
      <c r="CB83" s="294"/>
      <c r="CC83" s="294"/>
      <c r="CD83" s="294"/>
      <c r="CE83" s="294"/>
      <c r="CF83" s="261"/>
      <c r="CG83" s="261"/>
    </row>
    <row r="84" spans="1:85" s="173" customFormat="1">
      <c r="A84" s="193"/>
      <c r="B84" s="194"/>
      <c r="C84" s="194"/>
      <c r="E84" s="192"/>
      <c r="F84" s="192"/>
      <c r="G84" s="192"/>
      <c r="H84" s="192"/>
      <c r="I84" s="192"/>
      <c r="K84" s="191"/>
      <c r="L84" s="261"/>
      <c r="M84" s="261"/>
      <c r="N84" s="261"/>
      <c r="O84" s="261"/>
      <c r="P84" s="294"/>
      <c r="Q84" s="294"/>
      <c r="R84" s="294"/>
      <c r="S84" s="294"/>
      <c r="T84" s="294"/>
      <c r="U84" s="261"/>
      <c r="V84" s="261"/>
      <c r="W84" s="261"/>
      <c r="X84" s="294"/>
      <c r="Y84" s="294"/>
      <c r="Z84" s="294"/>
      <c r="AA84" s="294"/>
      <c r="AB84" s="261"/>
      <c r="AC84" s="261"/>
      <c r="AD84" s="261"/>
      <c r="AE84" s="294"/>
      <c r="AF84" s="294"/>
      <c r="AG84" s="294"/>
      <c r="AH84" s="294"/>
      <c r="AI84" s="261"/>
      <c r="AJ84" s="261"/>
      <c r="AK84" s="261"/>
      <c r="AL84" s="294"/>
      <c r="AM84" s="294"/>
      <c r="AN84" s="294"/>
      <c r="AO84" s="294"/>
      <c r="AP84" s="261"/>
      <c r="AQ84" s="261"/>
      <c r="AR84" s="261"/>
      <c r="AS84" s="294"/>
      <c r="AT84" s="294"/>
      <c r="AU84" s="294"/>
      <c r="AV84" s="294"/>
      <c r="AW84" s="261"/>
      <c r="AX84" s="261"/>
      <c r="AY84" s="261"/>
      <c r="AZ84" s="294"/>
      <c r="BA84" s="294"/>
      <c r="BB84" s="294"/>
      <c r="BC84" s="294"/>
      <c r="BD84" s="261"/>
      <c r="BE84" s="261"/>
      <c r="BF84" s="261"/>
      <c r="BG84" s="294"/>
      <c r="BH84" s="294"/>
      <c r="BI84" s="294"/>
      <c r="BJ84" s="294"/>
      <c r="BK84" s="261"/>
      <c r="BL84" s="261"/>
      <c r="BM84" s="261"/>
      <c r="BN84" s="294"/>
      <c r="BO84" s="294"/>
      <c r="BP84" s="294"/>
      <c r="BQ84" s="294"/>
      <c r="BR84" s="261"/>
      <c r="BS84" s="261"/>
      <c r="BT84" s="261"/>
      <c r="BU84" s="294"/>
      <c r="BV84" s="294"/>
      <c r="BW84" s="294"/>
      <c r="BX84" s="294"/>
      <c r="BY84" s="261"/>
      <c r="BZ84" s="261"/>
      <c r="CA84" s="261"/>
      <c r="CB84" s="294"/>
      <c r="CC84" s="294"/>
      <c r="CD84" s="294"/>
      <c r="CE84" s="294"/>
      <c r="CF84" s="261"/>
      <c r="CG84" s="261"/>
    </row>
    <row r="85" spans="1:85" s="173" customFormat="1">
      <c r="A85" s="193"/>
      <c r="B85" s="194"/>
      <c r="C85" s="194"/>
      <c r="E85" s="192"/>
      <c r="F85" s="192"/>
      <c r="G85" s="192"/>
      <c r="H85" s="192"/>
      <c r="I85" s="192"/>
      <c r="K85" s="191"/>
      <c r="L85" s="261"/>
      <c r="M85" s="261"/>
      <c r="N85" s="261"/>
      <c r="O85" s="261"/>
      <c r="P85" s="294"/>
      <c r="Q85" s="294"/>
      <c r="R85" s="294"/>
      <c r="S85" s="294"/>
      <c r="T85" s="294"/>
      <c r="U85" s="261"/>
      <c r="V85" s="261"/>
      <c r="W85" s="261"/>
      <c r="X85" s="294"/>
      <c r="Y85" s="294"/>
      <c r="Z85" s="294"/>
      <c r="AA85" s="294"/>
      <c r="AB85" s="261"/>
      <c r="AC85" s="261"/>
      <c r="AD85" s="261"/>
      <c r="AE85" s="294"/>
      <c r="AF85" s="294"/>
      <c r="AG85" s="294"/>
      <c r="AH85" s="294"/>
      <c r="AI85" s="261"/>
      <c r="AJ85" s="261"/>
      <c r="AK85" s="261"/>
      <c r="AL85" s="294"/>
      <c r="AM85" s="294"/>
      <c r="AN85" s="294"/>
      <c r="AO85" s="294"/>
      <c r="AP85" s="261"/>
      <c r="AQ85" s="261"/>
      <c r="AR85" s="261"/>
      <c r="AS85" s="294"/>
      <c r="AT85" s="294"/>
      <c r="AU85" s="294"/>
      <c r="AV85" s="294"/>
      <c r="AW85" s="261"/>
      <c r="AX85" s="261"/>
      <c r="AY85" s="261"/>
      <c r="AZ85" s="294"/>
      <c r="BA85" s="294"/>
      <c r="BB85" s="294"/>
      <c r="BC85" s="294"/>
      <c r="BD85" s="261"/>
      <c r="BE85" s="261"/>
      <c r="BF85" s="261"/>
      <c r="BG85" s="294"/>
      <c r="BH85" s="294"/>
      <c r="BI85" s="294"/>
      <c r="BJ85" s="294"/>
      <c r="BK85" s="261"/>
      <c r="BL85" s="261"/>
      <c r="BM85" s="261"/>
      <c r="BN85" s="294"/>
      <c r="BO85" s="294"/>
      <c r="BP85" s="294"/>
      <c r="BQ85" s="294"/>
      <c r="BR85" s="261"/>
      <c r="BS85" s="261"/>
      <c r="BT85" s="261"/>
      <c r="BU85" s="294"/>
      <c r="BV85" s="294"/>
      <c r="BW85" s="294"/>
      <c r="BX85" s="294"/>
      <c r="BY85" s="261"/>
      <c r="BZ85" s="261"/>
      <c r="CA85" s="261"/>
      <c r="CB85" s="294"/>
      <c r="CC85" s="294"/>
      <c r="CD85" s="294"/>
      <c r="CE85" s="294"/>
      <c r="CF85" s="261"/>
      <c r="CG85" s="261"/>
    </row>
    <row r="86" spans="1:85" s="173" customFormat="1">
      <c r="A86" s="193"/>
      <c r="B86" s="194"/>
      <c r="C86" s="194"/>
      <c r="E86" s="192"/>
      <c r="F86" s="192"/>
      <c r="G86" s="192"/>
      <c r="H86" s="192"/>
      <c r="I86" s="192"/>
      <c r="K86" s="191"/>
      <c r="L86" s="261"/>
      <c r="M86" s="261"/>
      <c r="N86" s="261"/>
      <c r="O86" s="261"/>
      <c r="P86" s="294"/>
      <c r="Q86" s="294"/>
      <c r="R86" s="294"/>
      <c r="S86" s="294"/>
      <c r="T86" s="294"/>
      <c r="U86" s="261"/>
      <c r="V86" s="261"/>
      <c r="W86" s="261"/>
      <c r="X86" s="294"/>
      <c r="Y86" s="294"/>
      <c r="Z86" s="294"/>
      <c r="AA86" s="294"/>
      <c r="AB86" s="261"/>
      <c r="AC86" s="261"/>
      <c r="AD86" s="261"/>
      <c r="AE86" s="294"/>
      <c r="AF86" s="294"/>
      <c r="AG86" s="294"/>
      <c r="AH86" s="294"/>
      <c r="AI86" s="261"/>
      <c r="AJ86" s="261"/>
      <c r="AK86" s="261"/>
      <c r="AL86" s="294"/>
      <c r="AM86" s="294"/>
      <c r="AN86" s="294"/>
      <c r="AO86" s="294"/>
      <c r="AP86" s="261"/>
      <c r="AQ86" s="261"/>
      <c r="AR86" s="261"/>
      <c r="AS86" s="294"/>
      <c r="AT86" s="294"/>
      <c r="AU86" s="294"/>
      <c r="AV86" s="294"/>
      <c r="AW86" s="261"/>
      <c r="AX86" s="261"/>
      <c r="AY86" s="261"/>
      <c r="AZ86" s="294"/>
      <c r="BA86" s="294"/>
      <c r="BB86" s="294"/>
      <c r="BC86" s="294"/>
      <c r="BD86" s="261"/>
      <c r="BE86" s="261"/>
      <c r="BF86" s="261"/>
      <c r="BG86" s="294"/>
      <c r="BH86" s="294"/>
      <c r="BI86" s="294"/>
      <c r="BJ86" s="294"/>
      <c r="BK86" s="261"/>
      <c r="BL86" s="261"/>
      <c r="BM86" s="261"/>
      <c r="BN86" s="294"/>
      <c r="BO86" s="294"/>
      <c r="BP86" s="294"/>
      <c r="BQ86" s="294"/>
      <c r="BR86" s="261"/>
      <c r="BS86" s="261"/>
      <c r="BT86" s="261"/>
      <c r="BU86" s="294"/>
      <c r="BV86" s="294"/>
      <c r="BW86" s="294"/>
      <c r="BX86" s="294"/>
      <c r="BY86" s="261"/>
      <c r="BZ86" s="261"/>
      <c r="CA86" s="261"/>
      <c r="CB86" s="294"/>
      <c r="CC86" s="294"/>
      <c r="CD86" s="294"/>
      <c r="CE86" s="294"/>
      <c r="CF86" s="261"/>
      <c r="CG86" s="261"/>
    </row>
    <row r="87" spans="1:85" s="173" customFormat="1">
      <c r="A87" s="193"/>
      <c r="B87" s="194"/>
      <c r="C87" s="194"/>
      <c r="E87" s="192"/>
      <c r="F87" s="192"/>
      <c r="G87" s="192"/>
      <c r="H87" s="192"/>
      <c r="I87" s="192"/>
      <c r="K87" s="191"/>
      <c r="L87" s="261"/>
      <c r="M87" s="261"/>
      <c r="N87" s="261"/>
      <c r="O87" s="261"/>
      <c r="P87" s="294"/>
      <c r="Q87" s="294"/>
      <c r="R87" s="294"/>
      <c r="S87" s="294"/>
      <c r="T87" s="294"/>
      <c r="U87" s="261"/>
      <c r="V87" s="261"/>
      <c r="W87" s="261"/>
      <c r="X87" s="294"/>
      <c r="Y87" s="294"/>
      <c r="Z87" s="294"/>
      <c r="AA87" s="294"/>
      <c r="AB87" s="261"/>
      <c r="AC87" s="261"/>
      <c r="AD87" s="261"/>
      <c r="AE87" s="294"/>
      <c r="AF87" s="294"/>
      <c r="AG87" s="294"/>
      <c r="AH87" s="294"/>
      <c r="AI87" s="261"/>
      <c r="AJ87" s="261"/>
      <c r="AK87" s="261"/>
      <c r="AL87" s="294"/>
      <c r="AM87" s="294"/>
      <c r="AN87" s="294"/>
      <c r="AO87" s="294"/>
      <c r="AP87" s="261"/>
      <c r="AQ87" s="261"/>
      <c r="AR87" s="261"/>
      <c r="AS87" s="294"/>
      <c r="AT87" s="294"/>
      <c r="AU87" s="294"/>
      <c r="AV87" s="294"/>
      <c r="AW87" s="261"/>
      <c r="AX87" s="261"/>
      <c r="AY87" s="261"/>
      <c r="AZ87" s="294"/>
      <c r="BA87" s="294"/>
      <c r="BB87" s="294"/>
      <c r="BC87" s="294"/>
      <c r="BD87" s="261"/>
      <c r="BE87" s="261"/>
      <c r="BF87" s="261"/>
      <c r="BG87" s="294"/>
      <c r="BH87" s="294"/>
      <c r="BI87" s="294"/>
      <c r="BJ87" s="294"/>
      <c r="BK87" s="261"/>
      <c r="BL87" s="261"/>
      <c r="BM87" s="261"/>
      <c r="BN87" s="294"/>
      <c r="BO87" s="294"/>
      <c r="BP87" s="294"/>
      <c r="BQ87" s="294"/>
      <c r="BR87" s="261"/>
      <c r="BS87" s="261"/>
      <c r="BT87" s="261"/>
      <c r="BU87" s="294"/>
      <c r="BV87" s="294"/>
      <c r="BW87" s="294"/>
      <c r="BX87" s="294"/>
      <c r="BY87" s="261"/>
      <c r="BZ87" s="261"/>
      <c r="CA87" s="261"/>
      <c r="CB87" s="294"/>
      <c r="CC87" s="294"/>
      <c r="CD87" s="294"/>
      <c r="CE87" s="294"/>
      <c r="CF87" s="261"/>
      <c r="CG87" s="261"/>
    </row>
    <row r="88" spans="1:85" s="173" customFormat="1">
      <c r="A88" s="193"/>
      <c r="B88" s="194"/>
      <c r="C88" s="194"/>
      <c r="E88" s="195"/>
      <c r="F88" s="195"/>
      <c r="G88" s="195"/>
      <c r="H88" s="195"/>
      <c r="I88" s="195"/>
      <c r="J88" s="196"/>
      <c r="K88" s="196"/>
      <c r="L88" s="261"/>
      <c r="M88" s="261"/>
      <c r="N88" s="261"/>
      <c r="O88" s="261"/>
      <c r="P88" s="294"/>
      <c r="Q88" s="294"/>
      <c r="R88" s="294"/>
      <c r="S88" s="294"/>
      <c r="T88" s="294"/>
      <c r="U88" s="261"/>
      <c r="V88" s="261"/>
      <c r="W88" s="261"/>
      <c r="X88" s="294"/>
      <c r="Y88" s="294"/>
      <c r="Z88" s="294"/>
      <c r="AA88" s="294"/>
      <c r="AB88" s="261"/>
      <c r="AC88" s="261"/>
      <c r="AD88" s="261"/>
      <c r="AE88" s="294"/>
      <c r="AF88" s="294"/>
      <c r="AG88" s="294"/>
      <c r="AH88" s="294"/>
      <c r="AI88" s="261"/>
      <c r="AJ88" s="261"/>
      <c r="AK88" s="261"/>
      <c r="AL88" s="294"/>
      <c r="AM88" s="294"/>
      <c r="AN88" s="294"/>
      <c r="AO88" s="294"/>
      <c r="AP88" s="261"/>
      <c r="AQ88" s="261"/>
      <c r="AR88" s="261"/>
      <c r="AS88" s="294"/>
      <c r="AT88" s="294"/>
      <c r="AU88" s="294"/>
      <c r="AV88" s="294"/>
      <c r="AW88" s="261"/>
      <c r="AX88" s="261"/>
      <c r="AY88" s="261"/>
      <c r="AZ88" s="294"/>
      <c r="BA88" s="294"/>
      <c r="BB88" s="294"/>
      <c r="BC88" s="294"/>
      <c r="BD88" s="261"/>
      <c r="BE88" s="261"/>
      <c r="BF88" s="261"/>
      <c r="BG88" s="294"/>
      <c r="BH88" s="294"/>
      <c r="BI88" s="294"/>
      <c r="BJ88" s="294"/>
      <c r="BK88" s="261"/>
      <c r="BL88" s="261"/>
      <c r="BM88" s="261"/>
      <c r="BN88" s="294"/>
      <c r="BO88" s="294"/>
      <c r="BP88" s="294"/>
      <c r="BQ88" s="294"/>
      <c r="BR88" s="261"/>
      <c r="BS88" s="261"/>
      <c r="BT88" s="261"/>
      <c r="BU88" s="294"/>
      <c r="BV88" s="294"/>
      <c r="BW88" s="294"/>
      <c r="BX88" s="294"/>
      <c r="BY88" s="261"/>
      <c r="BZ88" s="261"/>
      <c r="CA88" s="261"/>
      <c r="CB88" s="294"/>
      <c r="CC88" s="294"/>
      <c r="CD88" s="294"/>
      <c r="CE88" s="294"/>
      <c r="CF88" s="261"/>
      <c r="CG88" s="261"/>
    </row>
    <row r="89" spans="1:85" s="173" customFormat="1">
      <c r="A89" s="193"/>
      <c r="B89" s="194"/>
      <c r="C89" s="194"/>
      <c r="E89" s="195"/>
      <c r="F89" s="195"/>
      <c r="G89" s="195"/>
      <c r="H89" s="195"/>
      <c r="I89" s="195"/>
      <c r="J89" s="196"/>
      <c r="K89" s="196"/>
      <c r="L89" s="261"/>
      <c r="M89" s="261"/>
      <c r="N89" s="261"/>
      <c r="O89" s="261"/>
      <c r="P89" s="294"/>
      <c r="Q89" s="294"/>
      <c r="R89" s="294"/>
      <c r="S89" s="294"/>
      <c r="T89" s="294"/>
      <c r="U89" s="261"/>
      <c r="V89" s="261"/>
      <c r="W89" s="261"/>
      <c r="X89" s="294"/>
      <c r="Y89" s="294"/>
      <c r="Z89" s="294"/>
      <c r="AA89" s="294"/>
      <c r="AB89" s="261"/>
      <c r="AC89" s="261"/>
      <c r="AD89" s="261"/>
      <c r="AE89" s="294"/>
      <c r="AF89" s="294"/>
      <c r="AG89" s="294"/>
      <c r="AH89" s="294"/>
      <c r="AI89" s="261"/>
      <c r="AJ89" s="261"/>
      <c r="AK89" s="261"/>
      <c r="AL89" s="294"/>
      <c r="AM89" s="294"/>
      <c r="AN89" s="294"/>
      <c r="AO89" s="294"/>
      <c r="AP89" s="261"/>
      <c r="AQ89" s="261"/>
      <c r="AR89" s="261"/>
      <c r="AS89" s="294"/>
      <c r="AT89" s="294"/>
      <c r="AU89" s="294"/>
      <c r="AV89" s="294"/>
      <c r="AW89" s="261"/>
      <c r="AX89" s="261"/>
      <c r="AY89" s="261"/>
      <c r="AZ89" s="294"/>
      <c r="BA89" s="294"/>
      <c r="BB89" s="294"/>
      <c r="BC89" s="294"/>
      <c r="BD89" s="261"/>
      <c r="BE89" s="261"/>
      <c r="BF89" s="261"/>
      <c r="BG89" s="294"/>
      <c r="BH89" s="294"/>
      <c r="BI89" s="294"/>
      <c r="BJ89" s="294"/>
      <c r="BK89" s="261"/>
      <c r="BL89" s="261"/>
      <c r="BM89" s="261"/>
      <c r="BN89" s="294"/>
      <c r="BO89" s="294"/>
      <c r="BP89" s="294"/>
      <c r="BQ89" s="294"/>
      <c r="BR89" s="261"/>
      <c r="BS89" s="261"/>
      <c r="BT89" s="261"/>
      <c r="BU89" s="294"/>
      <c r="BV89" s="294"/>
      <c r="BW89" s="294"/>
      <c r="BX89" s="294"/>
      <c r="BY89" s="261"/>
      <c r="BZ89" s="261"/>
      <c r="CA89" s="261"/>
      <c r="CB89" s="294"/>
      <c r="CC89" s="294"/>
      <c r="CD89" s="294"/>
      <c r="CE89" s="294"/>
      <c r="CF89" s="261"/>
      <c r="CG89" s="261"/>
    </row>
    <row r="90" spans="1:85" s="173" customFormat="1">
      <c r="A90" s="193"/>
      <c r="B90" s="194"/>
      <c r="C90" s="194"/>
      <c r="E90" s="192"/>
      <c r="F90" s="192"/>
      <c r="G90" s="192"/>
      <c r="H90" s="192"/>
      <c r="I90" s="192"/>
      <c r="J90" s="191"/>
      <c r="K90" s="191"/>
      <c r="L90" s="261"/>
      <c r="M90" s="261"/>
      <c r="N90" s="261"/>
      <c r="O90" s="261"/>
      <c r="P90" s="294"/>
      <c r="Q90" s="294"/>
      <c r="R90" s="294"/>
      <c r="S90" s="294"/>
      <c r="T90" s="294"/>
      <c r="U90" s="261"/>
      <c r="V90" s="261"/>
      <c r="W90" s="261"/>
      <c r="X90" s="294"/>
      <c r="Y90" s="294"/>
      <c r="Z90" s="294"/>
      <c r="AA90" s="294"/>
      <c r="AB90" s="261"/>
      <c r="AC90" s="261"/>
      <c r="AD90" s="261"/>
      <c r="AE90" s="294"/>
      <c r="AF90" s="294"/>
      <c r="AG90" s="294"/>
      <c r="AH90" s="294"/>
      <c r="AI90" s="261"/>
      <c r="AJ90" s="261"/>
      <c r="AK90" s="261"/>
      <c r="AL90" s="294"/>
      <c r="AM90" s="294"/>
      <c r="AN90" s="294"/>
      <c r="AO90" s="294"/>
      <c r="AP90" s="261"/>
      <c r="AQ90" s="261"/>
      <c r="AR90" s="261"/>
      <c r="AS90" s="294"/>
      <c r="AT90" s="294"/>
      <c r="AU90" s="294"/>
      <c r="AV90" s="294"/>
      <c r="AW90" s="261"/>
      <c r="AX90" s="261"/>
      <c r="AY90" s="261"/>
      <c r="AZ90" s="294"/>
      <c r="BA90" s="294"/>
      <c r="BB90" s="294"/>
      <c r="BC90" s="294"/>
      <c r="BD90" s="261"/>
      <c r="BE90" s="261"/>
      <c r="BF90" s="261"/>
      <c r="BG90" s="294"/>
      <c r="BH90" s="294"/>
      <c r="BI90" s="294"/>
      <c r="BJ90" s="294"/>
      <c r="BK90" s="261"/>
      <c r="BL90" s="261"/>
      <c r="BM90" s="261"/>
      <c r="BN90" s="294"/>
      <c r="BO90" s="294"/>
      <c r="BP90" s="294"/>
      <c r="BQ90" s="294"/>
      <c r="BR90" s="261"/>
      <c r="BS90" s="261"/>
      <c r="BT90" s="261"/>
      <c r="BU90" s="294"/>
      <c r="BV90" s="294"/>
      <c r="BW90" s="294"/>
      <c r="BX90" s="294"/>
      <c r="BY90" s="261"/>
      <c r="BZ90" s="261"/>
      <c r="CA90" s="261"/>
      <c r="CB90" s="294"/>
      <c r="CC90" s="294"/>
      <c r="CD90" s="294"/>
      <c r="CE90" s="294"/>
      <c r="CF90" s="261"/>
      <c r="CG90" s="261"/>
    </row>
    <row r="91" spans="1:85" s="173" customFormat="1">
      <c r="A91" s="193"/>
      <c r="B91" s="194"/>
      <c r="C91" s="194"/>
      <c r="E91" s="195"/>
      <c r="F91" s="195"/>
      <c r="G91" s="195"/>
      <c r="H91" s="195"/>
      <c r="I91" s="195"/>
      <c r="J91" s="196"/>
      <c r="K91" s="196"/>
      <c r="L91" s="261"/>
      <c r="M91" s="261"/>
      <c r="N91" s="261"/>
      <c r="O91" s="261"/>
      <c r="P91" s="294"/>
      <c r="Q91" s="294"/>
      <c r="R91" s="294"/>
      <c r="S91" s="294"/>
      <c r="T91" s="294"/>
      <c r="U91" s="261"/>
      <c r="V91" s="261"/>
      <c r="W91" s="261"/>
      <c r="X91" s="294"/>
      <c r="Y91" s="294"/>
      <c r="Z91" s="294"/>
      <c r="AA91" s="294"/>
      <c r="AB91" s="261"/>
      <c r="AC91" s="261"/>
      <c r="AD91" s="261"/>
      <c r="AE91" s="294"/>
      <c r="AF91" s="294"/>
      <c r="AG91" s="294"/>
      <c r="AH91" s="294"/>
      <c r="AI91" s="261"/>
      <c r="AJ91" s="261"/>
      <c r="AK91" s="261"/>
      <c r="AL91" s="294"/>
      <c r="AM91" s="294"/>
      <c r="AN91" s="294"/>
      <c r="AO91" s="294"/>
      <c r="AP91" s="261"/>
      <c r="AQ91" s="261"/>
      <c r="AR91" s="261"/>
      <c r="AS91" s="294"/>
      <c r="AT91" s="294"/>
      <c r="AU91" s="294"/>
      <c r="AV91" s="294"/>
      <c r="AW91" s="261"/>
      <c r="AX91" s="261"/>
      <c r="AY91" s="261"/>
      <c r="AZ91" s="294"/>
      <c r="BA91" s="294"/>
      <c r="BB91" s="294"/>
      <c r="BC91" s="294"/>
      <c r="BD91" s="261"/>
      <c r="BE91" s="261"/>
      <c r="BF91" s="261"/>
      <c r="BG91" s="294"/>
      <c r="BH91" s="294"/>
      <c r="BI91" s="294"/>
      <c r="BJ91" s="294"/>
      <c r="BK91" s="261"/>
      <c r="BL91" s="261"/>
      <c r="BM91" s="261"/>
      <c r="BN91" s="294"/>
      <c r="BO91" s="294"/>
      <c r="BP91" s="294"/>
      <c r="BQ91" s="294"/>
      <c r="BR91" s="261"/>
      <c r="BS91" s="261"/>
      <c r="BT91" s="261"/>
      <c r="BU91" s="294"/>
      <c r="BV91" s="294"/>
      <c r="BW91" s="294"/>
      <c r="BX91" s="294"/>
      <c r="BY91" s="261"/>
      <c r="BZ91" s="261"/>
      <c r="CA91" s="261"/>
      <c r="CB91" s="294"/>
      <c r="CC91" s="294"/>
      <c r="CD91" s="294"/>
      <c r="CE91" s="294"/>
      <c r="CF91" s="261"/>
      <c r="CG91" s="261"/>
    </row>
    <row r="92" spans="1:85" s="173" customFormat="1">
      <c r="A92" s="193"/>
      <c r="B92" s="194"/>
      <c r="C92" s="194"/>
      <c r="E92" s="195"/>
      <c r="F92" s="195"/>
      <c r="G92" s="195"/>
      <c r="H92" s="195"/>
      <c r="I92" s="195"/>
      <c r="J92" s="196"/>
      <c r="K92" s="196"/>
      <c r="L92" s="261"/>
      <c r="M92" s="261"/>
      <c r="N92" s="261"/>
      <c r="O92" s="261"/>
      <c r="P92" s="294"/>
      <c r="Q92" s="294"/>
      <c r="R92" s="294"/>
      <c r="S92" s="294"/>
      <c r="T92" s="294"/>
      <c r="U92" s="261"/>
      <c r="V92" s="261"/>
      <c r="W92" s="261"/>
      <c r="X92" s="294"/>
      <c r="Y92" s="294"/>
      <c r="Z92" s="294"/>
      <c r="AA92" s="294"/>
      <c r="AB92" s="261"/>
      <c r="AC92" s="261"/>
      <c r="AD92" s="261"/>
      <c r="AE92" s="294"/>
      <c r="AF92" s="294"/>
      <c r="AG92" s="294"/>
      <c r="AH92" s="294"/>
      <c r="AI92" s="261"/>
      <c r="AJ92" s="261"/>
      <c r="AK92" s="261"/>
      <c r="AL92" s="294"/>
      <c r="AM92" s="294"/>
      <c r="AN92" s="294"/>
      <c r="AO92" s="294"/>
      <c r="AP92" s="261"/>
      <c r="AQ92" s="261"/>
      <c r="AR92" s="261"/>
      <c r="AS92" s="294"/>
      <c r="AT92" s="294"/>
      <c r="AU92" s="294"/>
      <c r="AV92" s="294"/>
      <c r="AW92" s="261"/>
      <c r="AX92" s="261"/>
      <c r="AY92" s="261"/>
      <c r="AZ92" s="294"/>
      <c r="BA92" s="294"/>
      <c r="BB92" s="294"/>
      <c r="BC92" s="294"/>
      <c r="BD92" s="261"/>
      <c r="BE92" s="261"/>
      <c r="BF92" s="261"/>
      <c r="BG92" s="294"/>
      <c r="BH92" s="294"/>
      <c r="BI92" s="294"/>
      <c r="BJ92" s="294"/>
      <c r="BK92" s="261"/>
      <c r="BL92" s="261"/>
      <c r="BM92" s="261"/>
      <c r="BN92" s="294"/>
      <c r="BO92" s="294"/>
      <c r="BP92" s="294"/>
      <c r="BQ92" s="294"/>
      <c r="BR92" s="261"/>
      <c r="BS92" s="261"/>
      <c r="BT92" s="261"/>
      <c r="BU92" s="294"/>
      <c r="BV92" s="294"/>
      <c r="BW92" s="294"/>
      <c r="BX92" s="294"/>
      <c r="BY92" s="261"/>
      <c r="BZ92" s="261"/>
      <c r="CA92" s="261"/>
      <c r="CB92" s="294"/>
      <c r="CC92" s="294"/>
      <c r="CD92" s="294"/>
      <c r="CE92" s="294"/>
      <c r="CF92" s="261"/>
      <c r="CG92" s="261"/>
    </row>
    <row r="93" spans="1:85" s="173" customFormat="1">
      <c r="A93" s="193"/>
      <c r="B93" s="194"/>
      <c r="C93" s="194"/>
      <c r="E93" s="195"/>
      <c r="F93" s="195"/>
      <c r="G93" s="195"/>
      <c r="H93" s="195"/>
      <c r="I93" s="195"/>
      <c r="J93" s="196"/>
      <c r="K93" s="196"/>
      <c r="L93" s="261"/>
      <c r="M93" s="261"/>
      <c r="N93" s="261"/>
      <c r="O93" s="261"/>
      <c r="P93" s="294"/>
      <c r="Q93" s="294"/>
      <c r="R93" s="294"/>
      <c r="S93" s="294"/>
      <c r="T93" s="294"/>
      <c r="U93" s="261"/>
      <c r="V93" s="261"/>
      <c r="W93" s="261"/>
      <c r="X93" s="294"/>
      <c r="Y93" s="294"/>
      <c r="Z93" s="294"/>
      <c r="AA93" s="294"/>
      <c r="AB93" s="261"/>
      <c r="AC93" s="261"/>
      <c r="AD93" s="261"/>
      <c r="AE93" s="294"/>
      <c r="AF93" s="294"/>
      <c r="AG93" s="294"/>
      <c r="AH93" s="294"/>
      <c r="AI93" s="261"/>
      <c r="AJ93" s="261"/>
      <c r="AK93" s="261"/>
      <c r="AL93" s="294"/>
      <c r="AM93" s="294"/>
      <c r="AN93" s="294"/>
      <c r="AO93" s="294"/>
      <c r="AP93" s="261"/>
      <c r="AQ93" s="261"/>
      <c r="AR93" s="261"/>
      <c r="AS93" s="294"/>
      <c r="AT93" s="294"/>
      <c r="AU93" s="294"/>
      <c r="AV93" s="294"/>
      <c r="AW93" s="261"/>
      <c r="AX93" s="261"/>
      <c r="AY93" s="261"/>
      <c r="AZ93" s="294"/>
      <c r="BA93" s="294"/>
      <c r="BB93" s="294"/>
      <c r="BC93" s="294"/>
      <c r="BD93" s="261"/>
      <c r="BE93" s="261"/>
      <c r="BF93" s="261"/>
      <c r="BG93" s="294"/>
      <c r="BH93" s="294"/>
      <c r="BI93" s="294"/>
      <c r="BJ93" s="294"/>
      <c r="BK93" s="261"/>
      <c r="BL93" s="261"/>
      <c r="BM93" s="261"/>
      <c r="BN93" s="294"/>
      <c r="BO93" s="294"/>
      <c r="BP93" s="294"/>
      <c r="BQ93" s="294"/>
      <c r="BR93" s="261"/>
      <c r="BS93" s="261"/>
      <c r="BT93" s="261"/>
      <c r="BU93" s="294"/>
      <c r="BV93" s="294"/>
      <c r="BW93" s="294"/>
      <c r="BX93" s="294"/>
      <c r="BY93" s="261"/>
      <c r="BZ93" s="261"/>
      <c r="CA93" s="261"/>
      <c r="CB93" s="294"/>
      <c r="CC93" s="294"/>
      <c r="CD93" s="294"/>
      <c r="CE93" s="294"/>
      <c r="CF93" s="261"/>
      <c r="CG93" s="261"/>
    </row>
    <row r="94" spans="1:85" s="173" customFormat="1">
      <c r="A94" s="193"/>
      <c r="B94" s="194"/>
      <c r="C94" s="194"/>
      <c r="E94" s="195"/>
      <c r="F94" s="195"/>
      <c r="G94" s="195"/>
      <c r="H94" s="195"/>
      <c r="I94" s="195"/>
      <c r="J94" s="196"/>
      <c r="K94" s="196"/>
      <c r="L94" s="261"/>
      <c r="M94" s="261"/>
      <c r="N94" s="261"/>
      <c r="O94" s="261"/>
      <c r="P94" s="294"/>
      <c r="Q94" s="294"/>
      <c r="R94" s="294"/>
      <c r="S94" s="294"/>
      <c r="T94" s="294"/>
      <c r="U94" s="261"/>
      <c r="V94" s="261"/>
      <c r="W94" s="261"/>
      <c r="X94" s="294"/>
      <c r="Y94" s="294"/>
      <c r="Z94" s="294"/>
      <c r="AA94" s="294"/>
      <c r="AB94" s="261"/>
      <c r="AC94" s="261"/>
      <c r="AD94" s="261"/>
      <c r="AE94" s="294"/>
      <c r="AF94" s="294"/>
      <c r="AG94" s="294"/>
      <c r="AH94" s="294"/>
      <c r="AI94" s="261"/>
      <c r="AJ94" s="261"/>
      <c r="AK94" s="261"/>
      <c r="AL94" s="294"/>
      <c r="AM94" s="294"/>
      <c r="AN94" s="294"/>
      <c r="AO94" s="294"/>
      <c r="AP94" s="261"/>
      <c r="AQ94" s="261"/>
      <c r="AR94" s="261"/>
      <c r="AS94" s="294"/>
      <c r="AT94" s="294"/>
      <c r="AU94" s="294"/>
      <c r="AV94" s="294"/>
      <c r="AW94" s="261"/>
      <c r="AX94" s="261"/>
      <c r="AY94" s="261"/>
      <c r="AZ94" s="294"/>
      <c r="BA94" s="294"/>
      <c r="BB94" s="294"/>
      <c r="BC94" s="294"/>
      <c r="BD94" s="261"/>
      <c r="BE94" s="261"/>
      <c r="BF94" s="261"/>
      <c r="BG94" s="294"/>
      <c r="BH94" s="294"/>
      <c r="BI94" s="294"/>
      <c r="BJ94" s="294"/>
      <c r="BK94" s="261"/>
      <c r="BL94" s="261"/>
      <c r="BM94" s="261"/>
      <c r="BN94" s="294"/>
      <c r="BO94" s="294"/>
      <c r="BP94" s="294"/>
      <c r="BQ94" s="294"/>
      <c r="BR94" s="261"/>
      <c r="BS94" s="261"/>
      <c r="BT94" s="261"/>
      <c r="BU94" s="294"/>
      <c r="BV94" s="294"/>
      <c r="BW94" s="294"/>
      <c r="BX94" s="294"/>
      <c r="BY94" s="261"/>
      <c r="BZ94" s="261"/>
      <c r="CA94" s="261"/>
      <c r="CB94" s="294"/>
      <c r="CC94" s="294"/>
      <c r="CD94" s="294"/>
      <c r="CE94" s="294"/>
      <c r="CF94" s="261"/>
      <c r="CG94" s="261"/>
    </row>
    <row r="95" spans="1:85" s="173" customFormat="1">
      <c r="A95" s="193"/>
      <c r="B95" s="194"/>
      <c r="C95" s="194"/>
      <c r="E95" s="195"/>
      <c r="F95" s="195"/>
      <c r="G95" s="195"/>
      <c r="H95" s="195"/>
      <c r="I95" s="195"/>
      <c r="J95" s="196"/>
      <c r="K95" s="196"/>
      <c r="L95" s="261"/>
      <c r="M95" s="261"/>
      <c r="N95" s="261"/>
      <c r="O95" s="261"/>
      <c r="P95" s="294"/>
      <c r="Q95" s="294"/>
      <c r="R95" s="294"/>
      <c r="S95" s="294"/>
      <c r="T95" s="294"/>
      <c r="U95" s="261"/>
      <c r="V95" s="261"/>
      <c r="W95" s="261"/>
      <c r="X95" s="294"/>
      <c r="Y95" s="294"/>
      <c r="Z95" s="294"/>
      <c r="AA95" s="294"/>
      <c r="AB95" s="261"/>
      <c r="AC95" s="261"/>
      <c r="AD95" s="261"/>
      <c r="AE95" s="294"/>
      <c r="AF95" s="294"/>
      <c r="AG95" s="294"/>
      <c r="AH95" s="294"/>
      <c r="AI95" s="261"/>
      <c r="AJ95" s="261"/>
      <c r="AK95" s="261"/>
      <c r="AL95" s="294"/>
      <c r="AM95" s="294"/>
      <c r="AN95" s="294"/>
      <c r="AO95" s="294"/>
      <c r="AP95" s="261"/>
      <c r="AQ95" s="261"/>
      <c r="AR95" s="261"/>
      <c r="AS95" s="294"/>
      <c r="AT95" s="294"/>
      <c r="AU95" s="294"/>
      <c r="AV95" s="294"/>
      <c r="AW95" s="261"/>
      <c r="AX95" s="261"/>
      <c r="AY95" s="261"/>
      <c r="AZ95" s="294"/>
      <c r="BA95" s="294"/>
      <c r="BB95" s="294"/>
      <c r="BC95" s="294"/>
      <c r="BD95" s="261"/>
      <c r="BE95" s="261"/>
      <c r="BF95" s="261"/>
      <c r="BG95" s="294"/>
      <c r="BH95" s="294"/>
      <c r="BI95" s="294"/>
      <c r="BJ95" s="294"/>
      <c r="BK95" s="261"/>
      <c r="BL95" s="261"/>
      <c r="BM95" s="261"/>
      <c r="BN95" s="294"/>
      <c r="BO95" s="294"/>
      <c r="BP95" s="294"/>
      <c r="BQ95" s="294"/>
      <c r="BR95" s="261"/>
      <c r="BS95" s="261"/>
      <c r="BT95" s="261"/>
      <c r="BU95" s="294"/>
      <c r="BV95" s="294"/>
      <c r="BW95" s="294"/>
      <c r="BX95" s="294"/>
      <c r="BY95" s="261"/>
      <c r="BZ95" s="261"/>
      <c r="CA95" s="261"/>
      <c r="CB95" s="294"/>
      <c r="CC95" s="294"/>
      <c r="CD95" s="294"/>
      <c r="CE95" s="294"/>
      <c r="CF95" s="261"/>
      <c r="CG95" s="261"/>
    </row>
    <row r="96" spans="1:85" s="173" customFormat="1">
      <c r="A96" s="190"/>
      <c r="B96" s="191"/>
      <c r="C96" s="191"/>
      <c r="E96" s="195"/>
      <c r="F96" s="195"/>
      <c r="G96" s="195"/>
      <c r="H96" s="195"/>
      <c r="I96" s="195"/>
      <c r="J96" s="196"/>
      <c r="K96" s="196"/>
      <c r="L96" s="261"/>
      <c r="M96" s="261"/>
      <c r="N96" s="261"/>
      <c r="O96" s="261"/>
      <c r="P96" s="294"/>
      <c r="Q96" s="294"/>
      <c r="R96" s="294"/>
      <c r="S96" s="294"/>
      <c r="T96" s="294"/>
      <c r="U96" s="261"/>
      <c r="V96" s="261"/>
      <c r="W96" s="261"/>
      <c r="X96" s="294"/>
      <c r="Y96" s="294"/>
      <c r="Z96" s="294"/>
      <c r="AA96" s="294"/>
      <c r="AB96" s="261"/>
      <c r="AC96" s="261"/>
      <c r="AD96" s="261"/>
      <c r="AE96" s="294"/>
      <c r="AF96" s="294"/>
      <c r="AG96" s="294"/>
      <c r="AH96" s="294"/>
      <c r="AI96" s="261"/>
      <c r="AJ96" s="261"/>
      <c r="AK96" s="261"/>
      <c r="AL96" s="294"/>
      <c r="AM96" s="294"/>
      <c r="AN96" s="294"/>
      <c r="AO96" s="294"/>
      <c r="AP96" s="261"/>
      <c r="AQ96" s="261"/>
      <c r="AR96" s="261"/>
      <c r="AS96" s="294"/>
      <c r="AT96" s="294"/>
      <c r="AU96" s="294"/>
      <c r="AV96" s="294"/>
      <c r="AW96" s="261"/>
      <c r="AX96" s="261"/>
      <c r="AY96" s="261"/>
      <c r="AZ96" s="294"/>
      <c r="BA96" s="294"/>
      <c r="BB96" s="294"/>
      <c r="BC96" s="294"/>
      <c r="BD96" s="261"/>
      <c r="BE96" s="261"/>
      <c r="BF96" s="261"/>
      <c r="BG96" s="294"/>
      <c r="BH96" s="294"/>
      <c r="BI96" s="294"/>
      <c r="BJ96" s="294"/>
      <c r="BK96" s="261"/>
      <c r="BL96" s="261"/>
      <c r="BM96" s="261"/>
      <c r="BN96" s="294"/>
      <c r="BO96" s="294"/>
      <c r="BP96" s="294"/>
      <c r="BQ96" s="294"/>
      <c r="BR96" s="261"/>
      <c r="BS96" s="261"/>
      <c r="BT96" s="261"/>
      <c r="BU96" s="294"/>
      <c r="BV96" s="294"/>
      <c r="BW96" s="294"/>
      <c r="BX96" s="294"/>
      <c r="BY96" s="261"/>
      <c r="BZ96" s="261"/>
      <c r="CA96" s="261"/>
      <c r="CB96" s="294"/>
      <c r="CC96" s="294"/>
      <c r="CD96" s="294"/>
      <c r="CE96" s="294"/>
      <c r="CF96" s="261"/>
      <c r="CG96" s="261"/>
    </row>
    <row r="97" spans="1:85" s="173" customFormat="1">
      <c r="A97" s="190"/>
      <c r="B97" s="191"/>
      <c r="C97" s="191"/>
      <c r="E97" s="195"/>
      <c r="F97" s="195"/>
      <c r="G97" s="195"/>
      <c r="H97" s="195"/>
      <c r="I97" s="195"/>
      <c r="J97" s="196"/>
      <c r="K97" s="196"/>
      <c r="L97" s="261"/>
      <c r="M97" s="261"/>
      <c r="N97" s="261"/>
      <c r="O97" s="261"/>
      <c r="P97" s="294"/>
      <c r="Q97" s="294"/>
      <c r="R97" s="294"/>
      <c r="S97" s="294"/>
      <c r="T97" s="294"/>
      <c r="U97" s="261"/>
      <c r="V97" s="261"/>
      <c r="W97" s="261"/>
      <c r="X97" s="294"/>
      <c r="Y97" s="294"/>
      <c r="Z97" s="294"/>
      <c r="AA97" s="294"/>
      <c r="AB97" s="261"/>
      <c r="AC97" s="261"/>
      <c r="AD97" s="261"/>
      <c r="AE97" s="294"/>
      <c r="AF97" s="294"/>
      <c r="AG97" s="294"/>
      <c r="AH97" s="294"/>
      <c r="AI97" s="261"/>
      <c r="AJ97" s="261"/>
      <c r="AK97" s="261"/>
      <c r="AL97" s="294"/>
      <c r="AM97" s="294"/>
      <c r="AN97" s="294"/>
      <c r="AO97" s="294"/>
      <c r="AP97" s="261"/>
      <c r="AQ97" s="261"/>
      <c r="AR97" s="261"/>
      <c r="AS97" s="294"/>
      <c r="AT97" s="294"/>
      <c r="AU97" s="294"/>
      <c r="AV97" s="294"/>
      <c r="AW97" s="261"/>
      <c r="AX97" s="261"/>
      <c r="AY97" s="261"/>
      <c r="AZ97" s="294"/>
      <c r="BA97" s="294"/>
      <c r="BB97" s="294"/>
      <c r="BC97" s="294"/>
      <c r="BD97" s="261"/>
      <c r="BE97" s="261"/>
      <c r="BF97" s="261"/>
      <c r="BG97" s="294"/>
      <c r="BH97" s="294"/>
      <c r="BI97" s="294"/>
      <c r="BJ97" s="294"/>
      <c r="BK97" s="261"/>
      <c r="BL97" s="261"/>
      <c r="BM97" s="261"/>
      <c r="BN97" s="294"/>
      <c r="BO97" s="294"/>
      <c r="BP97" s="294"/>
      <c r="BQ97" s="294"/>
      <c r="BR97" s="261"/>
      <c r="BS97" s="261"/>
      <c r="BT97" s="261"/>
      <c r="BU97" s="294"/>
      <c r="BV97" s="294"/>
      <c r="BW97" s="294"/>
      <c r="BX97" s="294"/>
      <c r="BY97" s="261"/>
      <c r="BZ97" s="261"/>
      <c r="CA97" s="261"/>
      <c r="CB97" s="294"/>
      <c r="CC97" s="294"/>
      <c r="CD97" s="294"/>
      <c r="CE97" s="294"/>
      <c r="CF97" s="261"/>
      <c r="CG97" s="261"/>
    </row>
    <row r="98" spans="1:85" s="173" customFormat="1">
      <c r="A98" s="190"/>
      <c r="B98" s="191"/>
      <c r="C98" s="191"/>
      <c r="E98" s="195"/>
      <c r="F98" s="195"/>
      <c r="G98" s="195"/>
      <c r="H98" s="195"/>
      <c r="I98" s="195"/>
      <c r="J98" s="196"/>
      <c r="K98" s="196"/>
      <c r="L98" s="261"/>
      <c r="M98" s="261"/>
      <c r="N98" s="261"/>
      <c r="O98" s="261"/>
      <c r="P98" s="294"/>
      <c r="Q98" s="294"/>
      <c r="R98" s="294"/>
      <c r="S98" s="294"/>
      <c r="T98" s="294"/>
      <c r="U98" s="261"/>
      <c r="V98" s="261"/>
      <c r="W98" s="261"/>
      <c r="X98" s="294"/>
      <c r="Y98" s="294"/>
      <c r="Z98" s="294"/>
      <c r="AA98" s="294"/>
      <c r="AB98" s="261"/>
      <c r="AC98" s="261"/>
      <c r="AD98" s="261"/>
      <c r="AE98" s="294"/>
      <c r="AF98" s="294"/>
      <c r="AG98" s="294"/>
      <c r="AH98" s="294"/>
      <c r="AI98" s="261"/>
      <c r="AJ98" s="261"/>
      <c r="AK98" s="261"/>
      <c r="AL98" s="294"/>
      <c r="AM98" s="294"/>
      <c r="AN98" s="294"/>
      <c r="AO98" s="294"/>
      <c r="AP98" s="261"/>
      <c r="AQ98" s="261"/>
      <c r="AR98" s="261"/>
      <c r="AS98" s="294"/>
      <c r="AT98" s="294"/>
      <c r="AU98" s="294"/>
      <c r="AV98" s="294"/>
      <c r="AW98" s="261"/>
      <c r="AX98" s="261"/>
      <c r="AY98" s="261"/>
      <c r="AZ98" s="294"/>
      <c r="BA98" s="294"/>
      <c r="BB98" s="294"/>
      <c r="BC98" s="294"/>
      <c r="BD98" s="261"/>
      <c r="BE98" s="261"/>
      <c r="BF98" s="261"/>
      <c r="BG98" s="294"/>
      <c r="BH98" s="294"/>
      <c r="BI98" s="294"/>
      <c r="BJ98" s="294"/>
      <c r="BK98" s="261"/>
      <c r="BL98" s="261"/>
      <c r="BM98" s="261"/>
      <c r="BN98" s="294"/>
      <c r="BO98" s="294"/>
      <c r="BP98" s="294"/>
      <c r="BQ98" s="294"/>
      <c r="BR98" s="261"/>
      <c r="BS98" s="261"/>
      <c r="BT98" s="261"/>
      <c r="BU98" s="294"/>
      <c r="BV98" s="294"/>
      <c r="BW98" s="294"/>
      <c r="BX98" s="294"/>
      <c r="BY98" s="261"/>
      <c r="BZ98" s="261"/>
      <c r="CA98" s="261"/>
      <c r="CB98" s="294"/>
      <c r="CC98" s="294"/>
      <c r="CD98" s="294"/>
      <c r="CE98" s="294"/>
      <c r="CF98" s="261"/>
      <c r="CG98" s="261"/>
    </row>
    <row r="99" spans="1:85" s="173" customFormat="1">
      <c r="A99" s="190"/>
      <c r="B99" s="191"/>
      <c r="C99" s="191"/>
      <c r="E99" s="195"/>
      <c r="F99" s="195"/>
      <c r="G99" s="195"/>
      <c r="H99" s="195"/>
      <c r="I99" s="195"/>
      <c r="J99" s="196"/>
      <c r="K99" s="196"/>
      <c r="L99" s="261"/>
      <c r="M99" s="261"/>
      <c r="N99" s="261"/>
      <c r="O99" s="261"/>
      <c r="P99" s="294"/>
      <c r="Q99" s="294"/>
      <c r="R99" s="294"/>
      <c r="S99" s="294"/>
      <c r="T99" s="294"/>
      <c r="U99" s="261"/>
      <c r="V99" s="261"/>
      <c r="W99" s="261"/>
      <c r="X99" s="294"/>
      <c r="Y99" s="294"/>
      <c r="Z99" s="294"/>
      <c r="AA99" s="294"/>
      <c r="AB99" s="261"/>
      <c r="AC99" s="261"/>
      <c r="AD99" s="261"/>
      <c r="AE99" s="294"/>
      <c r="AF99" s="294"/>
      <c r="AG99" s="294"/>
      <c r="AH99" s="294"/>
      <c r="AI99" s="261"/>
      <c r="AJ99" s="261"/>
      <c r="AK99" s="261"/>
      <c r="AL99" s="294"/>
      <c r="AM99" s="294"/>
      <c r="AN99" s="294"/>
      <c r="AO99" s="294"/>
      <c r="AP99" s="261"/>
      <c r="AQ99" s="261"/>
      <c r="AR99" s="261"/>
      <c r="AS99" s="294"/>
      <c r="AT99" s="294"/>
      <c r="AU99" s="294"/>
      <c r="AV99" s="294"/>
      <c r="AW99" s="261"/>
      <c r="AX99" s="261"/>
      <c r="AY99" s="261"/>
      <c r="AZ99" s="294"/>
      <c r="BA99" s="294"/>
      <c r="BB99" s="294"/>
      <c r="BC99" s="294"/>
      <c r="BD99" s="261"/>
      <c r="BE99" s="261"/>
      <c r="BF99" s="261"/>
      <c r="BG99" s="294"/>
      <c r="BH99" s="294"/>
      <c r="BI99" s="294"/>
      <c r="BJ99" s="294"/>
      <c r="BK99" s="261"/>
      <c r="BL99" s="261"/>
      <c r="BM99" s="261"/>
      <c r="BN99" s="294"/>
      <c r="BO99" s="294"/>
      <c r="BP99" s="294"/>
      <c r="BQ99" s="294"/>
      <c r="BR99" s="261"/>
      <c r="BS99" s="261"/>
      <c r="BT99" s="261"/>
      <c r="BU99" s="294"/>
      <c r="BV99" s="294"/>
      <c r="BW99" s="294"/>
      <c r="BX99" s="294"/>
      <c r="BY99" s="261"/>
      <c r="BZ99" s="261"/>
      <c r="CA99" s="261"/>
      <c r="CB99" s="294"/>
      <c r="CC99" s="294"/>
      <c r="CD99" s="294"/>
      <c r="CE99" s="294"/>
      <c r="CF99" s="261"/>
      <c r="CG99" s="261"/>
    </row>
    <row r="100" spans="1:85" s="173" customFormat="1">
      <c r="A100" s="190"/>
      <c r="B100" s="191"/>
      <c r="C100" s="191"/>
      <c r="E100" s="195"/>
      <c r="F100" s="195"/>
      <c r="G100" s="195"/>
      <c r="H100" s="195"/>
      <c r="I100" s="195"/>
      <c r="J100" s="196"/>
      <c r="K100" s="196"/>
      <c r="L100" s="261"/>
      <c r="M100" s="261"/>
      <c r="N100" s="261"/>
      <c r="O100" s="261"/>
      <c r="P100" s="294"/>
      <c r="Q100" s="294"/>
      <c r="R100" s="294"/>
      <c r="S100" s="294"/>
      <c r="T100" s="294"/>
      <c r="U100" s="261"/>
      <c r="V100" s="261"/>
      <c r="W100" s="261"/>
      <c r="X100" s="294"/>
      <c r="Y100" s="294"/>
      <c r="Z100" s="294"/>
      <c r="AA100" s="294"/>
      <c r="AB100" s="261"/>
      <c r="AC100" s="261"/>
      <c r="AD100" s="261"/>
      <c r="AE100" s="294"/>
      <c r="AF100" s="294"/>
      <c r="AG100" s="294"/>
      <c r="AH100" s="294"/>
      <c r="AI100" s="261"/>
      <c r="AJ100" s="261"/>
      <c r="AK100" s="261"/>
      <c r="AL100" s="294"/>
      <c r="AM100" s="294"/>
      <c r="AN100" s="294"/>
      <c r="AO100" s="294"/>
      <c r="AP100" s="261"/>
      <c r="AQ100" s="261"/>
      <c r="AR100" s="261"/>
      <c r="AS100" s="294"/>
      <c r="AT100" s="294"/>
      <c r="AU100" s="294"/>
      <c r="AV100" s="294"/>
      <c r="AW100" s="261"/>
      <c r="AX100" s="261"/>
      <c r="AY100" s="261"/>
      <c r="AZ100" s="294"/>
      <c r="BA100" s="294"/>
      <c r="BB100" s="294"/>
      <c r="BC100" s="294"/>
      <c r="BD100" s="261"/>
      <c r="BE100" s="261"/>
      <c r="BF100" s="261"/>
      <c r="BG100" s="294"/>
      <c r="BH100" s="294"/>
      <c r="BI100" s="294"/>
      <c r="BJ100" s="294"/>
      <c r="BK100" s="261"/>
      <c r="BL100" s="261"/>
      <c r="BM100" s="261"/>
      <c r="BN100" s="294"/>
      <c r="BO100" s="294"/>
      <c r="BP100" s="294"/>
      <c r="BQ100" s="294"/>
      <c r="BR100" s="261"/>
      <c r="BS100" s="261"/>
      <c r="BT100" s="261"/>
      <c r="BU100" s="294"/>
      <c r="BV100" s="294"/>
      <c r="BW100" s="294"/>
      <c r="BX100" s="294"/>
      <c r="BY100" s="261"/>
      <c r="BZ100" s="261"/>
      <c r="CA100" s="261"/>
      <c r="CB100" s="294"/>
      <c r="CC100" s="294"/>
      <c r="CD100" s="294"/>
      <c r="CE100" s="294"/>
      <c r="CF100" s="261"/>
      <c r="CG100" s="261"/>
    </row>
    <row r="101" spans="1:85" s="173" customFormat="1">
      <c r="A101" s="193"/>
      <c r="B101" s="194"/>
      <c r="C101" s="194"/>
      <c r="E101" s="195"/>
      <c r="F101" s="195"/>
      <c r="G101" s="195"/>
      <c r="H101" s="195"/>
      <c r="I101" s="195"/>
      <c r="J101" s="196"/>
      <c r="K101" s="196"/>
      <c r="L101" s="261"/>
      <c r="M101" s="261"/>
      <c r="N101" s="261"/>
      <c r="O101" s="261"/>
      <c r="P101" s="294"/>
      <c r="Q101" s="294"/>
      <c r="R101" s="294"/>
      <c r="S101" s="294"/>
      <c r="T101" s="294"/>
      <c r="U101" s="261"/>
      <c r="V101" s="261"/>
      <c r="W101" s="261"/>
      <c r="X101" s="294"/>
      <c r="Y101" s="294"/>
      <c r="Z101" s="294"/>
      <c r="AA101" s="294"/>
      <c r="AB101" s="261"/>
      <c r="AC101" s="261"/>
      <c r="AD101" s="261"/>
      <c r="AE101" s="294"/>
      <c r="AF101" s="294"/>
      <c r="AG101" s="294"/>
      <c r="AH101" s="294"/>
      <c r="AI101" s="261"/>
      <c r="AJ101" s="261"/>
      <c r="AK101" s="261"/>
      <c r="AL101" s="294"/>
      <c r="AM101" s="294"/>
      <c r="AN101" s="294"/>
      <c r="AO101" s="294"/>
      <c r="AP101" s="261"/>
      <c r="AQ101" s="261"/>
      <c r="AR101" s="261"/>
      <c r="AS101" s="294"/>
      <c r="AT101" s="294"/>
      <c r="AU101" s="294"/>
      <c r="AV101" s="294"/>
      <c r="AW101" s="261"/>
      <c r="AX101" s="261"/>
      <c r="AY101" s="261"/>
      <c r="AZ101" s="294"/>
      <c r="BA101" s="294"/>
      <c r="BB101" s="294"/>
      <c r="BC101" s="294"/>
      <c r="BD101" s="261"/>
      <c r="BE101" s="261"/>
      <c r="BF101" s="261"/>
      <c r="BG101" s="294"/>
      <c r="BH101" s="294"/>
      <c r="BI101" s="294"/>
      <c r="BJ101" s="294"/>
      <c r="BK101" s="261"/>
      <c r="BL101" s="261"/>
      <c r="BM101" s="261"/>
      <c r="BN101" s="294"/>
      <c r="BO101" s="294"/>
      <c r="BP101" s="294"/>
      <c r="BQ101" s="294"/>
      <c r="BR101" s="261"/>
      <c r="BS101" s="261"/>
      <c r="BT101" s="261"/>
      <c r="BU101" s="294"/>
      <c r="BV101" s="294"/>
      <c r="BW101" s="294"/>
      <c r="BX101" s="294"/>
      <c r="BY101" s="261"/>
      <c r="BZ101" s="261"/>
      <c r="CA101" s="261"/>
      <c r="CB101" s="294"/>
      <c r="CC101" s="294"/>
      <c r="CD101" s="294"/>
      <c r="CE101" s="294"/>
      <c r="CF101" s="261"/>
      <c r="CG101" s="261"/>
    </row>
    <row r="102" spans="1:85" s="173" customFormat="1">
      <c r="A102" s="193"/>
      <c r="B102" s="194"/>
      <c r="C102" s="194"/>
      <c r="E102" s="195"/>
      <c r="F102" s="195"/>
      <c r="G102" s="195"/>
      <c r="H102" s="195"/>
      <c r="I102" s="195"/>
      <c r="J102" s="196"/>
      <c r="K102" s="196"/>
      <c r="L102" s="261"/>
      <c r="M102" s="261"/>
      <c r="N102" s="261"/>
      <c r="O102" s="261"/>
      <c r="P102" s="294"/>
      <c r="Q102" s="294"/>
      <c r="R102" s="294"/>
      <c r="S102" s="294"/>
      <c r="T102" s="294"/>
      <c r="U102" s="261"/>
      <c r="V102" s="261"/>
      <c r="W102" s="261"/>
      <c r="X102" s="294"/>
      <c r="Y102" s="294"/>
      <c r="Z102" s="294"/>
      <c r="AA102" s="294"/>
      <c r="AB102" s="261"/>
      <c r="AC102" s="261"/>
      <c r="AD102" s="261"/>
      <c r="AE102" s="294"/>
      <c r="AF102" s="294"/>
      <c r="AG102" s="294"/>
      <c r="AH102" s="294"/>
      <c r="AI102" s="261"/>
      <c r="AJ102" s="261"/>
      <c r="AK102" s="261"/>
      <c r="AL102" s="294"/>
      <c r="AM102" s="294"/>
      <c r="AN102" s="294"/>
      <c r="AO102" s="294"/>
      <c r="AP102" s="261"/>
      <c r="AQ102" s="261"/>
      <c r="AR102" s="261"/>
      <c r="AS102" s="294"/>
      <c r="AT102" s="294"/>
      <c r="AU102" s="294"/>
      <c r="AV102" s="294"/>
      <c r="AW102" s="261"/>
      <c r="AX102" s="261"/>
      <c r="AY102" s="261"/>
      <c r="AZ102" s="294"/>
      <c r="BA102" s="294"/>
      <c r="BB102" s="294"/>
      <c r="BC102" s="294"/>
      <c r="BD102" s="261"/>
      <c r="BE102" s="261"/>
      <c r="BF102" s="261"/>
      <c r="BG102" s="294"/>
      <c r="BH102" s="294"/>
      <c r="BI102" s="294"/>
      <c r="BJ102" s="294"/>
      <c r="BK102" s="261"/>
      <c r="BL102" s="261"/>
      <c r="BM102" s="261"/>
      <c r="BN102" s="294"/>
      <c r="BO102" s="294"/>
      <c r="BP102" s="294"/>
      <c r="BQ102" s="294"/>
      <c r="BR102" s="261"/>
      <c r="BS102" s="261"/>
      <c r="BT102" s="261"/>
      <c r="BU102" s="294"/>
      <c r="BV102" s="294"/>
      <c r="BW102" s="294"/>
      <c r="BX102" s="294"/>
      <c r="BY102" s="261"/>
      <c r="BZ102" s="261"/>
      <c r="CA102" s="261"/>
      <c r="CB102" s="294"/>
      <c r="CC102" s="294"/>
      <c r="CD102" s="294"/>
      <c r="CE102" s="294"/>
      <c r="CF102" s="261"/>
      <c r="CG102" s="261"/>
    </row>
    <row r="103" spans="1:85" s="173" customFormat="1">
      <c r="A103" s="190"/>
      <c r="B103" s="191"/>
      <c r="C103" s="191"/>
      <c r="E103" s="192"/>
      <c r="F103" s="192"/>
      <c r="G103" s="192"/>
      <c r="H103" s="192"/>
      <c r="I103" s="192"/>
      <c r="J103" s="191"/>
      <c r="K103" s="191"/>
      <c r="L103" s="261"/>
      <c r="M103" s="261"/>
      <c r="N103" s="261"/>
      <c r="O103" s="261"/>
      <c r="P103" s="294"/>
      <c r="Q103" s="294"/>
      <c r="R103" s="294"/>
      <c r="S103" s="294"/>
      <c r="T103" s="294"/>
      <c r="U103" s="261"/>
      <c r="V103" s="261"/>
      <c r="W103" s="261"/>
      <c r="X103" s="294"/>
      <c r="Y103" s="294"/>
      <c r="Z103" s="294"/>
      <c r="AA103" s="294"/>
      <c r="AB103" s="261"/>
      <c r="AC103" s="261"/>
      <c r="AD103" s="261"/>
      <c r="AE103" s="294"/>
      <c r="AF103" s="294"/>
      <c r="AG103" s="294"/>
      <c r="AH103" s="294"/>
      <c r="AI103" s="261"/>
      <c r="AJ103" s="261"/>
      <c r="AK103" s="261"/>
      <c r="AL103" s="294"/>
      <c r="AM103" s="294"/>
      <c r="AN103" s="294"/>
      <c r="AO103" s="294"/>
      <c r="AP103" s="261"/>
      <c r="AQ103" s="261"/>
      <c r="AR103" s="261"/>
      <c r="AS103" s="294"/>
      <c r="AT103" s="294"/>
      <c r="AU103" s="294"/>
      <c r="AV103" s="294"/>
      <c r="AW103" s="261"/>
      <c r="AX103" s="261"/>
      <c r="AY103" s="261"/>
      <c r="AZ103" s="294"/>
      <c r="BA103" s="294"/>
      <c r="BB103" s="294"/>
      <c r="BC103" s="294"/>
      <c r="BD103" s="261"/>
      <c r="BE103" s="261"/>
      <c r="BF103" s="261"/>
      <c r="BG103" s="294"/>
      <c r="BH103" s="294"/>
      <c r="BI103" s="294"/>
      <c r="BJ103" s="294"/>
      <c r="BK103" s="261"/>
      <c r="BL103" s="261"/>
      <c r="BM103" s="261"/>
      <c r="BN103" s="294"/>
      <c r="BO103" s="294"/>
      <c r="BP103" s="294"/>
      <c r="BQ103" s="294"/>
      <c r="BR103" s="261"/>
      <c r="BS103" s="261"/>
      <c r="BT103" s="261"/>
      <c r="BU103" s="294"/>
      <c r="BV103" s="294"/>
      <c r="BW103" s="294"/>
      <c r="BX103" s="294"/>
      <c r="BY103" s="261"/>
      <c r="BZ103" s="261"/>
      <c r="CA103" s="261"/>
      <c r="CB103" s="294"/>
      <c r="CC103" s="294"/>
      <c r="CD103" s="294"/>
      <c r="CE103" s="294"/>
      <c r="CF103" s="261"/>
      <c r="CG103" s="261"/>
    </row>
    <row r="104" spans="1:85" s="173" customFormat="1">
      <c r="A104" s="197"/>
      <c r="B104" s="194"/>
      <c r="C104" s="194"/>
      <c r="E104" s="195"/>
      <c r="F104" s="195"/>
      <c r="G104" s="195"/>
      <c r="H104" s="195"/>
      <c r="I104" s="195"/>
      <c r="J104" s="196"/>
      <c r="K104" s="196"/>
      <c r="L104" s="261"/>
      <c r="M104" s="261"/>
      <c r="N104" s="261"/>
      <c r="O104" s="261"/>
      <c r="P104" s="294"/>
      <c r="Q104" s="294"/>
      <c r="R104" s="294"/>
      <c r="S104" s="294"/>
      <c r="T104" s="294"/>
      <c r="U104" s="261"/>
      <c r="V104" s="261"/>
      <c r="W104" s="261"/>
      <c r="X104" s="294"/>
      <c r="Y104" s="294"/>
      <c r="Z104" s="294"/>
      <c r="AA104" s="294"/>
      <c r="AB104" s="261"/>
      <c r="AC104" s="261"/>
      <c r="AD104" s="261"/>
      <c r="AE104" s="294"/>
      <c r="AF104" s="294"/>
      <c r="AG104" s="294"/>
      <c r="AH104" s="294"/>
      <c r="AI104" s="261"/>
      <c r="AJ104" s="261"/>
      <c r="AK104" s="261"/>
      <c r="AL104" s="294"/>
      <c r="AM104" s="294"/>
      <c r="AN104" s="294"/>
      <c r="AO104" s="294"/>
      <c r="AP104" s="261"/>
      <c r="AQ104" s="261"/>
      <c r="AR104" s="261"/>
      <c r="AS104" s="294"/>
      <c r="AT104" s="294"/>
      <c r="AU104" s="294"/>
      <c r="AV104" s="294"/>
      <c r="AW104" s="261"/>
      <c r="AX104" s="261"/>
      <c r="AY104" s="261"/>
      <c r="AZ104" s="294"/>
      <c r="BA104" s="294"/>
      <c r="BB104" s="294"/>
      <c r="BC104" s="294"/>
      <c r="BD104" s="261"/>
      <c r="BE104" s="261"/>
      <c r="BF104" s="261"/>
      <c r="BG104" s="294"/>
      <c r="BH104" s="294"/>
      <c r="BI104" s="294"/>
      <c r="BJ104" s="294"/>
      <c r="BK104" s="261"/>
      <c r="BL104" s="261"/>
      <c r="BM104" s="261"/>
      <c r="BN104" s="294"/>
      <c r="BO104" s="294"/>
      <c r="BP104" s="294"/>
      <c r="BQ104" s="294"/>
      <c r="BR104" s="261"/>
      <c r="BS104" s="261"/>
      <c r="BT104" s="261"/>
      <c r="BU104" s="294"/>
      <c r="BV104" s="294"/>
      <c r="BW104" s="294"/>
      <c r="BX104" s="294"/>
      <c r="BY104" s="261"/>
      <c r="BZ104" s="261"/>
      <c r="CA104" s="261"/>
      <c r="CB104" s="294"/>
      <c r="CC104" s="294"/>
      <c r="CD104" s="294"/>
      <c r="CE104" s="294"/>
      <c r="CF104" s="261"/>
      <c r="CG104" s="261"/>
    </row>
    <row r="105" spans="1:85" s="173" customFormat="1">
      <c r="A105" s="197"/>
      <c r="B105" s="194"/>
      <c r="C105" s="194"/>
      <c r="E105" s="192"/>
      <c r="F105" s="192"/>
      <c r="G105" s="192"/>
      <c r="H105" s="192"/>
      <c r="I105" s="192"/>
      <c r="J105" s="191"/>
      <c r="K105" s="191"/>
      <c r="L105" s="261"/>
      <c r="M105" s="261"/>
      <c r="N105" s="261"/>
      <c r="O105" s="261"/>
      <c r="P105" s="294"/>
      <c r="Q105" s="294"/>
      <c r="R105" s="294"/>
      <c r="S105" s="294"/>
      <c r="T105" s="294"/>
      <c r="U105" s="261"/>
      <c r="V105" s="261"/>
      <c r="W105" s="261"/>
      <c r="X105" s="294"/>
      <c r="Y105" s="294"/>
      <c r="Z105" s="294"/>
      <c r="AA105" s="294"/>
      <c r="AB105" s="261"/>
      <c r="AC105" s="261"/>
      <c r="AD105" s="261"/>
      <c r="AE105" s="294"/>
      <c r="AF105" s="294"/>
      <c r="AG105" s="294"/>
      <c r="AH105" s="294"/>
      <c r="AI105" s="261"/>
      <c r="AJ105" s="261"/>
      <c r="AK105" s="261"/>
      <c r="AL105" s="294"/>
      <c r="AM105" s="294"/>
      <c r="AN105" s="294"/>
      <c r="AO105" s="294"/>
      <c r="AP105" s="261"/>
      <c r="AQ105" s="261"/>
      <c r="AR105" s="261"/>
      <c r="AS105" s="294"/>
      <c r="AT105" s="294"/>
      <c r="AU105" s="294"/>
      <c r="AV105" s="294"/>
      <c r="AW105" s="261"/>
      <c r="AX105" s="261"/>
      <c r="AY105" s="261"/>
      <c r="AZ105" s="294"/>
      <c r="BA105" s="294"/>
      <c r="BB105" s="294"/>
      <c r="BC105" s="294"/>
      <c r="BD105" s="261"/>
      <c r="BE105" s="261"/>
      <c r="BF105" s="261"/>
      <c r="BG105" s="294"/>
      <c r="BH105" s="294"/>
      <c r="BI105" s="294"/>
      <c r="BJ105" s="294"/>
      <c r="BK105" s="261"/>
      <c r="BL105" s="261"/>
      <c r="BM105" s="261"/>
      <c r="BN105" s="294"/>
      <c r="BO105" s="294"/>
      <c r="BP105" s="294"/>
      <c r="BQ105" s="294"/>
      <c r="BR105" s="261"/>
      <c r="BS105" s="261"/>
      <c r="BT105" s="261"/>
      <c r="BU105" s="294"/>
      <c r="BV105" s="294"/>
      <c r="BW105" s="294"/>
      <c r="BX105" s="294"/>
      <c r="BY105" s="261"/>
      <c r="BZ105" s="261"/>
      <c r="CA105" s="261"/>
      <c r="CB105" s="294"/>
      <c r="CC105" s="294"/>
      <c r="CD105" s="294"/>
      <c r="CE105" s="294"/>
      <c r="CF105" s="261"/>
      <c r="CG105" s="261"/>
    </row>
    <row r="106" spans="1:85" s="173" customFormat="1">
      <c r="A106" s="193"/>
      <c r="B106" s="194"/>
      <c r="C106" s="194"/>
      <c r="E106" s="195"/>
      <c r="F106" s="195"/>
      <c r="G106" s="195"/>
      <c r="H106" s="195"/>
      <c r="I106" s="195"/>
      <c r="J106" s="196"/>
      <c r="K106" s="196"/>
      <c r="L106" s="261"/>
      <c r="M106" s="261"/>
      <c r="N106" s="261"/>
      <c r="O106" s="261"/>
      <c r="P106" s="294"/>
      <c r="Q106" s="294"/>
      <c r="R106" s="294"/>
      <c r="S106" s="294"/>
      <c r="T106" s="294"/>
      <c r="U106" s="261"/>
      <c r="V106" s="261"/>
      <c r="W106" s="261"/>
      <c r="X106" s="294"/>
      <c r="Y106" s="294"/>
      <c r="Z106" s="294"/>
      <c r="AA106" s="294"/>
      <c r="AB106" s="261"/>
      <c r="AC106" s="261"/>
      <c r="AD106" s="261"/>
      <c r="AE106" s="294"/>
      <c r="AF106" s="294"/>
      <c r="AG106" s="294"/>
      <c r="AH106" s="294"/>
      <c r="AI106" s="261"/>
      <c r="AJ106" s="261"/>
      <c r="AK106" s="261"/>
      <c r="AL106" s="294"/>
      <c r="AM106" s="294"/>
      <c r="AN106" s="294"/>
      <c r="AO106" s="294"/>
      <c r="AP106" s="261"/>
      <c r="AQ106" s="261"/>
      <c r="AR106" s="261"/>
      <c r="AS106" s="294"/>
      <c r="AT106" s="294"/>
      <c r="AU106" s="294"/>
      <c r="AV106" s="294"/>
      <c r="AW106" s="261"/>
      <c r="AX106" s="261"/>
      <c r="AY106" s="261"/>
      <c r="AZ106" s="294"/>
      <c r="BA106" s="294"/>
      <c r="BB106" s="294"/>
      <c r="BC106" s="294"/>
      <c r="BD106" s="261"/>
      <c r="BE106" s="261"/>
      <c r="BF106" s="261"/>
      <c r="BG106" s="294"/>
      <c r="BH106" s="294"/>
      <c r="BI106" s="294"/>
      <c r="BJ106" s="294"/>
      <c r="BK106" s="261"/>
      <c r="BL106" s="261"/>
      <c r="BM106" s="261"/>
      <c r="BN106" s="294"/>
      <c r="BO106" s="294"/>
      <c r="BP106" s="294"/>
      <c r="BQ106" s="294"/>
      <c r="BR106" s="261"/>
      <c r="BS106" s="261"/>
      <c r="BT106" s="261"/>
      <c r="BU106" s="294"/>
      <c r="BV106" s="294"/>
      <c r="BW106" s="294"/>
      <c r="BX106" s="294"/>
      <c r="BY106" s="261"/>
      <c r="BZ106" s="261"/>
      <c r="CA106" s="261"/>
      <c r="CB106" s="294"/>
      <c r="CC106" s="294"/>
      <c r="CD106" s="294"/>
      <c r="CE106" s="294"/>
      <c r="CF106" s="261"/>
      <c r="CG106" s="261"/>
    </row>
    <row r="107" spans="1:85" s="173" customFormat="1">
      <c r="A107" s="193"/>
      <c r="B107" s="194"/>
      <c r="C107" s="194"/>
      <c r="E107" s="195"/>
      <c r="F107" s="195"/>
      <c r="G107" s="195"/>
      <c r="H107" s="195"/>
      <c r="I107" s="195"/>
      <c r="J107" s="196"/>
      <c r="K107" s="196"/>
      <c r="L107" s="261"/>
      <c r="M107" s="261"/>
      <c r="N107" s="261"/>
      <c r="O107" s="261"/>
      <c r="P107" s="294"/>
      <c r="Q107" s="294"/>
      <c r="R107" s="294"/>
      <c r="S107" s="294"/>
      <c r="T107" s="294"/>
      <c r="U107" s="261"/>
      <c r="V107" s="261"/>
      <c r="W107" s="261"/>
      <c r="X107" s="294"/>
      <c r="Y107" s="294"/>
      <c r="Z107" s="294"/>
      <c r="AA107" s="294"/>
      <c r="AB107" s="261"/>
      <c r="AC107" s="261"/>
      <c r="AD107" s="261"/>
      <c r="AE107" s="294"/>
      <c r="AF107" s="294"/>
      <c r="AG107" s="294"/>
      <c r="AH107" s="294"/>
      <c r="AI107" s="261"/>
      <c r="AJ107" s="261"/>
      <c r="AK107" s="261"/>
      <c r="AL107" s="294"/>
      <c r="AM107" s="294"/>
      <c r="AN107" s="294"/>
      <c r="AO107" s="294"/>
      <c r="AP107" s="261"/>
      <c r="AQ107" s="261"/>
      <c r="AR107" s="261"/>
      <c r="AS107" s="294"/>
      <c r="AT107" s="294"/>
      <c r="AU107" s="294"/>
      <c r="AV107" s="294"/>
      <c r="AW107" s="261"/>
      <c r="AX107" s="261"/>
      <c r="AY107" s="261"/>
      <c r="AZ107" s="294"/>
      <c r="BA107" s="294"/>
      <c r="BB107" s="294"/>
      <c r="BC107" s="294"/>
      <c r="BD107" s="261"/>
      <c r="BE107" s="261"/>
      <c r="BF107" s="261"/>
      <c r="BG107" s="294"/>
      <c r="BH107" s="294"/>
      <c r="BI107" s="294"/>
      <c r="BJ107" s="294"/>
      <c r="BK107" s="261"/>
      <c r="BL107" s="261"/>
      <c r="BM107" s="261"/>
      <c r="BN107" s="294"/>
      <c r="BO107" s="294"/>
      <c r="BP107" s="294"/>
      <c r="BQ107" s="294"/>
      <c r="BR107" s="261"/>
      <c r="BS107" s="261"/>
      <c r="BT107" s="261"/>
      <c r="BU107" s="294"/>
      <c r="BV107" s="294"/>
      <c r="BW107" s="294"/>
      <c r="BX107" s="294"/>
      <c r="BY107" s="261"/>
      <c r="BZ107" s="261"/>
      <c r="CA107" s="261"/>
      <c r="CB107" s="294"/>
      <c r="CC107" s="294"/>
      <c r="CD107" s="294"/>
      <c r="CE107" s="294"/>
      <c r="CF107" s="261"/>
      <c r="CG107" s="261"/>
    </row>
    <row r="108" spans="1:85" s="173" customFormat="1">
      <c r="A108" s="193"/>
      <c r="B108" s="194"/>
      <c r="C108" s="194"/>
      <c r="E108" s="195"/>
      <c r="F108" s="195"/>
      <c r="G108" s="195"/>
      <c r="H108" s="195"/>
      <c r="I108" s="195"/>
      <c r="J108" s="196"/>
      <c r="K108" s="196"/>
      <c r="L108" s="261"/>
      <c r="M108" s="261"/>
      <c r="N108" s="261"/>
      <c r="O108" s="261"/>
      <c r="P108" s="294"/>
      <c r="Q108" s="294"/>
      <c r="R108" s="294"/>
      <c r="S108" s="294"/>
      <c r="T108" s="294"/>
      <c r="U108" s="261"/>
      <c r="V108" s="261"/>
      <c r="W108" s="261"/>
      <c r="X108" s="294"/>
      <c r="Y108" s="294"/>
      <c r="Z108" s="294"/>
      <c r="AA108" s="294"/>
      <c r="AB108" s="261"/>
      <c r="AC108" s="261"/>
      <c r="AD108" s="261"/>
      <c r="AE108" s="294"/>
      <c r="AF108" s="294"/>
      <c r="AG108" s="294"/>
      <c r="AH108" s="294"/>
      <c r="AI108" s="261"/>
      <c r="AJ108" s="261"/>
      <c r="AK108" s="261"/>
      <c r="AL108" s="294"/>
      <c r="AM108" s="294"/>
      <c r="AN108" s="294"/>
      <c r="AO108" s="294"/>
      <c r="AP108" s="261"/>
      <c r="AQ108" s="261"/>
      <c r="AR108" s="261"/>
      <c r="AS108" s="294"/>
      <c r="AT108" s="294"/>
      <c r="AU108" s="294"/>
      <c r="AV108" s="294"/>
      <c r="AW108" s="261"/>
      <c r="AX108" s="261"/>
      <c r="AY108" s="261"/>
      <c r="AZ108" s="294"/>
      <c r="BA108" s="294"/>
      <c r="BB108" s="294"/>
      <c r="BC108" s="294"/>
      <c r="BD108" s="261"/>
      <c r="BE108" s="261"/>
      <c r="BF108" s="261"/>
      <c r="BG108" s="294"/>
      <c r="BH108" s="294"/>
      <c r="BI108" s="294"/>
      <c r="BJ108" s="294"/>
      <c r="BK108" s="261"/>
      <c r="BL108" s="261"/>
      <c r="BM108" s="261"/>
      <c r="BN108" s="294"/>
      <c r="BO108" s="294"/>
      <c r="BP108" s="294"/>
      <c r="BQ108" s="294"/>
      <c r="BR108" s="261"/>
      <c r="BS108" s="261"/>
      <c r="BT108" s="261"/>
      <c r="BU108" s="294"/>
      <c r="BV108" s="294"/>
      <c r="BW108" s="294"/>
      <c r="BX108" s="294"/>
      <c r="BY108" s="261"/>
      <c r="BZ108" s="261"/>
      <c r="CA108" s="261"/>
      <c r="CB108" s="294"/>
      <c r="CC108" s="294"/>
      <c r="CD108" s="294"/>
      <c r="CE108" s="294"/>
      <c r="CF108" s="261"/>
      <c r="CG108" s="261"/>
    </row>
    <row r="109" spans="1:85" s="173" customFormat="1">
      <c r="A109" s="193"/>
      <c r="B109" s="194"/>
      <c r="C109" s="194"/>
      <c r="E109" s="195"/>
      <c r="F109" s="195"/>
      <c r="G109" s="195"/>
      <c r="H109" s="195"/>
      <c r="I109" s="195"/>
      <c r="J109" s="196"/>
      <c r="K109" s="196"/>
      <c r="L109" s="261"/>
      <c r="M109" s="261"/>
      <c r="N109" s="261"/>
      <c r="O109" s="261"/>
      <c r="P109" s="294"/>
      <c r="Q109" s="294"/>
      <c r="R109" s="294"/>
      <c r="S109" s="294"/>
      <c r="T109" s="294"/>
      <c r="U109" s="261"/>
      <c r="V109" s="261"/>
      <c r="W109" s="261"/>
      <c r="X109" s="294"/>
      <c r="Y109" s="294"/>
      <c r="Z109" s="294"/>
      <c r="AA109" s="294"/>
      <c r="AB109" s="261"/>
      <c r="AC109" s="261"/>
      <c r="AD109" s="261"/>
      <c r="AE109" s="294"/>
      <c r="AF109" s="294"/>
      <c r="AG109" s="294"/>
      <c r="AH109" s="294"/>
      <c r="AI109" s="261"/>
      <c r="AJ109" s="261"/>
      <c r="AK109" s="261"/>
      <c r="AL109" s="294"/>
      <c r="AM109" s="294"/>
      <c r="AN109" s="294"/>
      <c r="AO109" s="294"/>
      <c r="AP109" s="261"/>
      <c r="AQ109" s="261"/>
      <c r="AR109" s="261"/>
      <c r="AS109" s="294"/>
      <c r="AT109" s="294"/>
      <c r="AU109" s="294"/>
      <c r="AV109" s="294"/>
      <c r="AW109" s="261"/>
      <c r="AX109" s="261"/>
      <c r="AY109" s="261"/>
      <c r="AZ109" s="294"/>
      <c r="BA109" s="294"/>
      <c r="BB109" s="294"/>
      <c r="BC109" s="294"/>
      <c r="BD109" s="261"/>
      <c r="BE109" s="261"/>
      <c r="BF109" s="261"/>
      <c r="BG109" s="294"/>
      <c r="BH109" s="294"/>
      <c r="BI109" s="294"/>
      <c r="BJ109" s="294"/>
      <c r="BK109" s="261"/>
      <c r="BL109" s="261"/>
      <c r="BM109" s="261"/>
      <c r="BN109" s="294"/>
      <c r="BO109" s="294"/>
      <c r="BP109" s="294"/>
      <c r="BQ109" s="294"/>
      <c r="BR109" s="261"/>
      <c r="BS109" s="261"/>
      <c r="BT109" s="261"/>
      <c r="BU109" s="294"/>
      <c r="BV109" s="294"/>
      <c r="BW109" s="294"/>
      <c r="BX109" s="294"/>
      <c r="BY109" s="261"/>
      <c r="BZ109" s="261"/>
      <c r="CA109" s="261"/>
      <c r="CB109" s="294"/>
      <c r="CC109" s="294"/>
      <c r="CD109" s="294"/>
      <c r="CE109" s="294"/>
      <c r="CF109" s="261"/>
      <c r="CG109" s="261"/>
    </row>
    <row r="110" spans="1:85" s="173" customFormat="1">
      <c r="A110" s="190"/>
      <c r="B110" s="191"/>
      <c r="C110" s="191"/>
      <c r="E110" s="192"/>
      <c r="F110" s="192"/>
      <c r="G110" s="192"/>
      <c r="H110" s="192"/>
      <c r="I110" s="192"/>
      <c r="J110" s="191"/>
      <c r="K110" s="191"/>
      <c r="L110" s="261"/>
      <c r="M110" s="261"/>
      <c r="N110" s="261"/>
      <c r="O110" s="261"/>
      <c r="P110" s="294"/>
      <c r="Q110" s="294"/>
      <c r="R110" s="294"/>
      <c r="S110" s="294"/>
      <c r="T110" s="294"/>
      <c r="U110" s="261"/>
      <c r="V110" s="261"/>
      <c r="W110" s="261"/>
      <c r="X110" s="294"/>
      <c r="Y110" s="294"/>
      <c r="Z110" s="294"/>
      <c r="AA110" s="294"/>
      <c r="AB110" s="261"/>
      <c r="AC110" s="261"/>
      <c r="AD110" s="261"/>
      <c r="AE110" s="294"/>
      <c r="AF110" s="294"/>
      <c r="AG110" s="294"/>
      <c r="AH110" s="294"/>
      <c r="AI110" s="261"/>
      <c r="AJ110" s="261"/>
      <c r="AK110" s="261"/>
      <c r="AL110" s="294"/>
      <c r="AM110" s="294"/>
      <c r="AN110" s="294"/>
      <c r="AO110" s="294"/>
      <c r="AP110" s="261"/>
      <c r="AQ110" s="261"/>
      <c r="AR110" s="261"/>
      <c r="AS110" s="294"/>
      <c r="AT110" s="294"/>
      <c r="AU110" s="294"/>
      <c r="AV110" s="294"/>
      <c r="AW110" s="261"/>
      <c r="AX110" s="261"/>
      <c r="AY110" s="261"/>
      <c r="AZ110" s="294"/>
      <c r="BA110" s="294"/>
      <c r="BB110" s="294"/>
      <c r="BC110" s="294"/>
      <c r="BD110" s="261"/>
      <c r="BE110" s="261"/>
      <c r="BF110" s="261"/>
      <c r="BG110" s="294"/>
      <c r="BH110" s="294"/>
      <c r="BI110" s="294"/>
      <c r="BJ110" s="294"/>
      <c r="BK110" s="261"/>
      <c r="BL110" s="261"/>
      <c r="BM110" s="261"/>
      <c r="BN110" s="294"/>
      <c r="BO110" s="294"/>
      <c r="BP110" s="294"/>
      <c r="BQ110" s="294"/>
      <c r="BR110" s="261"/>
      <c r="BS110" s="261"/>
      <c r="BT110" s="261"/>
      <c r="BU110" s="294"/>
      <c r="BV110" s="294"/>
      <c r="BW110" s="294"/>
      <c r="BX110" s="294"/>
      <c r="BY110" s="261"/>
      <c r="BZ110" s="261"/>
      <c r="CA110" s="261"/>
      <c r="CB110" s="294"/>
      <c r="CC110" s="294"/>
      <c r="CD110" s="294"/>
      <c r="CE110" s="294"/>
      <c r="CF110" s="261"/>
      <c r="CG110" s="261"/>
    </row>
    <row r="111" spans="1:85" s="173" customFormat="1">
      <c r="A111" s="193"/>
      <c r="B111" s="194"/>
      <c r="C111" s="194"/>
      <c r="E111" s="192"/>
      <c r="F111" s="192"/>
      <c r="G111" s="192"/>
      <c r="H111" s="192"/>
      <c r="I111" s="192"/>
      <c r="J111" s="191"/>
      <c r="K111" s="191"/>
      <c r="L111" s="261"/>
      <c r="M111" s="261"/>
      <c r="N111" s="261"/>
      <c r="O111" s="261"/>
      <c r="P111" s="294"/>
      <c r="Q111" s="294"/>
      <c r="R111" s="294"/>
      <c r="S111" s="294"/>
      <c r="T111" s="294"/>
      <c r="U111" s="261"/>
      <c r="V111" s="261"/>
      <c r="W111" s="261"/>
      <c r="X111" s="294"/>
      <c r="Y111" s="294"/>
      <c r="Z111" s="294"/>
      <c r="AA111" s="294"/>
      <c r="AB111" s="261"/>
      <c r="AC111" s="261"/>
      <c r="AD111" s="261"/>
      <c r="AE111" s="294"/>
      <c r="AF111" s="294"/>
      <c r="AG111" s="294"/>
      <c r="AH111" s="294"/>
      <c r="AI111" s="261"/>
      <c r="AJ111" s="261"/>
      <c r="AK111" s="261"/>
      <c r="AL111" s="294"/>
      <c r="AM111" s="294"/>
      <c r="AN111" s="294"/>
      <c r="AO111" s="294"/>
      <c r="AP111" s="261"/>
      <c r="AQ111" s="261"/>
      <c r="AR111" s="261"/>
      <c r="AS111" s="294"/>
      <c r="AT111" s="294"/>
      <c r="AU111" s="294"/>
      <c r="AV111" s="294"/>
      <c r="AW111" s="261"/>
      <c r="AX111" s="261"/>
      <c r="AY111" s="261"/>
      <c r="AZ111" s="294"/>
      <c r="BA111" s="294"/>
      <c r="BB111" s="294"/>
      <c r="BC111" s="294"/>
      <c r="BD111" s="261"/>
      <c r="BE111" s="261"/>
      <c r="BF111" s="261"/>
      <c r="BG111" s="294"/>
      <c r="BH111" s="294"/>
      <c r="BI111" s="294"/>
      <c r="BJ111" s="294"/>
      <c r="BK111" s="261"/>
      <c r="BL111" s="261"/>
      <c r="BM111" s="261"/>
      <c r="BN111" s="294"/>
      <c r="BO111" s="294"/>
      <c r="BP111" s="294"/>
      <c r="BQ111" s="294"/>
      <c r="BR111" s="261"/>
      <c r="BS111" s="261"/>
      <c r="BT111" s="261"/>
      <c r="BU111" s="294"/>
      <c r="BV111" s="294"/>
      <c r="BW111" s="294"/>
      <c r="BX111" s="294"/>
      <c r="BY111" s="261"/>
      <c r="BZ111" s="261"/>
      <c r="CA111" s="261"/>
      <c r="CB111" s="294"/>
      <c r="CC111" s="294"/>
      <c r="CD111" s="294"/>
      <c r="CE111" s="294"/>
      <c r="CF111" s="261"/>
      <c r="CG111" s="261"/>
    </row>
    <row r="112" spans="1:85" s="173" customFormat="1">
      <c r="A112" s="193"/>
      <c r="B112" s="194"/>
      <c r="C112" s="194"/>
      <c r="E112" s="192"/>
      <c r="F112" s="192"/>
      <c r="G112" s="192"/>
      <c r="H112" s="192"/>
      <c r="I112" s="192"/>
      <c r="J112" s="191"/>
      <c r="K112" s="191"/>
      <c r="L112" s="261"/>
      <c r="M112" s="261"/>
      <c r="N112" s="261"/>
      <c r="O112" s="261"/>
      <c r="P112" s="294"/>
      <c r="Q112" s="294"/>
      <c r="R112" s="294"/>
      <c r="S112" s="294"/>
      <c r="T112" s="294"/>
      <c r="U112" s="261"/>
      <c r="V112" s="261"/>
      <c r="W112" s="261"/>
      <c r="X112" s="294"/>
      <c r="Y112" s="294"/>
      <c r="Z112" s="294"/>
      <c r="AA112" s="294"/>
      <c r="AB112" s="261"/>
      <c r="AC112" s="261"/>
      <c r="AD112" s="261"/>
      <c r="AE112" s="294"/>
      <c r="AF112" s="294"/>
      <c r="AG112" s="294"/>
      <c r="AH112" s="294"/>
      <c r="AI112" s="261"/>
      <c r="AJ112" s="261"/>
      <c r="AK112" s="261"/>
      <c r="AL112" s="294"/>
      <c r="AM112" s="294"/>
      <c r="AN112" s="294"/>
      <c r="AO112" s="294"/>
      <c r="AP112" s="261"/>
      <c r="AQ112" s="261"/>
      <c r="AR112" s="261"/>
      <c r="AS112" s="294"/>
      <c r="AT112" s="294"/>
      <c r="AU112" s="294"/>
      <c r="AV112" s="294"/>
      <c r="AW112" s="261"/>
      <c r="AX112" s="261"/>
      <c r="AY112" s="261"/>
      <c r="AZ112" s="294"/>
      <c r="BA112" s="294"/>
      <c r="BB112" s="294"/>
      <c r="BC112" s="294"/>
      <c r="BD112" s="261"/>
      <c r="BE112" s="261"/>
      <c r="BF112" s="261"/>
      <c r="BG112" s="294"/>
      <c r="BH112" s="294"/>
      <c r="BI112" s="294"/>
      <c r="BJ112" s="294"/>
      <c r="BK112" s="261"/>
      <c r="BL112" s="261"/>
      <c r="BM112" s="261"/>
      <c r="BN112" s="294"/>
      <c r="BO112" s="294"/>
      <c r="BP112" s="294"/>
      <c r="BQ112" s="294"/>
      <c r="BR112" s="261"/>
      <c r="BS112" s="261"/>
      <c r="BT112" s="261"/>
      <c r="BU112" s="294"/>
      <c r="BV112" s="294"/>
      <c r="BW112" s="294"/>
      <c r="BX112" s="294"/>
      <c r="BY112" s="261"/>
      <c r="BZ112" s="261"/>
      <c r="CA112" s="261"/>
      <c r="CB112" s="294"/>
      <c r="CC112" s="294"/>
      <c r="CD112" s="294"/>
      <c r="CE112" s="294"/>
      <c r="CF112" s="261"/>
      <c r="CG112" s="261"/>
    </row>
    <row r="113" spans="1:85" s="173" customFormat="1">
      <c r="A113" s="190"/>
      <c r="B113" s="191"/>
      <c r="C113" s="191"/>
      <c r="E113" s="192"/>
      <c r="F113" s="192"/>
      <c r="G113" s="192"/>
      <c r="H113" s="192"/>
      <c r="I113" s="192"/>
      <c r="J113" s="191"/>
      <c r="K113" s="191"/>
      <c r="L113" s="261"/>
      <c r="M113" s="261"/>
      <c r="N113" s="261"/>
      <c r="O113" s="261"/>
      <c r="P113" s="294"/>
      <c r="Q113" s="294"/>
      <c r="R113" s="294"/>
      <c r="S113" s="294"/>
      <c r="T113" s="294"/>
      <c r="U113" s="261"/>
      <c r="V113" s="261"/>
      <c r="W113" s="261"/>
      <c r="X113" s="294"/>
      <c r="Y113" s="294"/>
      <c r="Z113" s="294"/>
      <c r="AA113" s="294"/>
      <c r="AB113" s="261"/>
      <c r="AC113" s="261"/>
      <c r="AD113" s="261"/>
      <c r="AE113" s="294"/>
      <c r="AF113" s="294"/>
      <c r="AG113" s="294"/>
      <c r="AH113" s="294"/>
      <c r="AI113" s="261"/>
      <c r="AJ113" s="261"/>
      <c r="AK113" s="261"/>
      <c r="AL113" s="294"/>
      <c r="AM113" s="294"/>
      <c r="AN113" s="294"/>
      <c r="AO113" s="294"/>
      <c r="AP113" s="261"/>
      <c r="AQ113" s="261"/>
      <c r="AR113" s="261"/>
      <c r="AS113" s="294"/>
      <c r="AT113" s="294"/>
      <c r="AU113" s="294"/>
      <c r="AV113" s="294"/>
      <c r="AW113" s="261"/>
      <c r="AX113" s="261"/>
      <c r="AY113" s="261"/>
      <c r="AZ113" s="294"/>
      <c r="BA113" s="294"/>
      <c r="BB113" s="294"/>
      <c r="BC113" s="294"/>
      <c r="BD113" s="261"/>
      <c r="BE113" s="261"/>
      <c r="BF113" s="261"/>
      <c r="BG113" s="294"/>
      <c r="BH113" s="294"/>
      <c r="BI113" s="294"/>
      <c r="BJ113" s="294"/>
      <c r="BK113" s="261"/>
      <c r="BL113" s="261"/>
      <c r="BM113" s="261"/>
      <c r="BN113" s="294"/>
      <c r="BO113" s="294"/>
      <c r="BP113" s="294"/>
      <c r="BQ113" s="294"/>
      <c r="BR113" s="261"/>
      <c r="BS113" s="261"/>
      <c r="BT113" s="261"/>
      <c r="BU113" s="294"/>
      <c r="BV113" s="294"/>
      <c r="BW113" s="294"/>
      <c r="BX113" s="294"/>
      <c r="BY113" s="261"/>
      <c r="BZ113" s="261"/>
      <c r="CA113" s="261"/>
      <c r="CB113" s="294"/>
      <c r="CC113" s="294"/>
      <c r="CD113" s="294"/>
      <c r="CE113" s="294"/>
      <c r="CF113" s="261"/>
      <c r="CG113" s="261"/>
    </row>
    <row r="114" spans="1:85" s="173" customFormat="1">
      <c r="A114" s="190"/>
      <c r="B114" s="191"/>
      <c r="C114" s="191"/>
      <c r="E114" s="192"/>
      <c r="F114" s="192"/>
      <c r="G114" s="192"/>
      <c r="H114" s="192"/>
      <c r="I114" s="192"/>
      <c r="J114" s="191"/>
      <c r="K114" s="191"/>
      <c r="L114" s="261"/>
      <c r="M114" s="261"/>
      <c r="N114" s="261"/>
      <c r="O114" s="261"/>
      <c r="P114" s="294"/>
      <c r="Q114" s="294"/>
      <c r="R114" s="294"/>
      <c r="S114" s="294"/>
      <c r="T114" s="294"/>
      <c r="U114" s="261"/>
      <c r="V114" s="261"/>
      <c r="W114" s="261"/>
      <c r="X114" s="294"/>
      <c r="Y114" s="294"/>
      <c r="Z114" s="294"/>
      <c r="AA114" s="294"/>
      <c r="AB114" s="261"/>
      <c r="AC114" s="261"/>
      <c r="AD114" s="261"/>
      <c r="AE114" s="294"/>
      <c r="AF114" s="294"/>
      <c r="AG114" s="294"/>
      <c r="AH114" s="294"/>
      <c r="AI114" s="261"/>
      <c r="AJ114" s="261"/>
      <c r="AK114" s="261"/>
      <c r="AL114" s="294"/>
      <c r="AM114" s="294"/>
      <c r="AN114" s="294"/>
      <c r="AO114" s="294"/>
      <c r="AP114" s="261"/>
      <c r="AQ114" s="261"/>
      <c r="AR114" s="261"/>
      <c r="AS114" s="294"/>
      <c r="AT114" s="294"/>
      <c r="AU114" s="294"/>
      <c r="AV114" s="294"/>
      <c r="AW114" s="261"/>
      <c r="AX114" s="261"/>
      <c r="AY114" s="261"/>
      <c r="AZ114" s="294"/>
      <c r="BA114" s="294"/>
      <c r="BB114" s="294"/>
      <c r="BC114" s="294"/>
      <c r="BD114" s="261"/>
      <c r="BE114" s="261"/>
      <c r="BF114" s="261"/>
      <c r="BG114" s="294"/>
      <c r="BH114" s="294"/>
      <c r="BI114" s="294"/>
      <c r="BJ114" s="294"/>
      <c r="BK114" s="261"/>
      <c r="BL114" s="261"/>
      <c r="BM114" s="261"/>
      <c r="BN114" s="294"/>
      <c r="BO114" s="294"/>
      <c r="BP114" s="294"/>
      <c r="BQ114" s="294"/>
      <c r="BR114" s="261"/>
      <c r="BS114" s="261"/>
      <c r="BT114" s="261"/>
      <c r="BU114" s="294"/>
      <c r="BV114" s="294"/>
      <c r="BW114" s="294"/>
      <c r="BX114" s="294"/>
      <c r="BY114" s="261"/>
      <c r="BZ114" s="261"/>
      <c r="CA114" s="261"/>
      <c r="CB114" s="294"/>
      <c r="CC114" s="294"/>
      <c r="CD114" s="294"/>
      <c r="CE114" s="294"/>
      <c r="CF114" s="261"/>
      <c r="CG114" s="261"/>
    </row>
    <row r="115" spans="1:85" s="173" customFormat="1">
      <c r="A115" s="190"/>
      <c r="B115" s="191"/>
      <c r="C115" s="191"/>
      <c r="E115" s="192"/>
      <c r="F115" s="192"/>
      <c r="G115" s="192"/>
      <c r="H115" s="192"/>
      <c r="I115" s="192"/>
      <c r="J115" s="191"/>
      <c r="K115" s="191"/>
      <c r="L115" s="261"/>
      <c r="M115" s="261"/>
      <c r="N115" s="261"/>
      <c r="O115" s="261"/>
      <c r="P115" s="294"/>
      <c r="Q115" s="294"/>
      <c r="R115" s="294"/>
      <c r="S115" s="294"/>
      <c r="T115" s="294"/>
      <c r="U115" s="261"/>
      <c r="V115" s="261"/>
      <c r="W115" s="261"/>
      <c r="X115" s="294"/>
      <c r="Y115" s="294"/>
      <c r="Z115" s="294"/>
      <c r="AA115" s="294"/>
      <c r="AB115" s="261"/>
      <c r="AC115" s="261"/>
      <c r="AD115" s="261"/>
      <c r="AE115" s="294"/>
      <c r="AF115" s="294"/>
      <c r="AG115" s="294"/>
      <c r="AH115" s="294"/>
      <c r="AI115" s="261"/>
      <c r="AJ115" s="261"/>
      <c r="AK115" s="261"/>
      <c r="AL115" s="294"/>
      <c r="AM115" s="294"/>
      <c r="AN115" s="294"/>
      <c r="AO115" s="294"/>
      <c r="AP115" s="261"/>
      <c r="AQ115" s="261"/>
      <c r="AR115" s="261"/>
      <c r="AS115" s="294"/>
      <c r="AT115" s="294"/>
      <c r="AU115" s="294"/>
      <c r="AV115" s="294"/>
      <c r="AW115" s="261"/>
      <c r="AX115" s="261"/>
      <c r="AY115" s="261"/>
      <c r="AZ115" s="294"/>
      <c r="BA115" s="294"/>
      <c r="BB115" s="294"/>
      <c r="BC115" s="294"/>
      <c r="BD115" s="261"/>
      <c r="BE115" s="261"/>
      <c r="BF115" s="261"/>
      <c r="BG115" s="294"/>
      <c r="BH115" s="294"/>
      <c r="BI115" s="294"/>
      <c r="BJ115" s="294"/>
      <c r="BK115" s="261"/>
      <c r="BL115" s="261"/>
      <c r="BM115" s="261"/>
      <c r="BN115" s="294"/>
      <c r="BO115" s="294"/>
      <c r="BP115" s="294"/>
      <c r="BQ115" s="294"/>
      <c r="BR115" s="261"/>
      <c r="BS115" s="261"/>
      <c r="BT115" s="261"/>
      <c r="BU115" s="294"/>
      <c r="BV115" s="294"/>
      <c r="BW115" s="294"/>
      <c r="BX115" s="294"/>
      <c r="BY115" s="261"/>
      <c r="BZ115" s="261"/>
      <c r="CA115" s="261"/>
      <c r="CB115" s="294"/>
      <c r="CC115" s="294"/>
      <c r="CD115" s="294"/>
      <c r="CE115" s="294"/>
      <c r="CF115" s="261"/>
      <c r="CG115" s="261"/>
    </row>
    <row r="116" spans="1:85" s="173" customFormat="1">
      <c r="A116" s="193"/>
      <c r="B116" s="198"/>
      <c r="C116" s="198"/>
      <c r="E116" s="192"/>
      <c r="F116" s="192"/>
      <c r="G116" s="192"/>
      <c r="H116" s="192"/>
      <c r="I116" s="192"/>
      <c r="J116" s="191"/>
      <c r="K116" s="191"/>
      <c r="L116" s="261"/>
      <c r="M116" s="261"/>
      <c r="N116" s="261"/>
      <c r="O116" s="261"/>
      <c r="P116" s="294"/>
      <c r="Q116" s="294"/>
      <c r="R116" s="294"/>
      <c r="S116" s="294"/>
      <c r="T116" s="294"/>
      <c r="U116" s="261"/>
      <c r="V116" s="261"/>
      <c r="W116" s="261"/>
      <c r="X116" s="294"/>
      <c r="Y116" s="294"/>
      <c r="Z116" s="294"/>
      <c r="AA116" s="294"/>
      <c r="AB116" s="261"/>
      <c r="AC116" s="261"/>
      <c r="AD116" s="261"/>
      <c r="AE116" s="294"/>
      <c r="AF116" s="294"/>
      <c r="AG116" s="294"/>
      <c r="AH116" s="294"/>
      <c r="AI116" s="261"/>
      <c r="AJ116" s="261"/>
      <c r="AK116" s="261"/>
      <c r="AL116" s="294"/>
      <c r="AM116" s="294"/>
      <c r="AN116" s="294"/>
      <c r="AO116" s="294"/>
      <c r="AP116" s="261"/>
      <c r="AQ116" s="261"/>
      <c r="AR116" s="261"/>
      <c r="AS116" s="294"/>
      <c r="AT116" s="294"/>
      <c r="AU116" s="294"/>
      <c r="AV116" s="294"/>
      <c r="AW116" s="261"/>
      <c r="AX116" s="261"/>
      <c r="AY116" s="261"/>
      <c r="AZ116" s="294"/>
      <c r="BA116" s="294"/>
      <c r="BB116" s="294"/>
      <c r="BC116" s="294"/>
      <c r="BD116" s="261"/>
      <c r="BE116" s="261"/>
      <c r="BF116" s="261"/>
      <c r="BG116" s="294"/>
      <c r="BH116" s="294"/>
      <c r="BI116" s="294"/>
      <c r="BJ116" s="294"/>
      <c r="BK116" s="261"/>
      <c r="BL116" s="261"/>
      <c r="BM116" s="261"/>
      <c r="BN116" s="294"/>
      <c r="BO116" s="294"/>
      <c r="BP116" s="294"/>
      <c r="BQ116" s="294"/>
      <c r="BR116" s="261"/>
      <c r="BS116" s="261"/>
      <c r="BT116" s="261"/>
      <c r="BU116" s="294"/>
      <c r="BV116" s="294"/>
      <c r="BW116" s="294"/>
      <c r="BX116" s="294"/>
      <c r="BY116" s="261"/>
      <c r="BZ116" s="261"/>
      <c r="CA116" s="261"/>
      <c r="CB116" s="294"/>
      <c r="CC116" s="294"/>
      <c r="CD116" s="294"/>
      <c r="CE116" s="294"/>
      <c r="CF116" s="261"/>
      <c r="CG116" s="261"/>
    </row>
    <row r="117" spans="1:85" s="173" customFormat="1">
      <c r="A117" s="193"/>
      <c r="B117" s="198"/>
      <c r="C117" s="198"/>
      <c r="E117" s="192"/>
      <c r="F117" s="192"/>
      <c r="G117" s="192"/>
      <c r="H117" s="192"/>
      <c r="I117" s="192"/>
      <c r="J117" s="191"/>
      <c r="K117" s="191"/>
      <c r="L117" s="261"/>
      <c r="M117" s="261"/>
      <c r="N117" s="261"/>
      <c r="O117" s="261"/>
      <c r="P117" s="294"/>
      <c r="Q117" s="294"/>
      <c r="R117" s="294"/>
      <c r="S117" s="294"/>
      <c r="T117" s="294"/>
      <c r="U117" s="261"/>
      <c r="V117" s="261"/>
      <c r="W117" s="261"/>
      <c r="X117" s="294"/>
      <c r="Y117" s="294"/>
      <c r="Z117" s="294"/>
      <c r="AA117" s="294"/>
      <c r="AB117" s="261"/>
      <c r="AC117" s="261"/>
      <c r="AD117" s="261"/>
      <c r="AE117" s="294"/>
      <c r="AF117" s="294"/>
      <c r="AG117" s="294"/>
      <c r="AH117" s="294"/>
      <c r="AI117" s="261"/>
      <c r="AJ117" s="261"/>
      <c r="AK117" s="261"/>
      <c r="AL117" s="294"/>
      <c r="AM117" s="294"/>
      <c r="AN117" s="294"/>
      <c r="AO117" s="294"/>
      <c r="AP117" s="261"/>
      <c r="AQ117" s="261"/>
      <c r="AR117" s="261"/>
      <c r="AS117" s="294"/>
      <c r="AT117" s="294"/>
      <c r="AU117" s="294"/>
      <c r="AV117" s="294"/>
      <c r="AW117" s="261"/>
      <c r="AX117" s="261"/>
      <c r="AY117" s="261"/>
      <c r="AZ117" s="294"/>
      <c r="BA117" s="294"/>
      <c r="BB117" s="294"/>
      <c r="BC117" s="294"/>
      <c r="BD117" s="261"/>
      <c r="BE117" s="261"/>
      <c r="BF117" s="261"/>
      <c r="BG117" s="294"/>
      <c r="BH117" s="294"/>
      <c r="BI117" s="294"/>
      <c r="BJ117" s="294"/>
      <c r="BK117" s="261"/>
      <c r="BL117" s="261"/>
      <c r="BM117" s="261"/>
      <c r="BN117" s="294"/>
      <c r="BO117" s="294"/>
      <c r="BP117" s="294"/>
      <c r="BQ117" s="294"/>
      <c r="BR117" s="261"/>
      <c r="BS117" s="261"/>
      <c r="BT117" s="261"/>
      <c r="BU117" s="294"/>
      <c r="BV117" s="294"/>
      <c r="BW117" s="294"/>
      <c r="BX117" s="294"/>
      <c r="BY117" s="261"/>
      <c r="BZ117" s="261"/>
      <c r="CA117" s="261"/>
      <c r="CB117" s="294"/>
      <c r="CC117" s="294"/>
      <c r="CD117" s="294"/>
      <c r="CE117" s="294"/>
      <c r="CF117" s="261"/>
      <c r="CG117" s="261"/>
    </row>
    <row r="118" spans="1:85" s="173" customFormat="1">
      <c r="A118" s="193"/>
      <c r="B118" s="198"/>
      <c r="C118" s="198"/>
      <c r="E118" s="192"/>
      <c r="F118" s="192"/>
      <c r="G118" s="192"/>
      <c r="H118" s="192"/>
      <c r="I118" s="192"/>
      <c r="J118" s="191"/>
      <c r="K118" s="191"/>
      <c r="L118" s="261"/>
      <c r="M118" s="261"/>
      <c r="N118" s="261"/>
      <c r="O118" s="261"/>
      <c r="P118" s="294"/>
      <c r="Q118" s="294"/>
      <c r="R118" s="294"/>
      <c r="S118" s="294"/>
      <c r="T118" s="294"/>
      <c r="U118" s="261"/>
      <c r="V118" s="261"/>
      <c r="W118" s="261"/>
      <c r="X118" s="294"/>
      <c r="Y118" s="294"/>
      <c r="Z118" s="294"/>
      <c r="AA118" s="294"/>
      <c r="AB118" s="261"/>
      <c r="AC118" s="261"/>
      <c r="AD118" s="261"/>
      <c r="AE118" s="294"/>
      <c r="AF118" s="294"/>
      <c r="AG118" s="294"/>
      <c r="AH118" s="294"/>
      <c r="AI118" s="261"/>
      <c r="AJ118" s="261"/>
      <c r="AK118" s="261"/>
      <c r="AL118" s="294"/>
      <c r="AM118" s="294"/>
      <c r="AN118" s="294"/>
      <c r="AO118" s="294"/>
      <c r="AP118" s="261"/>
      <c r="AQ118" s="261"/>
      <c r="AR118" s="261"/>
      <c r="AS118" s="294"/>
      <c r="AT118" s="294"/>
      <c r="AU118" s="294"/>
      <c r="AV118" s="294"/>
      <c r="AW118" s="261"/>
      <c r="AX118" s="261"/>
      <c r="AY118" s="261"/>
      <c r="AZ118" s="294"/>
      <c r="BA118" s="294"/>
      <c r="BB118" s="294"/>
      <c r="BC118" s="294"/>
      <c r="BD118" s="261"/>
      <c r="BE118" s="261"/>
      <c r="BF118" s="261"/>
      <c r="BG118" s="294"/>
      <c r="BH118" s="294"/>
      <c r="BI118" s="294"/>
      <c r="BJ118" s="294"/>
      <c r="BK118" s="261"/>
      <c r="BL118" s="261"/>
      <c r="BM118" s="261"/>
      <c r="BN118" s="294"/>
      <c r="BO118" s="294"/>
      <c r="BP118" s="294"/>
      <c r="BQ118" s="294"/>
      <c r="BR118" s="261"/>
      <c r="BS118" s="261"/>
      <c r="BT118" s="261"/>
      <c r="BU118" s="294"/>
      <c r="BV118" s="294"/>
      <c r="BW118" s="294"/>
      <c r="BX118" s="294"/>
      <c r="BY118" s="261"/>
      <c r="BZ118" s="261"/>
      <c r="CA118" s="261"/>
      <c r="CB118" s="294"/>
      <c r="CC118" s="294"/>
      <c r="CD118" s="294"/>
      <c r="CE118" s="294"/>
      <c r="CF118" s="261"/>
      <c r="CG118" s="261"/>
    </row>
    <row r="119" spans="1:85" s="173" customFormat="1">
      <c r="A119" s="193"/>
      <c r="B119" s="198"/>
      <c r="C119" s="198"/>
      <c r="E119" s="192"/>
      <c r="F119" s="192"/>
      <c r="G119" s="192"/>
      <c r="H119" s="192"/>
      <c r="I119" s="192"/>
      <c r="J119" s="191"/>
      <c r="K119" s="191"/>
      <c r="L119" s="261"/>
      <c r="M119" s="261"/>
      <c r="N119" s="261"/>
      <c r="O119" s="261"/>
      <c r="P119" s="294"/>
      <c r="Q119" s="294"/>
      <c r="R119" s="294"/>
      <c r="S119" s="294"/>
      <c r="T119" s="294"/>
      <c r="U119" s="261"/>
      <c r="V119" s="261"/>
      <c r="W119" s="261"/>
      <c r="X119" s="294"/>
      <c r="Y119" s="294"/>
      <c r="Z119" s="294"/>
      <c r="AA119" s="294"/>
      <c r="AB119" s="261"/>
      <c r="AC119" s="261"/>
      <c r="AD119" s="261"/>
      <c r="AE119" s="294"/>
      <c r="AF119" s="294"/>
      <c r="AG119" s="294"/>
      <c r="AH119" s="294"/>
      <c r="AI119" s="261"/>
      <c r="AJ119" s="261"/>
      <c r="AK119" s="261"/>
      <c r="AL119" s="294"/>
      <c r="AM119" s="294"/>
      <c r="AN119" s="294"/>
      <c r="AO119" s="294"/>
      <c r="AP119" s="261"/>
      <c r="AQ119" s="261"/>
      <c r="AR119" s="261"/>
      <c r="AS119" s="294"/>
      <c r="AT119" s="294"/>
      <c r="AU119" s="294"/>
      <c r="AV119" s="294"/>
      <c r="AW119" s="261"/>
      <c r="AX119" s="261"/>
      <c r="AY119" s="261"/>
      <c r="AZ119" s="294"/>
      <c r="BA119" s="294"/>
      <c r="BB119" s="294"/>
      <c r="BC119" s="294"/>
      <c r="BD119" s="261"/>
      <c r="BE119" s="261"/>
      <c r="BF119" s="261"/>
      <c r="BG119" s="294"/>
      <c r="BH119" s="294"/>
      <c r="BI119" s="294"/>
      <c r="BJ119" s="294"/>
      <c r="BK119" s="261"/>
      <c r="BL119" s="261"/>
      <c r="BM119" s="261"/>
      <c r="BN119" s="294"/>
      <c r="BO119" s="294"/>
      <c r="BP119" s="294"/>
      <c r="BQ119" s="294"/>
      <c r="BR119" s="261"/>
      <c r="BS119" s="261"/>
      <c r="BT119" s="261"/>
      <c r="BU119" s="294"/>
      <c r="BV119" s="294"/>
      <c r="BW119" s="294"/>
      <c r="BX119" s="294"/>
      <c r="BY119" s="261"/>
      <c r="BZ119" s="261"/>
      <c r="CA119" s="261"/>
      <c r="CB119" s="294"/>
      <c r="CC119" s="294"/>
      <c r="CD119" s="294"/>
      <c r="CE119" s="294"/>
      <c r="CF119" s="261"/>
      <c r="CG119" s="261"/>
    </row>
    <row r="120" spans="1:85" s="173" customFormat="1">
      <c r="A120" s="193"/>
      <c r="B120" s="198"/>
      <c r="C120" s="198"/>
      <c r="E120" s="192"/>
      <c r="F120" s="192"/>
      <c r="G120" s="192"/>
      <c r="H120" s="192"/>
      <c r="I120" s="192"/>
      <c r="J120" s="191"/>
      <c r="K120" s="191"/>
      <c r="L120" s="261"/>
      <c r="M120" s="261"/>
      <c r="N120" s="261"/>
      <c r="O120" s="261"/>
      <c r="P120" s="294"/>
      <c r="Q120" s="294"/>
      <c r="R120" s="294"/>
      <c r="S120" s="294"/>
      <c r="T120" s="294"/>
      <c r="U120" s="261"/>
      <c r="V120" s="261"/>
      <c r="W120" s="261"/>
      <c r="X120" s="294"/>
      <c r="Y120" s="294"/>
      <c r="Z120" s="294"/>
      <c r="AA120" s="294"/>
      <c r="AB120" s="261"/>
      <c r="AC120" s="261"/>
      <c r="AD120" s="261"/>
      <c r="AE120" s="294"/>
      <c r="AF120" s="294"/>
      <c r="AG120" s="294"/>
      <c r="AH120" s="294"/>
      <c r="AI120" s="261"/>
      <c r="AJ120" s="261"/>
      <c r="AK120" s="261"/>
      <c r="AL120" s="294"/>
      <c r="AM120" s="294"/>
      <c r="AN120" s="294"/>
      <c r="AO120" s="294"/>
      <c r="AP120" s="261"/>
      <c r="AQ120" s="261"/>
      <c r="AR120" s="261"/>
      <c r="AS120" s="294"/>
      <c r="AT120" s="294"/>
      <c r="AU120" s="294"/>
      <c r="AV120" s="294"/>
      <c r="AW120" s="261"/>
      <c r="AX120" s="261"/>
      <c r="AY120" s="261"/>
      <c r="AZ120" s="294"/>
      <c r="BA120" s="294"/>
      <c r="BB120" s="294"/>
      <c r="BC120" s="294"/>
      <c r="BD120" s="261"/>
      <c r="BE120" s="261"/>
      <c r="BF120" s="261"/>
      <c r="BG120" s="294"/>
      <c r="BH120" s="294"/>
      <c r="BI120" s="294"/>
      <c r="BJ120" s="294"/>
      <c r="BK120" s="261"/>
      <c r="BL120" s="261"/>
      <c r="BM120" s="261"/>
      <c r="BN120" s="294"/>
      <c r="BO120" s="294"/>
      <c r="BP120" s="294"/>
      <c r="BQ120" s="294"/>
      <c r="BR120" s="261"/>
      <c r="BS120" s="261"/>
      <c r="BT120" s="261"/>
      <c r="BU120" s="294"/>
      <c r="BV120" s="294"/>
      <c r="BW120" s="294"/>
      <c r="BX120" s="294"/>
      <c r="BY120" s="261"/>
      <c r="BZ120" s="261"/>
      <c r="CA120" s="261"/>
      <c r="CB120" s="294"/>
      <c r="CC120" s="294"/>
      <c r="CD120" s="294"/>
      <c r="CE120" s="294"/>
      <c r="CF120" s="261"/>
      <c r="CG120" s="261"/>
    </row>
    <row r="121" spans="1:85" s="173" customFormat="1">
      <c r="A121" s="193"/>
      <c r="B121" s="198"/>
      <c r="C121" s="198"/>
      <c r="E121" s="192"/>
      <c r="F121" s="192"/>
      <c r="G121" s="192"/>
      <c r="H121" s="192"/>
      <c r="I121" s="192"/>
      <c r="J121" s="191"/>
      <c r="K121" s="191"/>
      <c r="L121" s="261"/>
      <c r="M121" s="261"/>
      <c r="N121" s="261"/>
      <c r="O121" s="261"/>
      <c r="P121" s="294"/>
      <c r="Q121" s="294"/>
      <c r="R121" s="294"/>
      <c r="S121" s="294"/>
      <c r="T121" s="294"/>
      <c r="U121" s="261"/>
      <c r="V121" s="261"/>
      <c r="W121" s="261"/>
      <c r="X121" s="294"/>
      <c r="Y121" s="294"/>
      <c r="Z121" s="294"/>
      <c r="AA121" s="294"/>
      <c r="AB121" s="261"/>
      <c r="AC121" s="261"/>
      <c r="AD121" s="261"/>
      <c r="AE121" s="294"/>
      <c r="AF121" s="294"/>
      <c r="AG121" s="294"/>
      <c r="AH121" s="294"/>
      <c r="AI121" s="261"/>
      <c r="AJ121" s="261"/>
      <c r="AK121" s="261"/>
      <c r="AL121" s="294"/>
      <c r="AM121" s="294"/>
      <c r="AN121" s="294"/>
      <c r="AO121" s="294"/>
      <c r="AP121" s="261"/>
      <c r="AQ121" s="261"/>
      <c r="AR121" s="261"/>
      <c r="AS121" s="294"/>
      <c r="AT121" s="294"/>
      <c r="AU121" s="294"/>
      <c r="AV121" s="294"/>
      <c r="AW121" s="261"/>
      <c r="AX121" s="261"/>
      <c r="AY121" s="261"/>
      <c r="AZ121" s="294"/>
      <c r="BA121" s="294"/>
      <c r="BB121" s="294"/>
      <c r="BC121" s="294"/>
      <c r="BD121" s="261"/>
      <c r="BE121" s="261"/>
      <c r="BF121" s="261"/>
      <c r="BG121" s="294"/>
      <c r="BH121" s="294"/>
      <c r="BI121" s="294"/>
      <c r="BJ121" s="294"/>
      <c r="BK121" s="261"/>
      <c r="BL121" s="261"/>
      <c r="BM121" s="261"/>
      <c r="BN121" s="294"/>
      <c r="BO121" s="294"/>
      <c r="BP121" s="294"/>
      <c r="BQ121" s="294"/>
      <c r="BR121" s="261"/>
      <c r="BS121" s="261"/>
      <c r="BT121" s="261"/>
      <c r="BU121" s="294"/>
      <c r="BV121" s="294"/>
      <c r="BW121" s="294"/>
      <c r="BX121" s="294"/>
      <c r="BY121" s="261"/>
      <c r="BZ121" s="261"/>
      <c r="CA121" s="261"/>
      <c r="CB121" s="294"/>
      <c r="CC121" s="294"/>
      <c r="CD121" s="294"/>
      <c r="CE121" s="294"/>
      <c r="CF121" s="261"/>
      <c r="CG121" s="261"/>
    </row>
    <row r="122" spans="1:85" s="173" customFormat="1">
      <c r="A122" s="193"/>
      <c r="B122" s="198"/>
      <c r="C122" s="198"/>
      <c r="E122" s="192"/>
      <c r="F122" s="192"/>
      <c r="G122" s="192"/>
      <c r="H122" s="192"/>
      <c r="I122" s="192"/>
      <c r="J122" s="191"/>
      <c r="K122" s="191"/>
      <c r="L122" s="261"/>
      <c r="M122" s="261"/>
      <c r="N122" s="261"/>
      <c r="O122" s="261"/>
      <c r="P122" s="294"/>
      <c r="Q122" s="294"/>
      <c r="R122" s="294"/>
      <c r="S122" s="294"/>
      <c r="T122" s="294"/>
      <c r="U122" s="261"/>
      <c r="V122" s="261"/>
      <c r="W122" s="261"/>
      <c r="X122" s="294"/>
      <c r="Y122" s="294"/>
      <c r="Z122" s="294"/>
      <c r="AA122" s="294"/>
      <c r="AB122" s="261"/>
      <c r="AC122" s="261"/>
      <c r="AD122" s="261"/>
      <c r="AE122" s="294"/>
      <c r="AF122" s="294"/>
      <c r="AG122" s="294"/>
      <c r="AH122" s="294"/>
      <c r="AI122" s="261"/>
      <c r="AJ122" s="261"/>
      <c r="AK122" s="261"/>
      <c r="AL122" s="294"/>
      <c r="AM122" s="294"/>
      <c r="AN122" s="294"/>
      <c r="AO122" s="294"/>
      <c r="AP122" s="261"/>
      <c r="AQ122" s="261"/>
      <c r="AR122" s="261"/>
      <c r="AS122" s="294"/>
      <c r="AT122" s="294"/>
      <c r="AU122" s="294"/>
      <c r="AV122" s="294"/>
      <c r="AW122" s="261"/>
      <c r="AX122" s="261"/>
      <c r="AY122" s="261"/>
      <c r="AZ122" s="294"/>
      <c r="BA122" s="294"/>
      <c r="BB122" s="294"/>
      <c r="BC122" s="294"/>
      <c r="BD122" s="261"/>
      <c r="BE122" s="261"/>
      <c r="BF122" s="261"/>
      <c r="BG122" s="294"/>
      <c r="BH122" s="294"/>
      <c r="BI122" s="294"/>
      <c r="BJ122" s="294"/>
      <c r="BK122" s="261"/>
      <c r="BL122" s="261"/>
      <c r="BM122" s="261"/>
      <c r="BN122" s="294"/>
      <c r="BO122" s="294"/>
      <c r="BP122" s="294"/>
      <c r="BQ122" s="294"/>
      <c r="BR122" s="261"/>
      <c r="BS122" s="261"/>
      <c r="BT122" s="261"/>
      <c r="BU122" s="294"/>
      <c r="BV122" s="294"/>
      <c r="BW122" s="294"/>
      <c r="BX122" s="294"/>
      <c r="BY122" s="261"/>
      <c r="BZ122" s="261"/>
      <c r="CA122" s="261"/>
      <c r="CB122" s="294"/>
      <c r="CC122" s="294"/>
      <c r="CD122" s="294"/>
      <c r="CE122" s="294"/>
      <c r="CF122" s="261"/>
      <c r="CG122" s="261"/>
    </row>
    <row r="123" spans="1:85" s="173" customFormat="1">
      <c r="A123" s="193"/>
      <c r="B123" s="194"/>
      <c r="C123" s="194"/>
      <c r="E123" s="192"/>
      <c r="F123" s="192"/>
      <c r="G123" s="192"/>
      <c r="H123" s="192"/>
      <c r="I123" s="192"/>
      <c r="J123" s="191"/>
      <c r="K123" s="191"/>
      <c r="L123" s="261"/>
      <c r="M123" s="261"/>
      <c r="N123" s="261"/>
      <c r="O123" s="261"/>
      <c r="P123" s="294"/>
      <c r="Q123" s="294"/>
      <c r="R123" s="294"/>
      <c r="S123" s="294"/>
      <c r="T123" s="294"/>
      <c r="U123" s="261"/>
      <c r="V123" s="261"/>
      <c r="W123" s="261"/>
      <c r="X123" s="294"/>
      <c r="Y123" s="294"/>
      <c r="Z123" s="294"/>
      <c r="AA123" s="294"/>
      <c r="AB123" s="261"/>
      <c r="AC123" s="261"/>
      <c r="AD123" s="261"/>
      <c r="AE123" s="294"/>
      <c r="AF123" s="294"/>
      <c r="AG123" s="294"/>
      <c r="AH123" s="294"/>
      <c r="AI123" s="261"/>
      <c r="AJ123" s="261"/>
      <c r="AK123" s="261"/>
      <c r="AL123" s="294"/>
      <c r="AM123" s="294"/>
      <c r="AN123" s="294"/>
      <c r="AO123" s="294"/>
      <c r="AP123" s="261"/>
      <c r="AQ123" s="261"/>
      <c r="AR123" s="261"/>
      <c r="AS123" s="294"/>
      <c r="AT123" s="294"/>
      <c r="AU123" s="294"/>
      <c r="AV123" s="294"/>
      <c r="AW123" s="261"/>
      <c r="AX123" s="261"/>
      <c r="AY123" s="261"/>
      <c r="AZ123" s="294"/>
      <c r="BA123" s="294"/>
      <c r="BB123" s="294"/>
      <c r="BC123" s="294"/>
      <c r="BD123" s="261"/>
      <c r="BE123" s="261"/>
      <c r="BF123" s="261"/>
      <c r="BG123" s="294"/>
      <c r="BH123" s="294"/>
      <c r="BI123" s="294"/>
      <c r="BJ123" s="294"/>
      <c r="BK123" s="261"/>
      <c r="BL123" s="261"/>
      <c r="BM123" s="261"/>
      <c r="BN123" s="294"/>
      <c r="BO123" s="294"/>
      <c r="BP123" s="294"/>
      <c r="BQ123" s="294"/>
      <c r="BR123" s="261"/>
      <c r="BS123" s="261"/>
      <c r="BT123" s="261"/>
      <c r="BU123" s="294"/>
      <c r="BV123" s="294"/>
      <c r="BW123" s="294"/>
      <c r="BX123" s="294"/>
      <c r="BY123" s="261"/>
      <c r="BZ123" s="261"/>
      <c r="CA123" s="261"/>
      <c r="CB123" s="294"/>
      <c r="CC123" s="294"/>
      <c r="CD123" s="294"/>
      <c r="CE123" s="294"/>
      <c r="CF123" s="261"/>
      <c r="CG123" s="261"/>
    </row>
    <row r="124" spans="1:85" s="173" customFormat="1">
      <c r="A124" s="193"/>
      <c r="B124" s="194"/>
      <c r="C124" s="194"/>
      <c r="E124" s="192"/>
      <c r="F124" s="192"/>
      <c r="G124" s="192"/>
      <c r="H124" s="192"/>
      <c r="I124" s="192"/>
      <c r="J124" s="191"/>
      <c r="K124" s="191"/>
      <c r="L124" s="261"/>
      <c r="M124" s="261"/>
      <c r="N124" s="261"/>
      <c r="O124" s="261"/>
      <c r="P124" s="294"/>
      <c r="Q124" s="294"/>
      <c r="R124" s="294"/>
      <c r="S124" s="294"/>
      <c r="T124" s="294"/>
      <c r="U124" s="261"/>
      <c r="V124" s="261"/>
      <c r="W124" s="261"/>
      <c r="X124" s="294"/>
      <c r="Y124" s="294"/>
      <c r="Z124" s="294"/>
      <c r="AA124" s="294"/>
      <c r="AB124" s="261"/>
      <c r="AC124" s="261"/>
      <c r="AD124" s="261"/>
      <c r="AE124" s="294"/>
      <c r="AF124" s="294"/>
      <c r="AG124" s="294"/>
      <c r="AH124" s="294"/>
      <c r="AI124" s="261"/>
      <c r="AJ124" s="261"/>
      <c r="AK124" s="261"/>
      <c r="AL124" s="294"/>
      <c r="AM124" s="294"/>
      <c r="AN124" s="294"/>
      <c r="AO124" s="294"/>
      <c r="AP124" s="261"/>
      <c r="AQ124" s="261"/>
      <c r="AR124" s="261"/>
      <c r="AS124" s="294"/>
      <c r="AT124" s="294"/>
      <c r="AU124" s="294"/>
      <c r="AV124" s="294"/>
      <c r="AW124" s="261"/>
      <c r="AX124" s="261"/>
      <c r="AY124" s="261"/>
      <c r="AZ124" s="294"/>
      <c r="BA124" s="294"/>
      <c r="BB124" s="294"/>
      <c r="BC124" s="294"/>
      <c r="BD124" s="261"/>
      <c r="BE124" s="261"/>
      <c r="BF124" s="261"/>
      <c r="BG124" s="294"/>
      <c r="BH124" s="294"/>
      <c r="BI124" s="294"/>
      <c r="BJ124" s="294"/>
      <c r="BK124" s="261"/>
      <c r="BL124" s="261"/>
      <c r="BM124" s="261"/>
      <c r="BN124" s="294"/>
      <c r="BO124" s="294"/>
      <c r="BP124" s="294"/>
      <c r="BQ124" s="294"/>
      <c r="BR124" s="261"/>
      <c r="BS124" s="261"/>
      <c r="BT124" s="261"/>
      <c r="BU124" s="294"/>
      <c r="BV124" s="294"/>
      <c r="BW124" s="294"/>
      <c r="BX124" s="294"/>
      <c r="BY124" s="261"/>
      <c r="BZ124" s="261"/>
      <c r="CA124" s="261"/>
      <c r="CB124" s="294"/>
      <c r="CC124" s="294"/>
      <c r="CD124" s="294"/>
      <c r="CE124" s="294"/>
      <c r="CF124" s="261"/>
      <c r="CG124" s="261"/>
    </row>
    <row r="125" spans="1:85" s="173" customFormat="1">
      <c r="A125" s="190"/>
      <c r="B125" s="199"/>
      <c r="C125" s="199"/>
      <c r="E125" s="192"/>
      <c r="F125" s="192"/>
      <c r="G125" s="192"/>
      <c r="H125" s="192"/>
      <c r="I125" s="192"/>
      <c r="J125" s="191"/>
      <c r="K125" s="191"/>
      <c r="L125" s="261"/>
      <c r="M125" s="261"/>
      <c r="N125" s="261"/>
      <c r="O125" s="261"/>
      <c r="P125" s="294"/>
      <c r="Q125" s="294"/>
      <c r="R125" s="294"/>
      <c r="S125" s="294"/>
      <c r="T125" s="294"/>
      <c r="U125" s="261"/>
      <c r="V125" s="261"/>
      <c r="W125" s="261"/>
      <c r="X125" s="294"/>
      <c r="Y125" s="294"/>
      <c r="Z125" s="294"/>
      <c r="AA125" s="294"/>
      <c r="AB125" s="261"/>
      <c r="AC125" s="261"/>
      <c r="AD125" s="261"/>
      <c r="AE125" s="294"/>
      <c r="AF125" s="294"/>
      <c r="AG125" s="294"/>
      <c r="AH125" s="294"/>
      <c r="AI125" s="261"/>
      <c r="AJ125" s="261"/>
      <c r="AK125" s="261"/>
      <c r="AL125" s="294"/>
      <c r="AM125" s="294"/>
      <c r="AN125" s="294"/>
      <c r="AO125" s="294"/>
      <c r="AP125" s="261"/>
      <c r="AQ125" s="261"/>
      <c r="AR125" s="261"/>
      <c r="AS125" s="294"/>
      <c r="AT125" s="294"/>
      <c r="AU125" s="294"/>
      <c r="AV125" s="294"/>
      <c r="AW125" s="261"/>
      <c r="AX125" s="261"/>
      <c r="AY125" s="261"/>
      <c r="AZ125" s="294"/>
      <c r="BA125" s="294"/>
      <c r="BB125" s="294"/>
      <c r="BC125" s="294"/>
      <c r="BD125" s="261"/>
      <c r="BE125" s="261"/>
      <c r="BF125" s="261"/>
      <c r="BG125" s="294"/>
      <c r="BH125" s="294"/>
      <c r="BI125" s="294"/>
      <c r="BJ125" s="294"/>
      <c r="BK125" s="261"/>
      <c r="BL125" s="261"/>
      <c r="BM125" s="261"/>
      <c r="BN125" s="294"/>
      <c r="BO125" s="294"/>
      <c r="BP125" s="294"/>
      <c r="BQ125" s="294"/>
      <c r="BR125" s="261"/>
      <c r="BS125" s="261"/>
      <c r="BT125" s="261"/>
      <c r="BU125" s="294"/>
      <c r="BV125" s="294"/>
      <c r="BW125" s="294"/>
      <c r="BX125" s="294"/>
      <c r="BY125" s="261"/>
      <c r="BZ125" s="261"/>
      <c r="CA125" s="261"/>
      <c r="CB125" s="294"/>
      <c r="CC125" s="294"/>
      <c r="CD125" s="294"/>
      <c r="CE125" s="294"/>
      <c r="CF125" s="261"/>
      <c r="CG125" s="261"/>
    </row>
    <row r="126" spans="1:85" s="173" customFormat="1">
      <c r="A126" s="193"/>
      <c r="B126" s="198"/>
      <c r="C126" s="198"/>
      <c r="E126" s="192"/>
      <c r="F126" s="192"/>
      <c r="G126" s="192"/>
      <c r="H126" s="192"/>
      <c r="I126" s="192"/>
      <c r="J126" s="191"/>
      <c r="K126" s="191"/>
      <c r="L126" s="261"/>
      <c r="M126" s="261"/>
      <c r="N126" s="261"/>
      <c r="O126" s="261"/>
      <c r="P126" s="294"/>
      <c r="Q126" s="294"/>
      <c r="R126" s="294"/>
      <c r="S126" s="294"/>
      <c r="T126" s="294"/>
      <c r="U126" s="261"/>
      <c r="V126" s="261"/>
      <c r="W126" s="261"/>
      <c r="X126" s="294"/>
      <c r="Y126" s="294"/>
      <c r="Z126" s="294"/>
      <c r="AA126" s="294"/>
      <c r="AB126" s="261"/>
      <c r="AC126" s="261"/>
      <c r="AD126" s="261"/>
      <c r="AE126" s="294"/>
      <c r="AF126" s="294"/>
      <c r="AG126" s="294"/>
      <c r="AH126" s="294"/>
      <c r="AI126" s="261"/>
      <c r="AJ126" s="261"/>
      <c r="AK126" s="261"/>
      <c r="AL126" s="294"/>
      <c r="AM126" s="294"/>
      <c r="AN126" s="294"/>
      <c r="AO126" s="294"/>
      <c r="AP126" s="261"/>
      <c r="AQ126" s="261"/>
      <c r="AR126" s="261"/>
      <c r="AS126" s="294"/>
      <c r="AT126" s="294"/>
      <c r="AU126" s="294"/>
      <c r="AV126" s="294"/>
      <c r="AW126" s="261"/>
      <c r="AX126" s="261"/>
      <c r="AY126" s="261"/>
      <c r="AZ126" s="294"/>
      <c r="BA126" s="294"/>
      <c r="BB126" s="294"/>
      <c r="BC126" s="294"/>
      <c r="BD126" s="261"/>
      <c r="BE126" s="261"/>
      <c r="BF126" s="261"/>
      <c r="BG126" s="294"/>
      <c r="BH126" s="294"/>
      <c r="BI126" s="294"/>
      <c r="BJ126" s="294"/>
      <c r="BK126" s="261"/>
      <c r="BL126" s="261"/>
      <c r="BM126" s="261"/>
      <c r="BN126" s="294"/>
      <c r="BO126" s="294"/>
      <c r="BP126" s="294"/>
      <c r="BQ126" s="294"/>
      <c r="BR126" s="261"/>
      <c r="BS126" s="261"/>
      <c r="BT126" s="261"/>
      <c r="BU126" s="294"/>
      <c r="BV126" s="294"/>
      <c r="BW126" s="294"/>
      <c r="BX126" s="294"/>
      <c r="BY126" s="261"/>
      <c r="BZ126" s="261"/>
      <c r="CA126" s="261"/>
      <c r="CB126" s="294"/>
      <c r="CC126" s="294"/>
      <c r="CD126" s="294"/>
      <c r="CE126" s="294"/>
      <c r="CF126" s="261"/>
      <c r="CG126" s="261"/>
    </row>
    <row r="127" spans="1:85" s="173" customFormat="1">
      <c r="A127" s="190"/>
      <c r="B127" s="198"/>
      <c r="C127" s="198"/>
      <c r="E127" s="192"/>
      <c r="F127" s="192"/>
      <c r="G127" s="192"/>
      <c r="H127" s="192"/>
      <c r="I127" s="192"/>
      <c r="J127" s="191"/>
      <c r="K127" s="191"/>
      <c r="L127" s="261"/>
      <c r="M127" s="261"/>
      <c r="N127" s="261"/>
      <c r="O127" s="261"/>
      <c r="P127" s="294"/>
      <c r="Q127" s="294"/>
      <c r="R127" s="294"/>
      <c r="S127" s="294"/>
      <c r="T127" s="294"/>
      <c r="U127" s="261"/>
      <c r="V127" s="261"/>
      <c r="W127" s="261"/>
      <c r="X127" s="294"/>
      <c r="Y127" s="294"/>
      <c r="Z127" s="294"/>
      <c r="AA127" s="294"/>
      <c r="AB127" s="261"/>
      <c r="AC127" s="261"/>
      <c r="AD127" s="261"/>
      <c r="AE127" s="294"/>
      <c r="AF127" s="294"/>
      <c r="AG127" s="294"/>
      <c r="AH127" s="294"/>
      <c r="AI127" s="261"/>
      <c r="AJ127" s="261"/>
      <c r="AK127" s="261"/>
      <c r="AL127" s="294"/>
      <c r="AM127" s="294"/>
      <c r="AN127" s="294"/>
      <c r="AO127" s="294"/>
      <c r="AP127" s="261"/>
      <c r="AQ127" s="261"/>
      <c r="AR127" s="261"/>
      <c r="AS127" s="294"/>
      <c r="AT127" s="294"/>
      <c r="AU127" s="294"/>
      <c r="AV127" s="294"/>
      <c r="AW127" s="261"/>
      <c r="AX127" s="261"/>
      <c r="AY127" s="261"/>
      <c r="AZ127" s="294"/>
      <c r="BA127" s="294"/>
      <c r="BB127" s="294"/>
      <c r="BC127" s="294"/>
      <c r="BD127" s="261"/>
      <c r="BE127" s="261"/>
      <c r="BF127" s="261"/>
      <c r="BG127" s="294"/>
      <c r="BH127" s="294"/>
      <c r="BI127" s="294"/>
      <c r="BJ127" s="294"/>
      <c r="BK127" s="261"/>
      <c r="BL127" s="261"/>
      <c r="BM127" s="261"/>
      <c r="BN127" s="294"/>
      <c r="BO127" s="294"/>
      <c r="BP127" s="294"/>
      <c r="BQ127" s="294"/>
      <c r="BR127" s="261"/>
      <c r="BS127" s="261"/>
      <c r="BT127" s="261"/>
      <c r="BU127" s="294"/>
      <c r="BV127" s="294"/>
      <c r="BW127" s="294"/>
      <c r="BX127" s="294"/>
      <c r="BY127" s="261"/>
      <c r="BZ127" s="261"/>
      <c r="CA127" s="261"/>
      <c r="CB127" s="294"/>
      <c r="CC127" s="294"/>
      <c r="CD127" s="294"/>
      <c r="CE127" s="294"/>
      <c r="CF127" s="261"/>
      <c r="CG127" s="261"/>
    </row>
    <row r="128" spans="1:85" s="173" customFormat="1">
      <c r="A128" s="190"/>
      <c r="B128" s="191"/>
      <c r="C128" s="191"/>
      <c r="E128" s="192"/>
      <c r="F128" s="192"/>
      <c r="G128" s="192"/>
      <c r="H128" s="192"/>
      <c r="I128" s="192"/>
      <c r="J128" s="191"/>
      <c r="K128" s="191"/>
      <c r="L128" s="261"/>
      <c r="M128" s="261"/>
      <c r="N128" s="261"/>
      <c r="O128" s="261"/>
      <c r="P128" s="294"/>
      <c r="Q128" s="294"/>
      <c r="R128" s="294"/>
      <c r="S128" s="294"/>
      <c r="T128" s="294"/>
      <c r="U128" s="261"/>
      <c r="V128" s="261"/>
      <c r="W128" s="261"/>
      <c r="X128" s="294"/>
      <c r="Y128" s="294"/>
      <c r="Z128" s="294"/>
      <c r="AA128" s="294"/>
      <c r="AB128" s="261"/>
      <c r="AC128" s="261"/>
      <c r="AD128" s="261"/>
      <c r="AE128" s="294"/>
      <c r="AF128" s="294"/>
      <c r="AG128" s="294"/>
      <c r="AH128" s="294"/>
      <c r="AI128" s="261"/>
      <c r="AJ128" s="261"/>
      <c r="AK128" s="261"/>
      <c r="AL128" s="294"/>
      <c r="AM128" s="294"/>
      <c r="AN128" s="294"/>
      <c r="AO128" s="294"/>
      <c r="AP128" s="261"/>
      <c r="AQ128" s="261"/>
      <c r="AR128" s="261"/>
      <c r="AS128" s="294"/>
      <c r="AT128" s="294"/>
      <c r="AU128" s="294"/>
      <c r="AV128" s="294"/>
      <c r="AW128" s="261"/>
      <c r="AX128" s="261"/>
      <c r="AY128" s="261"/>
      <c r="AZ128" s="294"/>
      <c r="BA128" s="294"/>
      <c r="BB128" s="294"/>
      <c r="BC128" s="294"/>
      <c r="BD128" s="261"/>
      <c r="BE128" s="261"/>
      <c r="BF128" s="261"/>
      <c r="BG128" s="294"/>
      <c r="BH128" s="294"/>
      <c r="BI128" s="294"/>
      <c r="BJ128" s="294"/>
      <c r="BK128" s="261"/>
      <c r="BL128" s="261"/>
      <c r="BM128" s="261"/>
      <c r="BN128" s="294"/>
      <c r="BO128" s="294"/>
      <c r="BP128" s="294"/>
      <c r="BQ128" s="294"/>
      <c r="BR128" s="261"/>
      <c r="BS128" s="261"/>
      <c r="BT128" s="261"/>
      <c r="BU128" s="294"/>
      <c r="BV128" s="294"/>
      <c r="BW128" s="294"/>
      <c r="BX128" s="294"/>
      <c r="BY128" s="261"/>
      <c r="BZ128" s="261"/>
      <c r="CA128" s="261"/>
      <c r="CB128" s="294"/>
      <c r="CC128" s="294"/>
      <c r="CD128" s="294"/>
      <c r="CE128" s="294"/>
      <c r="CF128" s="261"/>
      <c r="CG128" s="261"/>
    </row>
    <row r="129" spans="1:85" s="173" customFormat="1">
      <c r="A129" s="190"/>
      <c r="B129" s="191"/>
      <c r="C129" s="191"/>
      <c r="E129" s="192"/>
      <c r="F129" s="192"/>
      <c r="G129" s="192"/>
      <c r="H129" s="192"/>
      <c r="I129" s="192"/>
      <c r="J129" s="191"/>
      <c r="K129" s="191"/>
      <c r="L129" s="261"/>
      <c r="M129" s="261"/>
      <c r="N129" s="261"/>
      <c r="O129" s="261"/>
      <c r="P129" s="294"/>
      <c r="Q129" s="294"/>
      <c r="R129" s="294"/>
      <c r="S129" s="294"/>
      <c r="T129" s="294"/>
      <c r="U129" s="261"/>
      <c r="V129" s="261"/>
      <c r="W129" s="261"/>
      <c r="X129" s="294"/>
      <c r="Y129" s="294"/>
      <c r="Z129" s="294"/>
      <c r="AA129" s="294"/>
      <c r="AB129" s="261"/>
      <c r="AC129" s="261"/>
      <c r="AD129" s="261"/>
      <c r="AE129" s="294"/>
      <c r="AF129" s="294"/>
      <c r="AG129" s="294"/>
      <c r="AH129" s="294"/>
      <c r="AI129" s="261"/>
      <c r="AJ129" s="261"/>
      <c r="AK129" s="261"/>
      <c r="AL129" s="294"/>
      <c r="AM129" s="294"/>
      <c r="AN129" s="294"/>
      <c r="AO129" s="294"/>
      <c r="AP129" s="261"/>
      <c r="AQ129" s="261"/>
      <c r="AR129" s="261"/>
      <c r="AS129" s="294"/>
      <c r="AT129" s="294"/>
      <c r="AU129" s="294"/>
      <c r="AV129" s="294"/>
      <c r="AW129" s="261"/>
      <c r="AX129" s="261"/>
      <c r="AY129" s="261"/>
      <c r="AZ129" s="294"/>
      <c r="BA129" s="294"/>
      <c r="BB129" s="294"/>
      <c r="BC129" s="294"/>
      <c r="BD129" s="261"/>
      <c r="BE129" s="261"/>
      <c r="BF129" s="261"/>
      <c r="BG129" s="294"/>
      <c r="BH129" s="294"/>
      <c r="BI129" s="294"/>
      <c r="BJ129" s="294"/>
      <c r="BK129" s="261"/>
      <c r="BL129" s="261"/>
      <c r="BM129" s="261"/>
      <c r="BN129" s="294"/>
      <c r="BO129" s="294"/>
      <c r="BP129" s="294"/>
      <c r="BQ129" s="294"/>
      <c r="BR129" s="261"/>
      <c r="BS129" s="261"/>
      <c r="BT129" s="261"/>
      <c r="BU129" s="294"/>
      <c r="BV129" s="294"/>
      <c r="BW129" s="294"/>
      <c r="BX129" s="294"/>
      <c r="BY129" s="261"/>
      <c r="BZ129" s="261"/>
      <c r="CA129" s="261"/>
      <c r="CB129" s="294"/>
      <c r="CC129" s="294"/>
      <c r="CD129" s="294"/>
      <c r="CE129" s="294"/>
      <c r="CF129" s="261"/>
      <c r="CG129" s="261"/>
    </row>
    <row r="130" spans="1:85" s="173" customFormat="1">
      <c r="A130" s="200"/>
      <c r="B130" s="201"/>
      <c r="C130" s="201"/>
      <c r="E130" s="192"/>
      <c r="F130" s="192"/>
      <c r="G130" s="192"/>
      <c r="H130" s="192"/>
      <c r="I130" s="192"/>
      <c r="J130" s="191"/>
      <c r="K130" s="191"/>
      <c r="L130" s="261"/>
      <c r="M130" s="261"/>
      <c r="N130" s="261"/>
      <c r="O130" s="261"/>
      <c r="P130" s="294"/>
      <c r="Q130" s="294"/>
      <c r="R130" s="294"/>
      <c r="S130" s="294"/>
      <c r="T130" s="294"/>
      <c r="U130" s="261"/>
      <c r="V130" s="261"/>
      <c r="W130" s="261"/>
      <c r="X130" s="294"/>
      <c r="Y130" s="294"/>
      <c r="Z130" s="294"/>
      <c r="AA130" s="294"/>
      <c r="AB130" s="261"/>
      <c r="AC130" s="261"/>
      <c r="AD130" s="261"/>
      <c r="AE130" s="294"/>
      <c r="AF130" s="294"/>
      <c r="AG130" s="294"/>
      <c r="AH130" s="294"/>
      <c r="AI130" s="261"/>
      <c r="AJ130" s="261"/>
      <c r="AK130" s="261"/>
      <c r="AL130" s="294"/>
      <c r="AM130" s="294"/>
      <c r="AN130" s="294"/>
      <c r="AO130" s="294"/>
      <c r="AP130" s="261"/>
      <c r="AQ130" s="261"/>
      <c r="AR130" s="261"/>
      <c r="AS130" s="294"/>
      <c r="AT130" s="294"/>
      <c r="AU130" s="294"/>
      <c r="AV130" s="294"/>
      <c r="AW130" s="261"/>
      <c r="AX130" s="261"/>
      <c r="AY130" s="261"/>
      <c r="AZ130" s="294"/>
      <c r="BA130" s="294"/>
      <c r="BB130" s="294"/>
      <c r="BC130" s="294"/>
      <c r="BD130" s="261"/>
      <c r="BE130" s="261"/>
      <c r="BF130" s="261"/>
      <c r="BG130" s="294"/>
      <c r="BH130" s="294"/>
      <c r="BI130" s="294"/>
      <c r="BJ130" s="294"/>
      <c r="BK130" s="261"/>
      <c r="BL130" s="261"/>
      <c r="BM130" s="261"/>
      <c r="BN130" s="294"/>
      <c r="BO130" s="294"/>
      <c r="BP130" s="294"/>
      <c r="BQ130" s="294"/>
      <c r="BR130" s="261"/>
      <c r="BS130" s="261"/>
      <c r="BT130" s="261"/>
      <c r="BU130" s="294"/>
      <c r="BV130" s="294"/>
      <c r="BW130" s="294"/>
      <c r="BX130" s="294"/>
      <c r="BY130" s="261"/>
      <c r="BZ130" s="261"/>
      <c r="CA130" s="261"/>
      <c r="CB130" s="294"/>
      <c r="CC130" s="294"/>
      <c r="CD130" s="294"/>
      <c r="CE130" s="294"/>
      <c r="CF130" s="261"/>
      <c r="CG130" s="261"/>
    </row>
    <row r="131" spans="1:85" s="173" customFormat="1">
      <c r="A131" s="193"/>
      <c r="B131" s="198"/>
      <c r="C131" s="198"/>
      <c r="E131" s="192"/>
      <c r="F131" s="192"/>
      <c r="G131" s="192"/>
      <c r="H131" s="192"/>
      <c r="I131" s="192"/>
      <c r="J131" s="191"/>
      <c r="K131" s="191"/>
      <c r="L131" s="261"/>
      <c r="M131" s="261"/>
      <c r="N131" s="261"/>
      <c r="O131" s="261"/>
      <c r="P131" s="294"/>
      <c r="Q131" s="294"/>
      <c r="R131" s="294"/>
      <c r="S131" s="294"/>
      <c r="T131" s="294"/>
      <c r="U131" s="261"/>
      <c r="V131" s="261"/>
      <c r="W131" s="261"/>
      <c r="X131" s="294"/>
      <c r="Y131" s="294"/>
      <c r="Z131" s="294"/>
      <c r="AA131" s="294"/>
      <c r="AB131" s="261"/>
      <c r="AC131" s="261"/>
      <c r="AD131" s="261"/>
      <c r="AE131" s="294"/>
      <c r="AF131" s="294"/>
      <c r="AG131" s="294"/>
      <c r="AH131" s="294"/>
      <c r="AI131" s="261"/>
      <c r="AJ131" s="261"/>
      <c r="AK131" s="261"/>
      <c r="AL131" s="294"/>
      <c r="AM131" s="294"/>
      <c r="AN131" s="294"/>
      <c r="AO131" s="294"/>
      <c r="AP131" s="261"/>
      <c r="AQ131" s="261"/>
      <c r="AR131" s="261"/>
      <c r="AS131" s="294"/>
      <c r="AT131" s="294"/>
      <c r="AU131" s="294"/>
      <c r="AV131" s="294"/>
      <c r="AW131" s="261"/>
      <c r="AX131" s="261"/>
      <c r="AY131" s="261"/>
      <c r="AZ131" s="294"/>
      <c r="BA131" s="294"/>
      <c r="BB131" s="294"/>
      <c r="BC131" s="294"/>
      <c r="BD131" s="261"/>
      <c r="BE131" s="261"/>
      <c r="BF131" s="261"/>
      <c r="BG131" s="294"/>
      <c r="BH131" s="294"/>
      <c r="BI131" s="294"/>
      <c r="BJ131" s="294"/>
      <c r="BK131" s="261"/>
      <c r="BL131" s="261"/>
      <c r="BM131" s="261"/>
      <c r="BN131" s="294"/>
      <c r="BO131" s="294"/>
      <c r="BP131" s="294"/>
      <c r="BQ131" s="294"/>
      <c r="BR131" s="261"/>
      <c r="BS131" s="261"/>
      <c r="BT131" s="261"/>
      <c r="BU131" s="294"/>
      <c r="BV131" s="294"/>
      <c r="BW131" s="294"/>
      <c r="BX131" s="294"/>
      <c r="BY131" s="261"/>
      <c r="BZ131" s="261"/>
      <c r="CA131" s="261"/>
      <c r="CB131" s="294"/>
      <c r="CC131" s="294"/>
      <c r="CD131" s="294"/>
      <c r="CE131" s="294"/>
      <c r="CF131" s="261"/>
      <c r="CG131" s="261"/>
    </row>
    <row r="132" spans="1:85" s="173" customFormat="1">
      <c r="A132" s="193"/>
      <c r="B132" s="198"/>
      <c r="C132" s="198"/>
      <c r="E132" s="192"/>
      <c r="F132" s="192"/>
      <c r="G132" s="192"/>
      <c r="H132" s="192"/>
      <c r="I132" s="192"/>
      <c r="J132" s="191"/>
      <c r="K132" s="191"/>
      <c r="L132" s="261"/>
      <c r="M132" s="261"/>
      <c r="N132" s="261"/>
      <c r="O132" s="261"/>
      <c r="P132" s="294"/>
      <c r="Q132" s="294"/>
      <c r="R132" s="294"/>
      <c r="S132" s="294"/>
      <c r="T132" s="294"/>
      <c r="U132" s="261"/>
      <c r="V132" s="261"/>
      <c r="W132" s="261"/>
      <c r="X132" s="294"/>
      <c r="Y132" s="294"/>
      <c r="Z132" s="294"/>
      <c r="AA132" s="294"/>
      <c r="AB132" s="261"/>
      <c r="AC132" s="261"/>
      <c r="AD132" s="261"/>
      <c r="AE132" s="294"/>
      <c r="AF132" s="294"/>
      <c r="AG132" s="294"/>
      <c r="AH132" s="294"/>
      <c r="AI132" s="261"/>
      <c r="AJ132" s="261"/>
      <c r="AK132" s="261"/>
      <c r="AL132" s="294"/>
      <c r="AM132" s="294"/>
      <c r="AN132" s="294"/>
      <c r="AO132" s="294"/>
      <c r="AP132" s="261"/>
      <c r="AQ132" s="261"/>
      <c r="AR132" s="261"/>
      <c r="AS132" s="294"/>
      <c r="AT132" s="294"/>
      <c r="AU132" s="294"/>
      <c r="AV132" s="294"/>
      <c r="AW132" s="261"/>
      <c r="AX132" s="261"/>
      <c r="AY132" s="261"/>
      <c r="AZ132" s="294"/>
      <c r="BA132" s="294"/>
      <c r="BB132" s="294"/>
      <c r="BC132" s="294"/>
      <c r="BD132" s="261"/>
      <c r="BE132" s="261"/>
      <c r="BF132" s="261"/>
      <c r="BG132" s="294"/>
      <c r="BH132" s="294"/>
      <c r="BI132" s="294"/>
      <c r="BJ132" s="294"/>
      <c r="BK132" s="261"/>
      <c r="BL132" s="261"/>
      <c r="BM132" s="261"/>
      <c r="BN132" s="294"/>
      <c r="BO132" s="294"/>
      <c r="BP132" s="294"/>
      <c r="BQ132" s="294"/>
      <c r="BR132" s="261"/>
      <c r="BS132" s="261"/>
      <c r="BT132" s="261"/>
      <c r="BU132" s="294"/>
      <c r="BV132" s="294"/>
      <c r="BW132" s="294"/>
      <c r="BX132" s="294"/>
      <c r="BY132" s="261"/>
      <c r="BZ132" s="261"/>
      <c r="CA132" s="261"/>
      <c r="CB132" s="294"/>
      <c r="CC132" s="294"/>
      <c r="CD132" s="294"/>
      <c r="CE132" s="294"/>
      <c r="CF132" s="261"/>
      <c r="CG132" s="261"/>
    </row>
    <row r="133" spans="1:85" s="173" customFormat="1">
      <c r="A133" s="200"/>
      <c r="B133" s="191"/>
      <c r="C133" s="191"/>
      <c r="E133" s="192"/>
      <c r="F133" s="192"/>
      <c r="G133" s="192"/>
      <c r="H133" s="192"/>
      <c r="I133" s="192"/>
      <c r="J133" s="191"/>
      <c r="K133" s="191"/>
      <c r="L133" s="261"/>
      <c r="M133" s="261"/>
      <c r="N133" s="261"/>
      <c r="O133" s="261"/>
      <c r="P133" s="294"/>
      <c r="Q133" s="294"/>
      <c r="R133" s="294"/>
      <c r="S133" s="294"/>
      <c r="T133" s="294"/>
      <c r="U133" s="261"/>
      <c r="V133" s="261"/>
      <c r="W133" s="261"/>
      <c r="X133" s="294"/>
      <c r="Y133" s="294"/>
      <c r="Z133" s="294"/>
      <c r="AA133" s="294"/>
      <c r="AB133" s="261"/>
      <c r="AC133" s="261"/>
      <c r="AD133" s="261"/>
      <c r="AE133" s="294"/>
      <c r="AF133" s="294"/>
      <c r="AG133" s="294"/>
      <c r="AH133" s="294"/>
      <c r="AI133" s="261"/>
      <c r="AJ133" s="261"/>
      <c r="AK133" s="261"/>
      <c r="AL133" s="294"/>
      <c r="AM133" s="294"/>
      <c r="AN133" s="294"/>
      <c r="AO133" s="294"/>
      <c r="AP133" s="261"/>
      <c r="AQ133" s="261"/>
      <c r="AR133" s="261"/>
      <c r="AS133" s="294"/>
      <c r="AT133" s="294"/>
      <c r="AU133" s="294"/>
      <c r="AV133" s="294"/>
      <c r="AW133" s="261"/>
      <c r="AX133" s="261"/>
      <c r="AY133" s="261"/>
      <c r="AZ133" s="294"/>
      <c r="BA133" s="294"/>
      <c r="BB133" s="294"/>
      <c r="BC133" s="294"/>
      <c r="BD133" s="261"/>
      <c r="BE133" s="261"/>
      <c r="BF133" s="261"/>
      <c r="BG133" s="294"/>
      <c r="BH133" s="294"/>
      <c r="BI133" s="294"/>
      <c r="BJ133" s="294"/>
      <c r="BK133" s="261"/>
      <c r="BL133" s="261"/>
      <c r="BM133" s="261"/>
      <c r="BN133" s="294"/>
      <c r="BO133" s="294"/>
      <c r="BP133" s="294"/>
      <c r="BQ133" s="294"/>
      <c r="BR133" s="261"/>
      <c r="BS133" s="261"/>
      <c r="BT133" s="261"/>
      <c r="BU133" s="294"/>
      <c r="BV133" s="294"/>
      <c r="BW133" s="294"/>
      <c r="BX133" s="294"/>
      <c r="BY133" s="261"/>
      <c r="BZ133" s="261"/>
      <c r="CA133" s="261"/>
      <c r="CB133" s="294"/>
      <c r="CC133" s="294"/>
      <c r="CD133" s="294"/>
      <c r="CE133" s="294"/>
      <c r="CF133" s="261"/>
      <c r="CG133" s="261"/>
    </row>
    <row r="134" spans="1:85" s="173" customFormat="1">
      <c r="A134" s="193"/>
      <c r="B134" s="198"/>
      <c r="C134" s="198"/>
      <c r="E134" s="192"/>
      <c r="F134" s="192"/>
      <c r="G134" s="192"/>
      <c r="H134" s="192"/>
      <c r="I134" s="192"/>
      <c r="J134" s="191"/>
      <c r="K134" s="191"/>
      <c r="L134" s="261"/>
      <c r="M134" s="261"/>
      <c r="N134" s="261"/>
      <c r="O134" s="261"/>
      <c r="P134" s="294"/>
      <c r="Q134" s="294"/>
      <c r="R134" s="294"/>
      <c r="S134" s="294"/>
      <c r="T134" s="294"/>
      <c r="U134" s="261"/>
      <c r="V134" s="261"/>
      <c r="W134" s="261"/>
      <c r="X134" s="294"/>
      <c r="Y134" s="294"/>
      <c r="Z134" s="294"/>
      <c r="AA134" s="294"/>
      <c r="AB134" s="261"/>
      <c r="AC134" s="261"/>
      <c r="AD134" s="261"/>
      <c r="AE134" s="294"/>
      <c r="AF134" s="294"/>
      <c r="AG134" s="294"/>
      <c r="AH134" s="294"/>
      <c r="AI134" s="261"/>
      <c r="AJ134" s="261"/>
      <c r="AK134" s="261"/>
      <c r="AL134" s="294"/>
      <c r="AM134" s="294"/>
      <c r="AN134" s="294"/>
      <c r="AO134" s="294"/>
      <c r="AP134" s="261"/>
      <c r="AQ134" s="261"/>
      <c r="AR134" s="261"/>
      <c r="AS134" s="294"/>
      <c r="AT134" s="294"/>
      <c r="AU134" s="294"/>
      <c r="AV134" s="294"/>
      <c r="AW134" s="261"/>
      <c r="AX134" s="261"/>
      <c r="AY134" s="261"/>
      <c r="AZ134" s="294"/>
      <c r="BA134" s="294"/>
      <c r="BB134" s="294"/>
      <c r="BC134" s="294"/>
      <c r="BD134" s="261"/>
      <c r="BE134" s="261"/>
      <c r="BF134" s="261"/>
      <c r="BG134" s="294"/>
      <c r="BH134" s="294"/>
      <c r="BI134" s="294"/>
      <c r="BJ134" s="294"/>
      <c r="BK134" s="261"/>
      <c r="BL134" s="261"/>
      <c r="BM134" s="261"/>
      <c r="BN134" s="294"/>
      <c r="BO134" s="294"/>
      <c r="BP134" s="294"/>
      <c r="BQ134" s="294"/>
      <c r="BR134" s="261"/>
      <c r="BS134" s="261"/>
      <c r="BT134" s="261"/>
      <c r="BU134" s="294"/>
      <c r="BV134" s="294"/>
      <c r="BW134" s="294"/>
      <c r="BX134" s="294"/>
      <c r="BY134" s="261"/>
      <c r="BZ134" s="261"/>
      <c r="CA134" s="261"/>
      <c r="CB134" s="294"/>
      <c r="CC134" s="294"/>
      <c r="CD134" s="294"/>
      <c r="CE134" s="294"/>
      <c r="CF134" s="261"/>
      <c r="CG134" s="261"/>
    </row>
    <row r="135" spans="1:85" s="173" customFormat="1">
      <c r="A135" s="193"/>
      <c r="B135" s="198"/>
      <c r="C135" s="198"/>
      <c r="E135" s="192"/>
      <c r="F135" s="192"/>
      <c r="G135" s="192"/>
      <c r="H135" s="192"/>
      <c r="I135" s="192"/>
      <c r="J135" s="191"/>
      <c r="K135" s="191"/>
      <c r="L135" s="261"/>
      <c r="M135" s="261"/>
      <c r="N135" s="261"/>
      <c r="O135" s="261"/>
      <c r="P135" s="294"/>
      <c r="Q135" s="294"/>
      <c r="R135" s="294"/>
      <c r="S135" s="294"/>
      <c r="T135" s="294"/>
      <c r="U135" s="261"/>
      <c r="V135" s="261"/>
      <c r="W135" s="261"/>
      <c r="X135" s="294"/>
      <c r="Y135" s="294"/>
      <c r="Z135" s="294"/>
      <c r="AA135" s="294"/>
      <c r="AB135" s="261"/>
      <c r="AC135" s="261"/>
      <c r="AD135" s="261"/>
      <c r="AE135" s="294"/>
      <c r="AF135" s="294"/>
      <c r="AG135" s="294"/>
      <c r="AH135" s="294"/>
      <c r="AI135" s="261"/>
      <c r="AJ135" s="261"/>
      <c r="AK135" s="261"/>
      <c r="AL135" s="294"/>
      <c r="AM135" s="294"/>
      <c r="AN135" s="294"/>
      <c r="AO135" s="294"/>
      <c r="AP135" s="261"/>
      <c r="AQ135" s="261"/>
      <c r="AR135" s="261"/>
      <c r="AS135" s="294"/>
      <c r="AT135" s="294"/>
      <c r="AU135" s="294"/>
      <c r="AV135" s="294"/>
      <c r="AW135" s="261"/>
      <c r="AX135" s="261"/>
      <c r="AY135" s="261"/>
      <c r="AZ135" s="294"/>
      <c r="BA135" s="294"/>
      <c r="BB135" s="294"/>
      <c r="BC135" s="294"/>
      <c r="BD135" s="261"/>
      <c r="BE135" s="261"/>
      <c r="BF135" s="261"/>
      <c r="BG135" s="294"/>
      <c r="BH135" s="294"/>
      <c r="BI135" s="294"/>
      <c r="BJ135" s="294"/>
      <c r="BK135" s="261"/>
      <c r="BL135" s="261"/>
      <c r="BM135" s="261"/>
      <c r="BN135" s="294"/>
      <c r="BO135" s="294"/>
      <c r="BP135" s="294"/>
      <c r="BQ135" s="294"/>
      <c r="BR135" s="261"/>
      <c r="BS135" s="261"/>
      <c r="BT135" s="261"/>
      <c r="BU135" s="294"/>
      <c r="BV135" s="294"/>
      <c r="BW135" s="294"/>
      <c r="BX135" s="294"/>
      <c r="BY135" s="261"/>
      <c r="BZ135" s="261"/>
      <c r="CA135" s="261"/>
      <c r="CB135" s="294"/>
      <c r="CC135" s="294"/>
      <c r="CD135" s="294"/>
      <c r="CE135" s="294"/>
      <c r="CF135" s="261"/>
      <c r="CG135" s="261"/>
    </row>
    <row r="136" spans="1:85" s="173" customFormat="1">
      <c r="A136" s="193"/>
      <c r="B136" s="198"/>
      <c r="C136" s="198"/>
      <c r="E136" s="192"/>
      <c r="F136" s="192"/>
      <c r="G136" s="192"/>
      <c r="H136" s="192"/>
      <c r="I136" s="192"/>
      <c r="J136" s="191"/>
      <c r="K136" s="191"/>
      <c r="L136" s="261"/>
      <c r="M136" s="261"/>
      <c r="N136" s="261"/>
      <c r="O136" s="261"/>
      <c r="P136" s="294"/>
      <c r="Q136" s="294"/>
      <c r="R136" s="294"/>
      <c r="S136" s="294"/>
      <c r="T136" s="294"/>
      <c r="U136" s="261"/>
      <c r="V136" s="261"/>
      <c r="W136" s="261"/>
      <c r="X136" s="294"/>
      <c r="Y136" s="294"/>
      <c r="Z136" s="294"/>
      <c r="AA136" s="294"/>
      <c r="AB136" s="261"/>
      <c r="AC136" s="261"/>
      <c r="AD136" s="261"/>
      <c r="AE136" s="294"/>
      <c r="AF136" s="294"/>
      <c r="AG136" s="294"/>
      <c r="AH136" s="294"/>
      <c r="AI136" s="261"/>
      <c r="AJ136" s="261"/>
      <c r="AK136" s="261"/>
      <c r="AL136" s="294"/>
      <c r="AM136" s="294"/>
      <c r="AN136" s="294"/>
      <c r="AO136" s="294"/>
      <c r="AP136" s="261"/>
      <c r="AQ136" s="261"/>
      <c r="AR136" s="261"/>
      <c r="AS136" s="294"/>
      <c r="AT136" s="294"/>
      <c r="AU136" s="294"/>
      <c r="AV136" s="294"/>
      <c r="AW136" s="261"/>
      <c r="AX136" s="261"/>
      <c r="AY136" s="261"/>
      <c r="AZ136" s="294"/>
      <c r="BA136" s="294"/>
      <c r="BB136" s="294"/>
      <c r="BC136" s="294"/>
      <c r="BD136" s="261"/>
      <c r="BE136" s="261"/>
      <c r="BF136" s="261"/>
      <c r="BG136" s="294"/>
      <c r="BH136" s="294"/>
      <c r="BI136" s="294"/>
      <c r="BJ136" s="294"/>
      <c r="BK136" s="261"/>
      <c r="BL136" s="261"/>
      <c r="BM136" s="261"/>
      <c r="BN136" s="294"/>
      <c r="BO136" s="294"/>
      <c r="BP136" s="294"/>
      <c r="BQ136" s="294"/>
      <c r="BR136" s="261"/>
      <c r="BS136" s="261"/>
      <c r="BT136" s="261"/>
      <c r="BU136" s="294"/>
      <c r="BV136" s="294"/>
      <c r="BW136" s="294"/>
      <c r="BX136" s="294"/>
      <c r="BY136" s="261"/>
      <c r="BZ136" s="261"/>
      <c r="CA136" s="261"/>
      <c r="CB136" s="294"/>
      <c r="CC136" s="294"/>
      <c r="CD136" s="294"/>
      <c r="CE136" s="294"/>
      <c r="CF136" s="261"/>
      <c r="CG136" s="261"/>
    </row>
    <row r="137" spans="1:85" s="173" customFormat="1">
      <c r="A137" s="193"/>
      <c r="B137" s="198"/>
      <c r="C137" s="198"/>
      <c r="E137" s="192"/>
      <c r="F137" s="192"/>
      <c r="G137" s="192"/>
      <c r="H137" s="192"/>
      <c r="I137" s="192"/>
      <c r="J137" s="191"/>
      <c r="K137" s="191"/>
      <c r="L137" s="261"/>
      <c r="M137" s="261"/>
      <c r="N137" s="261"/>
      <c r="O137" s="261"/>
      <c r="P137" s="294"/>
      <c r="Q137" s="294"/>
      <c r="R137" s="294"/>
      <c r="S137" s="294"/>
      <c r="T137" s="294"/>
      <c r="U137" s="261"/>
      <c r="V137" s="261"/>
      <c r="W137" s="261"/>
      <c r="X137" s="294"/>
      <c r="Y137" s="294"/>
      <c r="Z137" s="294"/>
      <c r="AA137" s="294"/>
      <c r="AB137" s="261"/>
      <c r="AC137" s="261"/>
      <c r="AD137" s="261"/>
      <c r="AE137" s="294"/>
      <c r="AF137" s="294"/>
      <c r="AG137" s="294"/>
      <c r="AH137" s="294"/>
      <c r="AI137" s="261"/>
      <c r="AJ137" s="261"/>
      <c r="AK137" s="261"/>
      <c r="AL137" s="294"/>
      <c r="AM137" s="294"/>
      <c r="AN137" s="294"/>
      <c r="AO137" s="294"/>
      <c r="AP137" s="261"/>
      <c r="AQ137" s="261"/>
      <c r="AR137" s="261"/>
      <c r="AS137" s="294"/>
      <c r="AT137" s="294"/>
      <c r="AU137" s="294"/>
      <c r="AV137" s="294"/>
      <c r="AW137" s="261"/>
      <c r="AX137" s="261"/>
      <c r="AY137" s="261"/>
      <c r="AZ137" s="294"/>
      <c r="BA137" s="294"/>
      <c r="BB137" s="294"/>
      <c r="BC137" s="294"/>
      <c r="BD137" s="261"/>
      <c r="BE137" s="261"/>
      <c r="BF137" s="261"/>
      <c r="BG137" s="294"/>
      <c r="BH137" s="294"/>
      <c r="BI137" s="294"/>
      <c r="BJ137" s="294"/>
      <c r="BK137" s="261"/>
      <c r="BL137" s="261"/>
      <c r="BM137" s="261"/>
      <c r="BN137" s="294"/>
      <c r="BO137" s="294"/>
      <c r="BP137" s="294"/>
      <c r="BQ137" s="294"/>
      <c r="BR137" s="261"/>
      <c r="BS137" s="261"/>
      <c r="BT137" s="261"/>
      <c r="BU137" s="294"/>
      <c r="BV137" s="294"/>
      <c r="BW137" s="294"/>
      <c r="BX137" s="294"/>
      <c r="BY137" s="261"/>
      <c r="BZ137" s="261"/>
      <c r="CA137" s="261"/>
      <c r="CB137" s="294"/>
      <c r="CC137" s="294"/>
      <c r="CD137" s="294"/>
      <c r="CE137" s="294"/>
      <c r="CF137" s="261"/>
      <c r="CG137" s="261"/>
    </row>
    <row r="138" spans="1:85" s="173" customFormat="1">
      <c r="A138" s="200"/>
      <c r="B138" s="191"/>
      <c r="C138" s="191"/>
      <c r="E138" s="192"/>
      <c r="F138" s="192"/>
      <c r="G138" s="192"/>
      <c r="H138" s="192"/>
      <c r="I138" s="192"/>
      <c r="J138" s="191"/>
      <c r="K138" s="19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  <c r="BE138" s="261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 s="261"/>
      <c r="BP138" s="261"/>
      <c r="BQ138" s="261"/>
      <c r="BR138" s="261"/>
      <c r="BS138" s="261"/>
      <c r="BT138" s="261"/>
      <c r="BU138" s="261"/>
      <c r="BV138" s="261"/>
      <c r="BW138" s="261"/>
      <c r="BX138" s="261"/>
      <c r="BY138" s="261"/>
      <c r="BZ138" s="261"/>
      <c r="CA138" s="261"/>
      <c r="CB138" s="261"/>
      <c r="CC138" s="261"/>
      <c r="CD138" s="261"/>
      <c r="CE138" s="261"/>
      <c r="CF138" s="261"/>
      <c r="CG138" s="261"/>
    </row>
    <row r="139" spans="1:85">
      <c r="E139" s="192"/>
      <c r="F139" s="192"/>
      <c r="G139" s="192"/>
      <c r="H139" s="192"/>
      <c r="I139" s="192"/>
      <c r="J139" s="191"/>
      <c r="K139" s="191"/>
    </row>
    <row r="140" spans="1:85">
      <c r="E140" s="192"/>
      <c r="F140" s="192"/>
      <c r="G140" s="192"/>
      <c r="H140" s="192"/>
      <c r="I140" s="192"/>
      <c r="J140" s="191"/>
      <c r="K140" s="191"/>
    </row>
    <row r="141" spans="1:85">
      <c r="E141" s="192"/>
      <c r="F141" s="192"/>
      <c r="G141" s="192"/>
      <c r="H141" s="192"/>
      <c r="I141" s="192"/>
      <c r="J141" s="191"/>
      <c r="K141" s="191"/>
    </row>
    <row r="142" spans="1:85">
      <c r="E142" s="192"/>
      <c r="F142" s="192"/>
      <c r="G142" s="192"/>
      <c r="H142" s="192"/>
      <c r="I142" s="192"/>
      <c r="J142" s="191"/>
      <c r="K142" s="191"/>
    </row>
    <row r="143" spans="1:85">
      <c r="E143" s="192"/>
      <c r="F143" s="192"/>
      <c r="G143" s="192"/>
      <c r="H143" s="192"/>
      <c r="I143" s="192"/>
      <c r="J143" s="191"/>
      <c r="K143" s="191"/>
    </row>
    <row r="144" spans="1:85">
      <c r="E144" s="192"/>
      <c r="F144" s="192"/>
      <c r="G144" s="192"/>
      <c r="H144" s="192"/>
      <c r="I144" s="192"/>
      <c r="J144" s="191"/>
      <c r="K144" s="191"/>
    </row>
    <row r="145" spans="5:11">
      <c r="E145" s="192"/>
      <c r="F145" s="192"/>
      <c r="G145" s="192"/>
      <c r="H145" s="192"/>
      <c r="I145" s="192"/>
      <c r="J145" s="191"/>
      <c r="K145" s="191"/>
    </row>
  </sheetData>
  <mergeCells count="116">
    <mergeCell ref="A4:A7"/>
    <mergeCell ref="B4:B7"/>
    <mergeCell ref="C4:C7"/>
    <mergeCell ref="D4:D7"/>
    <mergeCell ref="M4:S4"/>
    <mergeCell ref="P5:P7"/>
    <mergeCell ref="AF5:AH5"/>
    <mergeCell ref="AI5:AI7"/>
    <mergeCell ref="B2:J2"/>
    <mergeCell ref="E3:K3"/>
    <mergeCell ref="N3:O3"/>
    <mergeCell ref="AD6:AD7"/>
    <mergeCell ref="AF6:AF7"/>
    <mergeCell ref="AG6:AG7"/>
    <mergeCell ref="AE5:AE7"/>
    <mergeCell ref="E4:E7"/>
    <mergeCell ref="AM5:AO5"/>
    <mergeCell ref="G4:G7"/>
    <mergeCell ref="AJ5:AK5"/>
    <mergeCell ref="AM6:AM7"/>
    <mergeCell ref="I4:I7"/>
    <mergeCell ref="AA6:AA7"/>
    <mergeCell ref="AC6:AC7"/>
    <mergeCell ref="N6:N7"/>
    <mergeCell ref="O6:O7"/>
    <mergeCell ref="Q6:Q7"/>
    <mergeCell ref="R6:R7"/>
    <mergeCell ref="S6:S7"/>
    <mergeCell ref="V6:V7"/>
    <mergeCell ref="W6:W7"/>
    <mergeCell ref="Y6:Y7"/>
    <mergeCell ref="Z6:Z7"/>
    <mergeCell ref="H4:H7"/>
    <mergeCell ref="F4:F7"/>
    <mergeCell ref="AC5:AD5"/>
    <mergeCell ref="BA5:BC5"/>
    <mergeCell ref="BD5:BD7"/>
    <mergeCell ref="BE5:BF5"/>
    <mergeCell ref="BG5:BG7"/>
    <mergeCell ref="BE6:BE7"/>
    <mergeCell ref="AR6:AR7"/>
    <mergeCell ref="BF6:BF7"/>
    <mergeCell ref="AU6:AU7"/>
    <mergeCell ref="AL5:AL7"/>
    <mergeCell ref="AS5:AS7"/>
    <mergeCell ref="AT6:AT7"/>
    <mergeCell ref="AW5:AW7"/>
    <mergeCell ref="AQ6:AQ7"/>
    <mergeCell ref="AO6:AO7"/>
    <mergeCell ref="AX5:AY5"/>
    <mergeCell ref="AN6:AN7"/>
    <mergeCell ref="BY4:CA4"/>
    <mergeCell ref="J5:J7"/>
    <mergeCell ref="K5:K7"/>
    <mergeCell ref="M5:M7"/>
    <mergeCell ref="N5:O5"/>
    <mergeCell ref="U4:AA4"/>
    <mergeCell ref="AB4:AH4"/>
    <mergeCell ref="AI4:AO4"/>
    <mergeCell ref="AP4:AV4"/>
    <mergeCell ref="AW4:BC4"/>
    <mergeCell ref="BD4:BJ4"/>
    <mergeCell ref="Q5:S5"/>
    <mergeCell ref="U5:U7"/>
    <mergeCell ref="V5:W5"/>
    <mergeCell ref="X5:X7"/>
    <mergeCell ref="Y5:AA5"/>
    <mergeCell ref="AB5:AB7"/>
    <mergeCell ref="AZ5:AZ7"/>
    <mergeCell ref="AT5:AV5"/>
    <mergeCell ref="BK4:BQ4"/>
    <mergeCell ref="BR4:BX4"/>
    <mergeCell ref="BY5:BY7"/>
    <mergeCell ref="BZ5:CA5"/>
    <mergeCell ref="BV6:BV7"/>
    <mergeCell ref="BW6:BW7"/>
    <mergeCell ref="BX6:BX7"/>
    <mergeCell ref="BZ6:BZ7"/>
    <mergeCell ref="BH5:BJ5"/>
    <mergeCell ref="CA6:CA7"/>
    <mergeCell ref="BU5:BU7"/>
    <mergeCell ref="BV5:BX5"/>
    <mergeCell ref="BS5:BT5"/>
    <mergeCell ref="BK5:BK7"/>
    <mergeCell ref="BL5:BM5"/>
    <mergeCell ref="BN5:BN7"/>
    <mergeCell ref="BO5:BQ5"/>
    <mergeCell ref="BR5:BR7"/>
    <mergeCell ref="BH6:BH7"/>
    <mergeCell ref="BI6:BI7"/>
    <mergeCell ref="BJ6:BJ7"/>
    <mergeCell ref="BL6:BL7"/>
    <mergeCell ref="CE6:CE7"/>
    <mergeCell ref="B52:K52"/>
    <mergeCell ref="J4:K4"/>
    <mergeCell ref="BM6:BM7"/>
    <mergeCell ref="BO6:BO7"/>
    <mergeCell ref="BP6:BP7"/>
    <mergeCell ref="BQ6:BQ7"/>
    <mergeCell ref="BS6:BS7"/>
    <mergeCell ref="BT6:BT7"/>
    <mergeCell ref="AV6:AV7"/>
    <mergeCell ref="AX6:AX7"/>
    <mergeCell ref="AY6:AY7"/>
    <mergeCell ref="BA6:BA7"/>
    <mergeCell ref="BB6:BB7"/>
    <mergeCell ref="BC6:BC7"/>
    <mergeCell ref="AH6:AH7"/>
    <mergeCell ref="AJ6:AJ7"/>
    <mergeCell ref="AK6:AK7"/>
    <mergeCell ref="CC5:CE5"/>
    <mergeCell ref="AP5:AP7"/>
    <mergeCell ref="AQ5:AR5"/>
    <mergeCell ref="CC6:CC7"/>
    <mergeCell ref="CD6:CD7"/>
    <mergeCell ref="CB5:CB7"/>
  </mergeCells>
  <printOptions horizontalCentered="1"/>
  <pageMargins left="0.19685039370078741" right="0.19685039370078741" top="0.39370078740157483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L53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9" sqref="H9"/>
    </sheetView>
  </sheetViews>
  <sheetFormatPr defaultColWidth="11.375" defaultRowHeight="14.25"/>
  <cols>
    <col min="1" max="1" width="5.25" style="20" customWidth="1"/>
    <col min="2" max="2" width="44.75" style="13" customWidth="1"/>
    <col min="3" max="7" width="11.375" style="2" customWidth="1"/>
    <col min="8" max="9" width="12.875" style="2" customWidth="1"/>
    <col min="10" max="10" width="12.75" style="2" customWidth="1"/>
    <col min="11" max="11" width="10.625" style="2" customWidth="1"/>
    <col min="12" max="12" width="11.625" style="13" hidden="1" customWidth="1"/>
    <col min="13" max="14" width="13.25" style="13" customWidth="1"/>
    <col min="15" max="15" width="11.375" style="13" customWidth="1"/>
    <col min="16" max="16" width="9.125" style="13" customWidth="1"/>
    <col min="17" max="17" width="13.75" style="13" customWidth="1"/>
    <col min="18" max="18" width="15.375" style="13" customWidth="1"/>
    <col min="19" max="246" width="9.125" style="13" customWidth="1"/>
    <col min="247" max="251" width="9.125" style="17" customWidth="1"/>
    <col min="252" max="252" width="5.25" style="17" customWidth="1"/>
    <col min="253" max="253" width="47.75" style="17" customWidth="1"/>
    <col min="254" max="256" width="11.375" style="17"/>
    <col min="257" max="257" width="5.25" style="17" customWidth="1"/>
    <col min="258" max="258" width="44.75" style="17" customWidth="1"/>
    <col min="259" max="263" width="11.375" style="17" customWidth="1"/>
    <col min="264" max="265" width="12.875" style="17" customWidth="1"/>
    <col min="266" max="266" width="12.75" style="17" customWidth="1"/>
    <col min="267" max="267" width="10.625" style="17" customWidth="1"/>
    <col min="268" max="268" width="0" style="17" hidden="1" customWidth="1"/>
    <col min="269" max="270" width="13.25" style="17" customWidth="1"/>
    <col min="271" max="271" width="11.375" style="17" customWidth="1"/>
    <col min="272" max="272" width="9.125" style="17" customWidth="1"/>
    <col min="273" max="273" width="13.75" style="17" customWidth="1"/>
    <col min="274" max="274" width="15.375" style="17" customWidth="1"/>
    <col min="275" max="507" width="9.125" style="17" customWidth="1"/>
    <col min="508" max="508" width="5.25" style="17" customWidth="1"/>
    <col min="509" max="509" width="47.75" style="17" customWidth="1"/>
    <col min="510" max="512" width="11.375" style="17"/>
    <col min="513" max="513" width="5.25" style="17" customWidth="1"/>
    <col min="514" max="514" width="44.75" style="17" customWidth="1"/>
    <col min="515" max="519" width="11.375" style="17" customWidth="1"/>
    <col min="520" max="521" width="12.875" style="17" customWidth="1"/>
    <col min="522" max="522" width="12.75" style="17" customWidth="1"/>
    <col min="523" max="523" width="10.625" style="17" customWidth="1"/>
    <col min="524" max="524" width="0" style="17" hidden="1" customWidth="1"/>
    <col min="525" max="526" width="13.25" style="17" customWidth="1"/>
    <col min="527" max="527" width="11.375" style="17" customWidth="1"/>
    <col min="528" max="528" width="9.125" style="17" customWidth="1"/>
    <col min="529" max="529" width="13.75" style="17" customWidth="1"/>
    <col min="530" max="530" width="15.375" style="17" customWidth="1"/>
    <col min="531" max="763" width="9.125" style="17" customWidth="1"/>
    <col min="764" max="764" width="5.25" style="17" customWidth="1"/>
    <col min="765" max="765" width="47.75" style="17" customWidth="1"/>
    <col min="766" max="768" width="11.375" style="17"/>
    <col min="769" max="769" width="5.25" style="17" customWidth="1"/>
    <col min="770" max="770" width="44.75" style="17" customWidth="1"/>
    <col min="771" max="775" width="11.375" style="17" customWidth="1"/>
    <col min="776" max="777" width="12.875" style="17" customWidth="1"/>
    <col min="778" max="778" width="12.75" style="17" customWidth="1"/>
    <col min="779" max="779" width="10.625" style="17" customWidth="1"/>
    <col min="780" max="780" width="0" style="17" hidden="1" customWidth="1"/>
    <col min="781" max="782" width="13.25" style="17" customWidth="1"/>
    <col min="783" max="783" width="11.375" style="17" customWidth="1"/>
    <col min="784" max="784" width="9.125" style="17" customWidth="1"/>
    <col min="785" max="785" width="13.75" style="17" customWidth="1"/>
    <col min="786" max="786" width="15.375" style="17" customWidth="1"/>
    <col min="787" max="1019" width="9.125" style="17" customWidth="1"/>
    <col min="1020" max="1020" width="5.25" style="17" customWidth="1"/>
    <col min="1021" max="1021" width="47.75" style="17" customWidth="1"/>
    <col min="1022" max="1024" width="11.375" style="17"/>
    <col min="1025" max="1025" width="5.25" style="17" customWidth="1"/>
    <col min="1026" max="1026" width="44.75" style="17" customWidth="1"/>
    <col min="1027" max="1031" width="11.375" style="17" customWidth="1"/>
    <col min="1032" max="1033" width="12.875" style="17" customWidth="1"/>
    <col min="1034" max="1034" width="12.75" style="17" customWidth="1"/>
    <col min="1035" max="1035" width="10.625" style="17" customWidth="1"/>
    <col min="1036" max="1036" width="0" style="17" hidden="1" customWidth="1"/>
    <col min="1037" max="1038" width="13.25" style="17" customWidth="1"/>
    <col min="1039" max="1039" width="11.375" style="17" customWidth="1"/>
    <col min="1040" max="1040" width="9.125" style="17" customWidth="1"/>
    <col min="1041" max="1041" width="13.75" style="17" customWidth="1"/>
    <col min="1042" max="1042" width="15.375" style="17" customWidth="1"/>
    <col min="1043" max="1275" width="9.125" style="17" customWidth="1"/>
    <col min="1276" max="1276" width="5.25" style="17" customWidth="1"/>
    <col min="1277" max="1277" width="47.75" style="17" customWidth="1"/>
    <col min="1278" max="1280" width="11.375" style="17"/>
    <col min="1281" max="1281" width="5.25" style="17" customWidth="1"/>
    <col min="1282" max="1282" width="44.75" style="17" customWidth="1"/>
    <col min="1283" max="1287" width="11.375" style="17" customWidth="1"/>
    <col min="1288" max="1289" width="12.875" style="17" customWidth="1"/>
    <col min="1290" max="1290" width="12.75" style="17" customWidth="1"/>
    <col min="1291" max="1291" width="10.625" style="17" customWidth="1"/>
    <col min="1292" max="1292" width="0" style="17" hidden="1" customWidth="1"/>
    <col min="1293" max="1294" width="13.25" style="17" customWidth="1"/>
    <col min="1295" max="1295" width="11.375" style="17" customWidth="1"/>
    <col min="1296" max="1296" width="9.125" style="17" customWidth="1"/>
    <col min="1297" max="1297" width="13.75" style="17" customWidth="1"/>
    <col min="1298" max="1298" width="15.375" style="17" customWidth="1"/>
    <col min="1299" max="1531" width="9.125" style="17" customWidth="1"/>
    <col min="1532" max="1532" width="5.25" style="17" customWidth="1"/>
    <col min="1533" max="1533" width="47.75" style="17" customWidth="1"/>
    <col min="1534" max="1536" width="11.375" style="17"/>
    <col min="1537" max="1537" width="5.25" style="17" customWidth="1"/>
    <col min="1538" max="1538" width="44.75" style="17" customWidth="1"/>
    <col min="1539" max="1543" width="11.375" style="17" customWidth="1"/>
    <col min="1544" max="1545" width="12.875" style="17" customWidth="1"/>
    <col min="1546" max="1546" width="12.75" style="17" customWidth="1"/>
    <col min="1547" max="1547" width="10.625" style="17" customWidth="1"/>
    <col min="1548" max="1548" width="0" style="17" hidden="1" customWidth="1"/>
    <col min="1549" max="1550" width="13.25" style="17" customWidth="1"/>
    <col min="1551" max="1551" width="11.375" style="17" customWidth="1"/>
    <col min="1552" max="1552" width="9.125" style="17" customWidth="1"/>
    <col min="1553" max="1553" width="13.75" style="17" customWidth="1"/>
    <col min="1554" max="1554" width="15.375" style="17" customWidth="1"/>
    <col min="1555" max="1787" width="9.125" style="17" customWidth="1"/>
    <col min="1788" max="1788" width="5.25" style="17" customWidth="1"/>
    <col min="1789" max="1789" width="47.75" style="17" customWidth="1"/>
    <col min="1790" max="1792" width="11.375" style="17"/>
    <col min="1793" max="1793" width="5.25" style="17" customWidth="1"/>
    <col min="1794" max="1794" width="44.75" style="17" customWidth="1"/>
    <col min="1795" max="1799" width="11.375" style="17" customWidth="1"/>
    <col min="1800" max="1801" width="12.875" style="17" customWidth="1"/>
    <col min="1802" max="1802" width="12.75" style="17" customWidth="1"/>
    <col min="1803" max="1803" width="10.625" style="17" customWidth="1"/>
    <col min="1804" max="1804" width="0" style="17" hidden="1" customWidth="1"/>
    <col min="1805" max="1806" width="13.25" style="17" customWidth="1"/>
    <col min="1807" max="1807" width="11.375" style="17" customWidth="1"/>
    <col min="1808" max="1808" width="9.125" style="17" customWidth="1"/>
    <col min="1809" max="1809" width="13.75" style="17" customWidth="1"/>
    <col min="1810" max="1810" width="15.375" style="17" customWidth="1"/>
    <col min="1811" max="2043" width="9.125" style="17" customWidth="1"/>
    <col min="2044" max="2044" width="5.25" style="17" customWidth="1"/>
    <col min="2045" max="2045" width="47.75" style="17" customWidth="1"/>
    <col min="2046" max="2048" width="11.375" style="17"/>
    <col min="2049" max="2049" width="5.25" style="17" customWidth="1"/>
    <col min="2050" max="2050" width="44.75" style="17" customWidth="1"/>
    <col min="2051" max="2055" width="11.375" style="17" customWidth="1"/>
    <col min="2056" max="2057" width="12.875" style="17" customWidth="1"/>
    <col min="2058" max="2058" width="12.75" style="17" customWidth="1"/>
    <col min="2059" max="2059" width="10.625" style="17" customWidth="1"/>
    <col min="2060" max="2060" width="0" style="17" hidden="1" customWidth="1"/>
    <col min="2061" max="2062" width="13.25" style="17" customWidth="1"/>
    <col min="2063" max="2063" width="11.375" style="17" customWidth="1"/>
    <col min="2064" max="2064" width="9.125" style="17" customWidth="1"/>
    <col min="2065" max="2065" width="13.75" style="17" customWidth="1"/>
    <col min="2066" max="2066" width="15.375" style="17" customWidth="1"/>
    <col min="2067" max="2299" width="9.125" style="17" customWidth="1"/>
    <col min="2300" max="2300" width="5.25" style="17" customWidth="1"/>
    <col min="2301" max="2301" width="47.75" style="17" customWidth="1"/>
    <col min="2302" max="2304" width="11.375" style="17"/>
    <col min="2305" max="2305" width="5.25" style="17" customWidth="1"/>
    <col min="2306" max="2306" width="44.75" style="17" customWidth="1"/>
    <col min="2307" max="2311" width="11.375" style="17" customWidth="1"/>
    <col min="2312" max="2313" width="12.875" style="17" customWidth="1"/>
    <col min="2314" max="2314" width="12.75" style="17" customWidth="1"/>
    <col min="2315" max="2315" width="10.625" style="17" customWidth="1"/>
    <col min="2316" max="2316" width="0" style="17" hidden="1" customWidth="1"/>
    <col min="2317" max="2318" width="13.25" style="17" customWidth="1"/>
    <col min="2319" max="2319" width="11.375" style="17" customWidth="1"/>
    <col min="2320" max="2320" width="9.125" style="17" customWidth="1"/>
    <col min="2321" max="2321" width="13.75" style="17" customWidth="1"/>
    <col min="2322" max="2322" width="15.375" style="17" customWidth="1"/>
    <col min="2323" max="2555" width="9.125" style="17" customWidth="1"/>
    <col min="2556" max="2556" width="5.25" style="17" customWidth="1"/>
    <col min="2557" max="2557" width="47.75" style="17" customWidth="1"/>
    <col min="2558" max="2560" width="11.375" style="17"/>
    <col min="2561" max="2561" width="5.25" style="17" customWidth="1"/>
    <col min="2562" max="2562" width="44.75" style="17" customWidth="1"/>
    <col min="2563" max="2567" width="11.375" style="17" customWidth="1"/>
    <col min="2568" max="2569" width="12.875" style="17" customWidth="1"/>
    <col min="2570" max="2570" width="12.75" style="17" customWidth="1"/>
    <col min="2571" max="2571" width="10.625" style="17" customWidth="1"/>
    <col min="2572" max="2572" width="0" style="17" hidden="1" customWidth="1"/>
    <col min="2573" max="2574" width="13.25" style="17" customWidth="1"/>
    <col min="2575" max="2575" width="11.375" style="17" customWidth="1"/>
    <col min="2576" max="2576" width="9.125" style="17" customWidth="1"/>
    <col min="2577" max="2577" width="13.75" style="17" customWidth="1"/>
    <col min="2578" max="2578" width="15.375" style="17" customWidth="1"/>
    <col min="2579" max="2811" width="9.125" style="17" customWidth="1"/>
    <col min="2812" max="2812" width="5.25" style="17" customWidth="1"/>
    <col min="2813" max="2813" width="47.75" style="17" customWidth="1"/>
    <col min="2814" max="2816" width="11.375" style="17"/>
    <col min="2817" max="2817" width="5.25" style="17" customWidth="1"/>
    <col min="2818" max="2818" width="44.75" style="17" customWidth="1"/>
    <col min="2819" max="2823" width="11.375" style="17" customWidth="1"/>
    <col min="2824" max="2825" width="12.875" style="17" customWidth="1"/>
    <col min="2826" max="2826" width="12.75" style="17" customWidth="1"/>
    <col min="2827" max="2827" width="10.625" style="17" customWidth="1"/>
    <col min="2828" max="2828" width="0" style="17" hidden="1" customWidth="1"/>
    <col min="2829" max="2830" width="13.25" style="17" customWidth="1"/>
    <col min="2831" max="2831" width="11.375" style="17" customWidth="1"/>
    <col min="2832" max="2832" width="9.125" style="17" customWidth="1"/>
    <col min="2833" max="2833" width="13.75" style="17" customWidth="1"/>
    <col min="2834" max="2834" width="15.375" style="17" customWidth="1"/>
    <col min="2835" max="3067" width="9.125" style="17" customWidth="1"/>
    <col min="3068" max="3068" width="5.25" style="17" customWidth="1"/>
    <col min="3069" max="3069" width="47.75" style="17" customWidth="1"/>
    <col min="3070" max="3072" width="11.375" style="17"/>
    <col min="3073" max="3073" width="5.25" style="17" customWidth="1"/>
    <col min="3074" max="3074" width="44.75" style="17" customWidth="1"/>
    <col min="3075" max="3079" width="11.375" style="17" customWidth="1"/>
    <col min="3080" max="3081" width="12.875" style="17" customWidth="1"/>
    <col min="3082" max="3082" width="12.75" style="17" customWidth="1"/>
    <col min="3083" max="3083" width="10.625" style="17" customWidth="1"/>
    <col min="3084" max="3084" width="0" style="17" hidden="1" customWidth="1"/>
    <col min="3085" max="3086" width="13.25" style="17" customWidth="1"/>
    <col min="3087" max="3087" width="11.375" style="17" customWidth="1"/>
    <col min="3088" max="3088" width="9.125" style="17" customWidth="1"/>
    <col min="3089" max="3089" width="13.75" style="17" customWidth="1"/>
    <col min="3090" max="3090" width="15.375" style="17" customWidth="1"/>
    <col min="3091" max="3323" width="9.125" style="17" customWidth="1"/>
    <col min="3324" max="3324" width="5.25" style="17" customWidth="1"/>
    <col min="3325" max="3325" width="47.75" style="17" customWidth="1"/>
    <col min="3326" max="3328" width="11.375" style="17"/>
    <col min="3329" max="3329" width="5.25" style="17" customWidth="1"/>
    <col min="3330" max="3330" width="44.75" style="17" customWidth="1"/>
    <col min="3331" max="3335" width="11.375" style="17" customWidth="1"/>
    <col min="3336" max="3337" width="12.875" style="17" customWidth="1"/>
    <col min="3338" max="3338" width="12.75" style="17" customWidth="1"/>
    <col min="3339" max="3339" width="10.625" style="17" customWidth="1"/>
    <col min="3340" max="3340" width="0" style="17" hidden="1" customWidth="1"/>
    <col min="3341" max="3342" width="13.25" style="17" customWidth="1"/>
    <col min="3343" max="3343" width="11.375" style="17" customWidth="1"/>
    <col min="3344" max="3344" width="9.125" style="17" customWidth="1"/>
    <col min="3345" max="3345" width="13.75" style="17" customWidth="1"/>
    <col min="3346" max="3346" width="15.375" style="17" customWidth="1"/>
    <col min="3347" max="3579" width="9.125" style="17" customWidth="1"/>
    <col min="3580" max="3580" width="5.25" style="17" customWidth="1"/>
    <col min="3581" max="3581" width="47.75" style="17" customWidth="1"/>
    <col min="3582" max="3584" width="11.375" style="17"/>
    <col min="3585" max="3585" width="5.25" style="17" customWidth="1"/>
    <col min="3586" max="3586" width="44.75" style="17" customWidth="1"/>
    <col min="3587" max="3591" width="11.375" style="17" customWidth="1"/>
    <col min="3592" max="3593" width="12.875" style="17" customWidth="1"/>
    <col min="3594" max="3594" width="12.75" style="17" customWidth="1"/>
    <col min="3595" max="3595" width="10.625" style="17" customWidth="1"/>
    <col min="3596" max="3596" width="0" style="17" hidden="1" customWidth="1"/>
    <col min="3597" max="3598" width="13.25" style="17" customWidth="1"/>
    <col min="3599" max="3599" width="11.375" style="17" customWidth="1"/>
    <col min="3600" max="3600" width="9.125" style="17" customWidth="1"/>
    <col min="3601" max="3601" width="13.75" style="17" customWidth="1"/>
    <col min="3602" max="3602" width="15.375" style="17" customWidth="1"/>
    <col min="3603" max="3835" width="9.125" style="17" customWidth="1"/>
    <col min="3836" max="3836" width="5.25" style="17" customWidth="1"/>
    <col min="3837" max="3837" width="47.75" style="17" customWidth="1"/>
    <col min="3838" max="3840" width="11.375" style="17"/>
    <col min="3841" max="3841" width="5.25" style="17" customWidth="1"/>
    <col min="3842" max="3842" width="44.75" style="17" customWidth="1"/>
    <col min="3843" max="3847" width="11.375" style="17" customWidth="1"/>
    <col min="3848" max="3849" width="12.875" style="17" customWidth="1"/>
    <col min="3850" max="3850" width="12.75" style="17" customWidth="1"/>
    <col min="3851" max="3851" width="10.625" style="17" customWidth="1"/>
    <col min="3852" max="3852" width="0" style="17" hidden="1" customWidth="1"/>
    <col min="3853" max="3854" width="13.25" style="17" customWidth="1"/>
    <col min="3855" max="3855" width="11.375" style="17" customWidth="1"/>
    <col min="3856" max="3856" width="9.125" style="17" customWidth="1"/>
    <col min="3857" max="3857" width="13.75" style="17" customWidth="1"/>
    <col min="3858" max="3858" width="15.375" style="17" customWidth="1"/>
    <col min="3859" max="4091" width="9.125" style="17" customWidth="1"/>
    <col min="4092" max="4092" width="5.25" style="17" customWidth="1"/>
    <col min="4093" max="4093" width="47.75" style="17" customWidth="1"/>
    <col min="4094" max="4096" width="11.375" style="17"/>
    <col min="4097" max="4097" width="5.25" style="17" customWidth="1"/>
    <col min="4098" max="4098" width="44.75" style="17" customWidth="1"/>
    <col min="4099" max="4103" width="11.375" style="17" customWidth="1"/>
    <col min="4104" max="4105" width="12.875" style="17" customWidth="1"/>
    <col min="4106" max="4106" width="12.75" style="17" customWidth="1"/>
    <col min="4107" max="4107" width="10.625" style="17" customWidth="1"/>
    <col min="4108" max="4108" width="0" style="17" hidden="1" customWidth="1"/>
    <col min="4109" max="4110" width="13.25" style="17" customWidth="1"/>
    <col min="4111" max="4111" width="11.375" style="17" customWidth="1"/>
    <col min="4112" max="4112" width="9.125" style="17" customWidth="1"/>
    <col min="4113" max="4113" width="13.75" style="17" customWidth="1"/>
    <col min="4114" max="4114" width="15.375" style="17" customWidth="1"/>
    <col min="4115" max="4347" width="9.125" style="17" customWidth="1"/>
    <col min="4348" max="4348" width="5.25" style="17" customWidth="1"/>
    <col min="4349" max="4349" width="47.75" style="17" customWidth="1"/>
    <col min="4350" max="4352" width="11.375" style="17"/>
    <col min="4353" max="4353" width="5.25" style="17" customWidth="1"/>
    <col min="4354" max="4354" width="44.75" style="17" customWidth="1"/>
    <col min="4355" max="4359" width="11.375" style="17" customWidth="1"/>
    <col min="4360" max="4361" width="12.875" style="17" customWidth="1"/>
    <col min="4362" max="4362" width="12.75" style="17" customWidth="1"/>
    <col min="4363" max="4363" width="10.625" style="17" customWidth="1"/>
    <col min="4364" max="4364" width="0" style="17" hidden="1" customWidth="1"/>
    <col min="4365" max="4366" width="13.25" style="17" customWidth="1"/>
    <col min="4367" max="4367" width="11.375" style="17" customWidth="1"/>
    <col min="4368" max="4368" width="9.125" style="17" customWidth="1"/>
    <col min="4369" max="4369" width="13.75" style="17" customWidth="1"/>
    <col min="4370" max="4370" width="15.375" style="17" customWidth="1"/>
    <col min="4371" max="4603" width="9.125" style="17" customWidth="1"/>
    <col min="4604" max="4604" width="5.25" style="17" customWidth="1"/>
    <col min="4605" max="4605" width="47.75" style="17" customWidth="1"/>
    <col min="4606" max="4608" width="11.375" style="17"/>
    <col min="4609" max="4609" width="5.25" style="17" customWidth="1"/>
    <col min="4610" max="4610" width="44.75" style="17" customWidth="1"/>
    <col min="4611" max="4615" width="11.375" style="17" customWidth="1"/>
    <col min="4616" max="4617" width="12.875" style="17" customWidth="1"/>
    <col min="4618" max="4618" width="12.75" style="17" customWidth="1"/>
    <col min="4619" max="4619" width="10.625" style="17" customWidth="1"/>
    <col min="4620" max="4620" width="0" style="17" hidden="1" customWidth="1"/>
    <col min="4621" max="4622" width="13.25" style="17" customWidth="1"/>
    <col min="4623" max="4623" width="11.375" style="17" customWidth="1"/>
    <col min="4624" max="4624" width="9.125" style="17" customWidth="1"/>
    <col min="4625" max="4625" width="13.75" style="17" customWidth="1"/>
    <col min="4626" max="4626" width="15.375" style="17" customWidth="1"/>
    <col min="4627" max="4859" width="9.125" style="17" customWidth="1"/>
    <col min="4860" max="4860" width="5.25" style="17" customWidth="1"/>
    <col min="4861" max="4861" width="47.75" style="17" customWidth="1"/>
    <col min="4862" max="4864" width="11.375" style="17"/>
    <col min="4865" max="4865" width="5.25" style="17" customWidth="1"/>
    <col min="4866" max="4866" width="44.75" style="17" customWidth="1"/>
    <col min="4867" max="4871" width="11.375" style="17" customWidth="1"/>
    <col min="4872" max="4873" width="12.875" style="17" customWidth="1"/>
    <col min="4874" max="4874" width="12.75" style="17" customWidth="1"/>
    <col min="4875" max="4875" width="10.625" style="17" customWidth="1"/>
    <col min="4876" max="4876" width="0" style="17" hidden="1" customWidth="1"/>
    <col min="4877" max="4878" width="13.25" style="17" customWidth="1"/>
    <col min="4879" max="4879" width="11.375" style="17" customWidth="1"/>
    <col min="4880" max="4880" width="9.125" style="17" customWidth="1"/>
    <col min="4881" max="4881" width="13.75" style="17" customWidth="1"/>
    <col min="4882" max="4882" width="15.375" style="17" customWidth="1"/>
    <col min="4883" max="5115" width="9.125" style="17" customWidth="1"/>
    <col min="5116" max="5116" width="5.25" style="17" customWidth="1"/>
    <col min="5117" max="5117" width="47.75" style="17" customWidth="1"/>
    <col min="5118" max="5120" width="11.375" style="17"/>
    <col min="5121" max="5121" width="5.25" style="17" customWidth="1"/>
    <col min="5122" max="5122" width="44.75" style="17" customWidth="1"/>
    <col min="5123" max="5127" width="11.375" style="17" customWidth="1"/>
    <col min="5128" max="5129" width="12.875" style="17" customWidth="1"/>
    <col min="5130" max="5130" width="12.75" style="17" customWidth="1"/>
    <col min="5131" max="5131" width="10.625" style="17" customWidth="1"/>
    <col min="5132" max="5132" width="0" style="17" hidden="1" customWidth="1"/>
    <col min="5133" max="5134" width="13.25" style="17" customWidth="1"/>
    <col min="5135" max="5135" width="11.375" style="17" customWidth="1"/>
    <col min="5136" max="5136" width="9.125" style="17" customWidth="1"/>
    <col min="5137" max="5137" width="13.75" style="17" customWidth="1"/>
    <col min="5138" max="5138" width="15.375" style="17" customWidth="1"/>
    <col min="5139" max="5371" width="9.125" style="17" customWidth="1"/>
    <col min="5372" max="5372" width="5.25" style="17" customWidth="1"/>
    <col min="5373" max="5373" width="47.75" style="17" customWidth="1"/>
    <col min="5374" max="5376" width="11.375" style="17"/>
    <col min="5377" max="5377" width="5.25" style="17" customWidth="1"/>
    <col min="5378" max="5378" width="44.75" style="17" customWidth="1"/>
    <col min="5379" max="5383" width="11.375" style="17" customWidth="1"/>
    <col min="5384" max="5385" width="12.875" style="17" customWidth="1"/>
    <col min="5386" max="5386" width="12.75" style="17" customWidth="1"/>
    <col min="5387" max="5387" width="10.625" style="17" customWidth="1"/>
    <col min="5388" max="5388" width="0" style="17" hidden="1" customWidth="1"/>
    <col min="5389" max="5390" width="13.25" style="17" customWidth="1"/>
    <col min="5391" max="5391" width="11.375" style="17" customWidth="1"/>
    <col min="5392" max="5392" width="9.125" style="17" customWidth="1"/>
    <col min="5393" max="5393" width="13.75" style="17" customWidth="1"/>
    <col min="5394" max="5394" width="15.375" style="17" customWidth="1"/>
    <col min="5395" max="5627" width="9.125" style="17" customWidth="1"/>
    <col min="5628" max="5628" width="5.25" style="17" customWidth="1"/>
    <col min="5629" max="5629" width="47.75" style="17" customWidth="1"/>
    <col min="5630" max="5632" width="11.375" style="17"/>
    <col min="5633" max="5633" width="5.25" style="17" customWidth="1"/>
    <col min="5634" max="5634" width="44.75" style="17" customWidth="1"/>
    <col min="5635" max="5639" width="11.375" style="17" customWidth="1"/>
    <col min="5640" max="5641" width="12.875" style="17" customWidth="1"/>
    <col min="5642" max="5642" width="12.75" style="17" customWidth="1"/>
    <col min="5643" max="5643" width="10.625" style="17" customWidth="1"/>
    <col min="5644" max="5644" width="0" style="17" hidden="1" customWidth="1"/>
    <col min="5645" max="5646" width="13.25" style="17" customWidth="1"/>
    <col min="5647" max="5647" width="11.375" style="17" customWidth="1"/>
    <col min="5648" max="5648" width="9.125" style="17" customWidth="1"/>
    <col min="5649" max="5649" width="13.75" style="17" customWidth="1"/>
    <col min="5650" max="5650" width="15.375" style="17" customWidth="1"/>
    <col min="5651" max="5883" width="9.125" style="17" customWidth="1"/>
    <col min="5884" max="5884" width="5.25" style="17" customWidth="1"/>
    <col min="5885" max="5885" width="47.75" style="17" customWidth="1"/>
    <col min="5886" max="5888" width="11.375" style="17"/>
    <col min="5889" max="5889" width="5.25" style="17" customWidth="1"/>
    <col min="5890" max="5890" width="44.75" style="17" customWidth="1"/>
    <col min="5891" max="5895" width="11.375" style="17" customWidth="1"/>
    <col min="5896" max="5897" width="12.875" style="17" customWidth="1"/>
    <col min="5898" max="5898" width="12.75" style="17" customWidth="1"/>
    <col min="5899" max="5899" width="10.625" style="17" customWidth="1"/>
    <col min="5900" max="5900" width="0" style="17" hidden="1" customWidth="1"/>
    <col min="5901" max="5902" width="13.25" style="17" customWidth="1"/>
    <col min="5903" max="5903" width="11.375" style="17" customWidth="1"/>
    <col min="5904" max="5904" width="9.125" style="17" customWidth="1"/>
    <col min="5905" max="5905" width="13.75" style="17" customWidth="1"/>
    <col min="5906" max="5906" width="15.375" style="17" customWidth="1"/>
    <col min="5907" max="6139" width="9.125" style="17" customWidth="1"/>
    <col min="6140" max="6140" width="5.25" style="17" customWidth="1"/>
    <col min="6141" max="6141" width="47.75" style="17" customWidth="1"/>
    <col min="6142" max="6144" width="11.375" style="17"/>
    <col min="6145" max="6145" width="5.25" style="17" customWidth="1"/>
    <col min="6146" max="6146" width="44.75" style="17" customWidth="1"/>
    <col min="6147" max="6151" width="11.375" style="17" customWidth="1"/>
    <col min="6152" max="6153" width="12.875" style="17" customWidth="1"/>
    <col min="6154" max="6154" width="12.75" style="17" customWidth="1"/>
    <col min="6155" max="6155" width="10.625" style="17" customWidth="1"/>
    <col min="6156" max="6156" width="0" style="17" hidden="1" customWidth="1"/>
    <col min="6157" max="6158" width="13.25" style="17" customWidth="1"/>
    <col min="6159" max="6159" width="11.375" style="17" customWidth="1"/>
    <col min="6160" max="6160" width="9.125" style="17" customWidth="1"/>
    <col min="6161" max="6161" width="13.75" style="17" customWidth="1"/>
    <col min="6162" max="6162" width="15.375" style="17" customWidth="1"/>
    <col min="6163" max="6395" width="9.125" style="17" customWidth="1"/>
    <col min="6396" max="6396" width="5.25" style="17" customWidth="1"/>
    <col min="6397" max="6397" width="47.75" style="17" customWidth="1"/>
    <col min="6398" max="6400" width="11.375" style="17"/>
    <col min="6401" max="6401" width="5.25" style="17" customWidth="1"/>
    <col min="6402" max="6402" width="44.75" style="17" customWidth="1"/>
    <col min="6403" max="6407" width="11.375" style="17" customWidth="1"/>
    <col min="6408" max="6409" width="12.875" style="17" customWidth="1"/>
    <col min="6410" max="6410" width="12.75" style="17" customWidth="1"/>
    <col min="6411" max="6411" width="10.625" style="17" customWidth="1"/>
    <col min="6412" max="6412" width="0" style="17" hidden="1" customWidth="1"/>
    <col min="6413" max="6414" width="13.25" style="17" customWidth="1"/>
    <col min="6415" max="6415" width="11.375" style="17" customWidth="1"/>
    <col min="6416" max="6416" width="9.125" style="17" customWidth="1"/>
    <col min="6417" max="6417" width="13.75" style="17" customWidth="1"/>
    <col min="6418" max="6418" width="15.375" style="17" customWidth="1"/>
    <col min="6419" max="6651" width="9.125" style="17" customWidth="1"/>
    <col min="6652" max="6652" width="5.25" style="17" customWidth="1"/>
    <col min="6653" max="6653" width="47.75" style="17" customWidth="1"/>
    <col min="6654" max="6656" width="11.375" style="17"/>
    <col min="6657" max="6657" width="5.25" style="17" customWidth="1"/>
    <col min="6658" max="6658" width="44.75" style="17" customWidth="1"/>
    <col min="6659" max="6663" width="11.375" style="17" customWidth="1"/>
    <col min="6664" max="6665" width="12.875" style="17" customWidth="1"/>
    <col min="6666" max="6666" width="12.75" style="17" customWidth="1"/>
    <col min="6667" max="6667" width="10.625" style="17" customWidth="1"/>
    <col min="6668" max="6668" width="0" style="17" hidden="1" customWidth="1"/>
    <col min="6669" max="6670" width="13.25" style="17" customWidth="1"/>
    <col min="6671" max="6671" width="11.375" style="17" customWidth="1"/>
    <col min="6672" max="6672" width="9.125" style="17" customWidth="1"/>
    <col min="6673" max="6673" width="13.75" style="17" customWidth="1"/>
    <col min="6674" max="6674" width="15.375" style="17" customWidth="1"/>
    <col min="6675" max="6907" width="9.125" style="17" customWidth="1"/>
    <col min="6908" max="6908" width="5.25" style="17" customWidth="1"/>
    <col min="6909" max="6909" width="47.75" style="17" customWidth="1"/>
    <col min="6910" max="6912" width="11.375" style="17"/>
    <col min="6913" max="6913" width="5.25" style="17" customWidth="1"/>
    <col min="6914" max="6914" width="44.75" style="17" customWidth="1"/>
    <col min="6915" max="6919" width="11.375" style="17" customWidth="1"/>
    <col min="6920" max="6921" width="12.875" style="17" customWidth="1"/>
    <col min="6922" max="6922" width="12.75" style="17" customWidth="1"/>
    <col min="6923" max="6923" width="10.625" style="17" customWidth="1"/>
    <col min="6924" max="6924" width="0" style="17" hidden="1" customWidth="1"/>
    <col min="6925" max="6926" width="13.25" style="17" customWidth="1"/>
    <col min="6927" max="6927" width="11.375" style="17" customWidth="1"/>
    <col min="6928" max="6928" width="9.125" style="17" customWidth="1"/>
    <col min="6929" max="6929" width="13.75" style="17" customWidth="1"/>
    <col min="6930" max="6930" width="15.375" style="17" customWidth="1"/>
    <col min="6931" max="7163" width="9.125" style="17" customWidth="1"/>
    <col min="7164" max="7164" width="5.25" style="17" customWidth="1"/>
    <col min="7165" max="7165" width="47.75" style="17" customWidth="1"/>
    <col min="7166" max="7168" width="11.375" style="17"/>
    <col min="7169" max="7169" width="5.25" style="17" customWidth="1"/>
    <col min="7170" max="7170" width="44.75" style="17" customWidth="1"/>
    <col min="7171" max="7175" width="11.375" style="17" customWidth="1"/>
    <col min="7176" max="7177" width="12.875" style="17" customWidth="1"/>
    <col min="7178" max="7178" width="12.75" style="17" customWidth="1"/>
    <col min="7179" max="7179" width="10.625" style="17" customWidth="1"/>
    <col min="7180" max="7180" width="0" style="17" hidden="1" customWidth="1"/>
    <col min="7181" max="7182" width="13.25" style="17" customWidth="1"/>
    <col min="7183" max="7183" width="11.375" style="17" customWidth="1"/>
    <col min="7184" max="7184" width="9.125" style="17" customWidth="1"/>
    <col min="7185" max="7185" width="13.75" style="17" customWidth="1"/>
    <col min="7186" max="7186" width="15.375" style="17" customWidth="1"/>
    <col min="7187" max="7419" width="9.125" style="17" customWidth="1"/>
    <col min="7420" max="7420" width="5.25" style="17" customWidth="1"/>
    <col min="7421" max="7421" width="47.75" style="17" customWidth="1"/>
    <col min="7422" max="7424" width="11.375" style="17"/>
    <col min="7425" max="7425" width="5.25" style="17" customWidth="1"/>
    <col min="7426" max="7426" width="44.75" style="17" customWidth="1"/>
    <col min="7427" max="7431" width="11.375" style="17" customWidth="1"/>
    <col min="7432" max="7433" width="12.875" style="17" customWidth="1"/>
    <col min="7434" max="7434" width="12.75" style="17" customWidth="1"/>
    <col min="7435" max="7435" width="10.625" style="17" customWidth="1"/>
    <col min="7436" max="7436" width="0" style="17" hidden="1" customWidth="1"/>
    <col min="7437" max="7438" width="13.25" style="17" customWidth="1"/>
    <col min="7439" max="7439" width="11.375" style="17" customWidth="1"/>
    <col min="7440" max="7440" width="9.125" style="17" customWidth="1"/>
    <col min="7441" max="7441" width="13.75" style="17" customWidth="1"/>
    <col min="7442" max="7442" width="15.375" style="17" customWidth="1"/>
    <col min="7443" max="7675" width="9.125" style="17" customWidth="1"/>
    <col min="7676" max="7676" width="5.25" style="17" customWidth="1"/>
    <col min="7677" max="7677" width="47.75" style="17" customWidth="1"/>
    <col min="7678" max="7680" width="11.375" style="17"/>
    <col min="7681" max="7681" width="5.25" style="17" customWidth="1"/>
    <col min="7682" max="7682" width="44.75" style="17" customWidth="1"/>
    <col min="7683" max="7687" width="11.375" style="17" customWidth="1"/>
    <col min="7688" max="7689" width="12.875" style="17" customWidth="1"/>
    <col min="7690" max="7690" width="12.75" style="17" customWidth="1"/>
    <col min="7691" max="7691" width="10.625" style="17" customWidth="1"/>
    <col min="7692" max="7692" width="0" style="17" hidden="1" customWidth="1"/>
    <col min="7693" max="7694" width="13.25" style="17" customWidth="1"/>
    <col min="7695" max="7695" width="11.375" style="17" customWidth="1"/>
    <col min="7696" max="7696" width="9.125" style="17" customWidth="1"/>
    <col min="7697" max="7697" width="13.75" style="17" customWidth="1"/>
    <col min="7698" max="7698" width="15.375" style="17" customWidth="1"/>
    <col min="7699" max="7931" width="9.125" style="17" customWidth="1"/>
    <col min="7932" max="7932" width="5.25" style="17" customWidth="1"/>
    <col min="7933" max="7933" width="47.75" style="17" customWidth="1"/>
    <col min="7934" max="7936" width="11.375" style="17"/>
    <col min="7937" max="7937" width="5.25" style="17" customWidth="1"/>
    <col min="7938" max="7938" width="44.75" style="17" customWidth="1"/>
    <col min="7939" max="7943" width="11.375" style="17" customWidth="1"/>
    <col min="7944" max="7945" width="12.875" style="17" customWidth="1"/>
    <col min="7946" max="7946" width="12.75" style="17" customWidth="1"/>
    <col min="7947" max="7947" width="10.625" style="17" customWidth="1"/>
    <col min="7948" max="7948" width="0" style="17" hidden="1" customWidth="1"/>
    <col min="7949" max="7950" width="13.25" style="17" customWidth="1"/>
    <col min="7951" max="7951" width="11.375" style="17" customWidth="1"/>
    <col min="7952" max="7952" width="9.125" style="17" customWidth="1"/>
    <col min="7953" max="7953" width="13.75" style="17" customWidth="1"/>
    <col min="7954" max="7954" width="15.375" style="17" customWidth="1"/>
    <col min="7955" max="8187" width="9.125" style="17" customWidth="1"/>
    <col min="8188" max="8188" width="5.25" style="17" customWidth="1"/>
    <col min="8189" max="8189" width="47.75" style="17" customWidth="1"/>
    <col min="8190" max="8192" width="11.375" style="17"/>
    <col min="8193" max="8193" width="5.25" style="17" customWidth="1"/>
    <col min="8194" max="8194" width="44.75" style="17" customWidth="1"/>
    <col min="8195" max="8199" width="11.375" style="17" customWidth="1"/>
    <col min="8200" max="8201" width="12.875" style="17" customWidth="1"/>
    <col min="8202" max="8202" width="12.75" style="17" customWidth="1"/>
    <col min="8203" max="8203" width="10.625" style="17" customWidth="1"/>
    <col min="8204" max="8204" width="0" style="17" hidden="1" customWidth="1"/>
    <col min="8205" max="8206" width="13.25" style="17" customWidth="1"/>
    <col min="8207" max="8207" width="11.375" style="17" customWidth="1"/>
    <col min="8208" max="8208" width="9.125" style="17" customWidth="1"/>
    <col min="8209" max="8209" width="13.75" style="17" customWidth="1"/>
    <col min="8210" max="8210" width="15.375" style="17" customWidth="1"/>
    <col min="8211" max="8443" width="9.125" style="17" customWidth="1"/>
    <col min="8444" max="8444" width="5.25" style="17" customWidth="1"/>
    <col min="8445" max="8445" width="47.75" style="17" customWidth="1"/>
    <col min="8446" max="8448" width="11.375" style="17"/>
    <col min="8449" max="8449" width="5.25" style="17" customWidth="1"/>
    <col min="8450" max="8450" width="44.75" style="17" customWidth="1"/>
    <col min="8451" max="8455" width="11.375" style="17" customWidth="1"/>
    <col min="8456" max="8457" width="12.875" style="17" customWidth="1"/>
    <col min="8458" max="8458" width="12.75" style="17" customWidth="1"/>
    <col min="8459" max="8459" width="10.625" style="17" customWidth="1"/>
    <col min="8460" max="8460" width="0" style="17" hidden="1" customWidth="1"/>
    <col min="8461" max="8462" width="13.25" style="17" customWidth="1"/>
    <col min="8463" max="8463" width="11.375" style="17" customWidth="1"/>
    <col min="8464" max="8464" width="9.125" style="17" customWidth="1"/>
    <col min="8465" max="8465" width="13.75" style="17" customWidth="1"/>
    <col min="8466" max="8466" width="15.375" style="17" customWidth="1"/>
    <col min="8467" max="8699" width="9.125" style="17" customWidth="1"/>
    <col min="8700" max="8700" width="5.25" style="17" customWidth="1"/>
    <col min="8701" max="8701" width="47.75" style="17" customWidth="1"/>
    <col min="8702" max="8704" width="11.375" style="17"/>
    <col min="8705" max="8705" width="5.25" style="17" customWidth="1"/>
    <col min="8706" max="8706" width="44.75" style="17" customWidth="1"/>
    <col min="8707" max="8711" width="11.375" style="17" customWidth="1"/>
    <col min="8712" max="8713" width="12.875" style="17" customWidth="1"/>
    <col min="8714" max="8714" width="12.75" style="17" customWidth="1"/>
    <col min="8715" max="8715" width="10.625" style="17" customWidth="1"/>
    <col min="8716" max="8716" width="0" style="17" hidden="1" customWidth="1"/>
    <col min="8717" max="8718" width="13.25" style="17" customWidth="1"/>
    <col min="8719" max="8719" width="11.375" style="17" customWidth="1"/>
    <col min="8720" max="8720" width="9.125" style="17" customWidth="1"/>
    <col min="8721" max="8721" width="13.75" style="17" customWidth="1"/>
    <col min="8722" max="8722" width="15.375" style="17" customWidth="1"/>
    <col min="8723" max="8955" width="9.125" style="17" customWidth="1"/>
    <col min="8956" max="8956" width="5.25" style="17" customWidth="1"/>
    <col min="8957" max="8957" width="47.75" style="17" customWidth="1"/>
    <col min="8958" max="8960" width="11.375" style="17"/>
    <col min="8961" max="8961" width="5.25" style="17" customWidth="1"/>
    <col min="8962" max="8962" width="44.75" style="17" customWidth="1"/>
    <col min="8963" max="8967" width="11.375" style="17" customWidth="1"/>
    <col min="8968" max="8969" width="12.875" style="17" customWidth="1"/>
    <col min="8970" max="8970" width="12.75" style="17" customWidth="1"/>
    <col min="8971" max="8971" width="10.625" style="17" customWidth="1"/>
    <col min="8972" max="8972" width="0" style="17" hidden="1" customWidth="1"/>
    <col min="8973" max="8974" width="13.25" style="17" customWidth="1"/>
    <col min="8975" max="8975" width="11.375" style="17" customWidth="1"/>
    <col min="8976" max="8976" width="9.125" style="17" customWidth="1"/>
    <col min="8977" max="8977" width="13.75" style="17" customWidth="1"/>
    <col min="8978" max="8978" width="15.375" style="17" customWidth="1"/>
    <col min="8979" max="9211" width="9.125" style="17" customWidth="1"/>
    <col min="9212" max="9212" width="5.25" style="17" customWidth="1"/>
    <col min="9213" max="9213" width="47.75" style="17" customWidth="1"/>
    <col min="9214" max="9216" width="11.375" style="17"/>
    <col min="9217" max="9217" width="5.25" style="17" customWidth="1"/>
    <col min="9218" max="9218" width="44.75" style="17" customWidth="1"/>
    <col min="9219" max="9223" width="11.375" style="17" customWidth="1"/>
    <col min="9224" max="9225" width="12.875" style="17" customWidth="1"/>
    <col min="9226" max="9226" width="12.75" style="17" customWidth="1"/>
    <col min="9227" max="9227" width="10.625" style="17" customWidth="1"/>
    <col min="9228" max="9228" width="0" style="17" hidden="1" customWidth="1"/>
    <col min="9229" max="9230" width="13.25" style="17" customWidth="1"/>
    <col min="9231" max="9231" width="11.375" style="17" customWidth="1"/>
    <col min="9232" max="9232" width="9.125" style="17" customWidth="1"/>
    <col min="9233" max="9233" width="13.75" style="17" customWidth="1"/>
    <col min="9234" max="9234" width="15.375" style="17" customWidth="1"/>
    <col min="9235" max="9467" width="9.125" style="17" customWidth="1"/>
    <col min="9468" max="9468" width="5.25" style="17" customWidth="1"/>
    <col min="9469" max="9469" width="47.75" style="17" customWidth="1"/>
    <col min="9470" max="9472" width="11.375" style="17"/>
    <col min="9473" max="9473" width="5.25" style="17" customWidth="1"/>
    <col min="9474" max="9474" width="44.75" style="17" customWidth="1"/>
    <col min="9475" max="9479" width="11.375" style="17" customWidth="1"/>
    <col min="9480" max="9481" width="12.875" style="17" customWidth="1"/>
    <col min="9482" max="9482" width="12.75" style="17" customWidth="1"/>
    <col min="9483" max="9483" width="10.625" style="17" customWidth="1"/>
    <col min="9484" max="9484" width="0" style="17" hidden="1" customWidth="1"/>
    <col min="9485" max="9486" width="13.25" style="17" customWidth="1"/>
    <col min="9487" max="9487" width="11.375" style="17" customWidth="1"/>
    <col min="9488" max="9488" width="9.125" style="17" customWidth="1"/>
    <col min="9489" max="9489" width="13.75" style="17" customWidth="1"/>
    <col min="9490" max="9490" width="15.375" style="17" customWidth="1"/>
    <col min="9491" max="9723" width="9.125" style="17" customWidth="1"/>
    <col min="9724" max="9724" width="5.25" style="17" customWidth="1"/>
    <col min="9725" max="9725" width="47.75" style="17" customWidth="1"/>
    <col min="9726" max="9728" width="11.375" style="17"/>
    <col min="9729" max="9729" width="5.25" style="17" customWidth="1"/>
    <col min="9730" max="9730" width="44.75" style="17" customWidth="1"/>
    <col min="9731" max="9735" width="11.375" style="17" customWidth="1"/>
    <col min="9736" max="9737" width="12.875" style="17" customWidth="1"/>
    <col min="9738" max="9738" width="12.75" style="17" customWidth="1"/>
    <col min="9739" max="9739" width="10.625" style="17" customWidth="1"/>
    <col min="9740" max="9740" width="0" style="17" hidden="1" customWidth="1"/>
    <col min="9741" max="9742" width="13.25" style="17" customWidth="1"/>
    <col min="9743" max="9743" width="11.375" style="17" customWidth="1"/>
    <col min="9744" max="9744" width="9.125" style="17" customWidth="1"/>
    <col min="9745" max="9745" width="13.75" style="17" customWidth="1"/>
    <col min="9746" max="9746" width="15.375" style="17" customWidth="1"/>
    <col min="9747" max="9979" width="9.125" style="17" customWidth="1"/>
    <col min="9980" max="9980" width="5.25" style="17" customWidth="1"/>
    <col min="9981" max="9981" width="47.75" style="17" customWidth="1"/>
    <col min="9982" max="9984" width="11.375" style="17"/>
    <col min="9985" max="9985" width="5.25" style="17" customWidth="1"/>
    <col min="9986" max="9986" width="44.75" style="17" customWidth="1"/>
    <col min="9987" max="9991" width="11.375" style="17" customWidth="1"/>
    <col min="9992" max="9993" width="12.875" style="17" customWidth="1"/>
    <col min="9994" max="9994" width="12.75" style="17" customWidth="1"/>
    <col min="9995" max="9995" width="10.625" style="17" customWidth="1"/>
    <col min="9996" max="9996" width="0" style="17" hidden="1" customWidth="1"/>
    <col min="9997" max="9998" width="13.25" style="17" customWidth="1"/>
    <col min="9999" max="9999" width="11.375" style="17" customWidth="1"/>
    <col min="10000" max="10000" width="9.125" style="17" customWidth="1"/>
    <col min="10001" max="10001" width="13.75" style="17" customWidth="1"/>
    <col min="10002" max="10002" width="15.375" style="17" customWidth="1"/>
    <col min="10003" max="10235" width="9.125" style="17" customWidth="1"/>
    <col min="10236" max="10236" width="5.25" style="17" customWidth="1"/>
    <col min="10237" max="10237" width="47.75" style="17" customWidth="1"/>
    <col min="10238" max="10240" width="11.375" style="17"/>
    <col min="10241" max="10241" width="5.25" style="17" customWidth="1"/>
    <col min="10242" max="10242" width="44.75" style="17" customWidth="1"/>
    <col min="10243" max="10247" width="11.375" style="17" customWidth="1"/>
    <col min="10248" max="10249" width="12.875" style="17" customWidth="1"/>
    <col min="10250" max="10250" width="12.75" style="17" customWidth="1"/>
    <col min="10251" max="10251" width="10.625" style="17" customWidth="1"/>
    <col min="10252" max="10252" width="0" style="17" hidden="1" customWidth="1"/>
    <col min="10253" max="10254" width="13.25" style="17" customWidth="1"/>
    <col min="10255" max="10255" width="11.375" style="17" customWidth="1"/>
    <col min="10256" max="10256" width="9.125" style="17" customWidth="1"/>
    <col min="10257" max="10257" width="13.75" style="17" customWidth="1"/>
    <col min="10258" max="10258" width="15.375" style="17" customWidth="1"/>
    <col min="10259" max="10491" width="9.125" style="17" customWidth="1"/>
    <col min="10492" max="10492" width="5.25" style="17" customWidth="1"/>
    <col min="10493" max="10493" width="47.75" style="17" customWidth="1"/>
    <col min="10494" max="10496" width="11.375" style="17"/>
    <col min="10497" max="10497" width="5.25" style="17" customWidth="1"/>
    <col min="10498" max="10498" width="44.75" style="17" customWidth="1"/>
    <col min="10499" max="10503" width="11.375" style="17" customWidth="1"/>
    <col min="10504" max="10505" width="12.875" style="17" customWidth="1"/>
    <col min="10506" max="10506" width="12.75" style="17" customWidth="1"/>
    <col min="10507" max="10507" width="10.625" style="17" customWidth="1"/>
    <col min="10508" max="10508" width="0" style="17" hidden="1" customWidth="1"/>
    <col min="10509" max="10510" width="13.25" style="17" customWidth="1"/>
    <col min="10511" max="10511" width="11.375" style="17" customWidth="1"/>
    <col min="10512" max="10512" width="9.125" style="17" customWidth="1"/>
    <col min="10513" max="10513" width="13.75" style="17" customWidth="1"/>
    <col min="10514" max="10514" width="15.375" style="17" customWidth="1"/>
    <col min="10515" max="10747" width="9.125" style="17" customWidth="1"/>
    <col min="10748" max="10748" width="5.25" style="17" customWidth="1"/>
    <col min="10749" max="10749" width="47.75" style="17" customWidth="1"/>
    <col min="10750" max="10752" width="11.375" style="17"/>
    <col min="10753" max="10753" width="5.25" style="17" customWidth="1"/>
    <col min="10754" max="10754" width="44.75" style="17" customWidth="1"/>
    <col min="10755" max="10759" width="11.375" style="17" customWidth="1"/>
    <col min="10760" max="10761" width="12.875" style="17" customWidth="1"/>
    <col min="10762" max="10762" width="12.75" style="17" customWidth="1"/>
    <col min="10763" max="10763" width="10.625" style="17" customWidth="1"/>
    <col min="10764" max="10764" width="0" style="17" hidden="1" customWidth="1"/>
    <col min="10765" max="10766" width="13.25" style="17" customWidth="1"/>
    <col min="10767" max="10767" width="11.375" style="17" customWidth="1"/>
    <col min="10768" max="10768" width="9.125" style="17" customWidth="1"/>
    <col min="10769" max="10769" width="13.75" style="17" customWidth="1"/>
    <col min="10770" max="10770" width="15.375" style="17" customWidth="1"/>
    <col min="10771" max="11003" width="9.125" style="17" customWidth="1"/>
    <col min="11004" max="11004" width="5.25" style="17" customWidth="1"/>
    <col min="11005" max="11005" width="47.75" style="17" customWidth="1"/>
    <col min="11006" max="11008" width="11.375" style="17"/>
    <col min="11009" max="11009" width="5.25" style="17" customWidth="1"/>
    <col min="11010" max="11010" width="44.75" style="17" customWidth="1"/>
    <col min="11011" max="11015" width="11.375" style="17" customWidth="1"/>
    <col min="11016" max="11017" width="12.875" style="17" customWidth="1"/>
    <col min="11018" max="11018" width="12.75" style="17" customWidth="1"/>
    <col min="11019" max="11019" width="10.625" style="17" customWidth="1"/>
    <col min="11020" max="11020" width="0" style="17" hidden="1" customWidth="1"/>
    <col min="11021" max="11022" width="13.25" style="17" customWidth="1"/>
    <col min="11023" max="11023" width="11.375" style="17" customWidth="1"/>
    <col min="11024" max="11024" width="9.125" style="17" customWidth="1"/>
    <col min="11025" max="11025" width="13.75" style="17" customWidth="1"/>
    <col min="11026" max="11026" width="15.375" style="17" customWidth="1"/>
    <col min="11027" max="11259" width="9.125" style="17" customWidth="1"/>
    <col min="11260" max="11260" width="5.25" style="17" customWidth="1"/>
    <col min="11261" max="11261" width="47.75" style="17" customWidth="1"/>
    <col min="11262" max="11264" width="11.375" style="17"/>
    <col min="11265" max="11265" width="5.25" style="17" customWidth="1"/>
    <col min="11266" max="11266" width="44.75" style="17" customWidth="1"/>
    <col min="11267" max="11271" width="11.375" style="17" customWidth="1"/>
    <col min="11272" max="11273" width="12.875" style="17" customWidth="1"/>
    <col min="11274" max="11274" width="12.75" style="17" customWidth="1"/>
    <col min="11275" max="11275" width="10.625" style="17" customWidth="1"/>
    <col min="11276" max="11276" width="0" style="17" hidden="1" customWidth="1"/>
    <col min="11277" max="11278" width="13.25" style="17" customWidth="1"/>
    <col min="11279" max="11279" width="11.375" style="17" customWidth="1"/>
    <col min="11280" max="11280" width="9.125" style="17" customWidth="1"/>
    <col min="11281" max="11281" width="13.75" style="17" customWidth="1"/>
    <col min="11282" max="11282" width="15.375" style="17" customWidth="1"/>
    <col min="11283" max="11515" width="9.125" style="17" customWidth="1"/>
    <col min="11516" max="11516" width="5.25" style="17" customWidth="1"/>
    <col min="11517" max="11517" width="47.75" style="17" customWidth="1"/>
    <col min="11518" max="11520" width="11.375" style="17"/>
    <col min="11521" max="11521" width="5.25" style="17" customWidth="1"/>
    <col min="11522" max="11522" width="44.75" style="17" customWidth="1"/>
    <col min="11523" max="11527" width="11.375" style="17" customWidth="1"/>
    <col min="11528" max="11529" width="12.875" style="17" customWidth="1"/>
    <col min="11530" max="11530" width="12.75" style="17" customWidth="1"/>
    <col min="11531" max="11531" width="10.625" style="17" customWidth="1"/>
    <col min="11532" max="11532" width="0" style="17" hidden="1" customWidth="1"/>
    <col min="11533" max="11534" width="13.25" style="17" customWidth="1"/>
    <col min="11535" max="11535" width="11.375" style="17" customWidth="1"/>
    <col min="11536" max="11536" width="9.125" style="17" customWidth="1"/>
    <col min="11537" max="11537" width="13.75" style="17" customWidth="1"/>
    <col min="11538" max="11538" width="15.375" style="17" customWidth="1"/>
    <col min="11539" max="11771" width="9.125" style="17" customWidth="1"/>
    <col min="11772" max="11772" width="5.25" style="17" customWidth="1"/>
    <col min="11773" max="11773" width="47.75" style="17" customWidth="1"/>
    <col min="11774" max="11776" width="11.375" style="17"/>
    <col min="11777" max="11777" width="5.25" style="17" customWidth="1"/>
    <col min="11778" max="11778" width="44.75" style="17" customWidth="1"/>
    <col min="11779" max="11783" width="11.375" style="17" customWidth="1"/>
    <col min="11784" max="11785" width="12.875" style="17" customWidth="1"/>
    <col min="11786" max="11786" width="12.75" style="17" customWidth="1"/>
    <col min="11787" max="11787" width="10.625" style="17" customWidth="1"/>
    <col min="11788" max="11788" width="0" style="17" hidden="1" customWidth="1"/>
    <col min="11789" max="11790" width="13.25" style="17" customWidth="1"/>
    <col min="11791" max="11791" width="11.375" style="17" customWidth="1"/>
    <col min="11792" max="11792" width="9.125" style="17" customWidth="1"/>
    <col min="11793" max="11793" width="13.75" style="17" customWidth="1"/>
    <col min="11794" max="11794" width="15.375" style="17" customWidth="1"/>
    <col min="11795" max="12027" width="9.125" style="17" customWidth="1"/>
    <col min="12028" max="12028" width="5.25" style="17" customWidth="1"/>
    <col min="12029" max="12029" width="47.75" style="17" customWidth="1"/>
    <col min="12030" max="12032" width="11.375" style="17"/>
    <col min="12033" max="12033" width="5.25" style="17" customWidth="1"/>
    <col min="12034" max="12034" width="44.75" style="17" customWidth="1"/>
    <col min="12035" max="12039" width="11.375" style="17" customWidth="1"/>
    <col min="12040" max="12041" width="12.875" style="17" customWidth="1"/>
    <col min="12042" max="12042" width="12.75" style="17" customWidth="1"/>
    <col min="12043" max="12043" width="10.625" style="17" customWidth="1"/>
    <col min="12044" max="12044" width="0" style="17" hidden="1" customWidth="1"/>
    <col min="12045" max="12046" width="13.25" style="17" customWidth="1"/>
    <col min="12047" max="12047" width="11.375" style="17" customWidth="1"/>
    <col min="12048" max="12048" width="9.125" style="17" customWidth="1"/>
    <col min="12049" max="12049" width="13.75" style="17" customWidth="1"/>
    <col min="12050" max="12050" width="15.375" style="17" customWidth="1"/>
    <col min="12051" max="12283" width="9.125" style="17" customWidth="1"/>
    <col min="12284" max="12284" width="5.25" style="17" customWidth="1"/>
    <col min="12285" max="12285" width="47.75" style="17" customWidth="1"/>
    <col min="12286" max="12288" width="11.375" style="17"/>
    <col min="12289" max="12289" width="5.25" style="17" customWidth="1"/>
    <col min="12290" max="12290" width="44.75" style="17" customWidth="1"/>
    <col min="12291" max="12295" width="11.375" style="17" customWidth="1"/>
    <col min="12296" max="12297" width="12.875" style="17" customWidth="1"/>
    <col min="12298" max="12298" width="12.75" style="17" customWidth="1"/>
    <col min="12299" max="12299" width="10.625" style="17" customWidth="1"/>
    <col min="12300" max="12300" width="0" style="17" hidden="1" customWidth="1"/>
    <col min="12301" max="12302" width="13.25" style="17" customWidth="1"/>
    <col min="12303" max="12303" width="11.375" style="17" customWidth="1"/>
    <col min="12304" max="12304" width="9.125" style="17" customWidth="1"/>
    <col min="12305" max="12305" width="13.75" style="17" customWidth="1"/>
    <col min="12306" max="12306" width="15.375" style="17" customWidth="1"/>
    <col min="12307" max="12539" width="9.125" style="17" customWidth="1"/>
    <col min="12540" max="12540" width="5.25" style="17" customWidth="1"/>
    <col min="12541" max="12541" width="47.75" style="17" customWidth="1"/>
    <col min="12542" max="12544" width="11.375" style="17"/>
    <col min="12545" max="12545" width="5.25" style="17" customWidth="1"/>
    <col min="12546" max="12546" width="44.75" style="17" customWidth="1"/>
    <col min="12547" max="12551" width="11.375" style="17" customWidth="1"/>
    <col min="12552" max="12553" width="12.875" style="17" customWidth="1"/>
    <col min="12554" max="12554" width="12.75" style="17" customWidth="1"/>
    <col min="12555" max="12555" width="10.625" style="17" customWidth="1"/>
    <col min="12556" max="12556" width="0" style="17" hidden="1" customWidth="1"/>
    <col min="12557" max="12558" width="13.25" style="17" customWidth="1"/>
    <col min="12559" max="12559" width="11.375" style="17" customWidth="1"/>
    <col min="12560" max="12560" width="9.125" style="17" customWidth="1"/>
    <col min="12561" max="12561" width="13.75" style="17" customWidth="1"/>
    <col min="12562" max="12562" width="15.375" style="17" customWidth="1"/>
    <col min="12563" max="12795" width="9.125" style="17" customWidth="1"/>
    <col min="12796" max="12796" width="5.25" style="17" customWidth="1"/>
    <col min="12797" max="12797" width="47.75" style="17" customWidth="1"/>
    <col min="12798" max="12800" width="11.375" style="17"/>
    <col min="12801" max="12801" width="5.25" style="17" customWidth="1"/>
    <col min="12802" max="12802" width="44.75" style="17" customWidth="1"/>
    <col min="12803" max="12807" width="11.375" style="17" customWidth="1"/>
    <col min="12808" max="12809" width="12.875" style="17" customWidth="1"/>
    <col min="12810" max="12810" width="12.75" style="17" customWidth="1"/>
    <col min="12811" max="12811" width="10.625" style="17" customWidth="1"/>
    <col min="12812" max="12812" width="0" style="17" hidden="1" customWidth="1"/>
    <col min="12813" max="12814" width="13.25" style="17" customWidth="1"/>
    <col min="12815" max="12815" width="11.375" style="17" customWidth="1"/>
    <col min="12816" max="12816" width="9.125" style="17" customWidth="1"/>
    <col min="12817" max="12817" width="13.75" style="17" customWidth="1"/>
    <col min="12818" max="12818" width="15.375" style="17" customWidth="1"/>
    <col min="12819" max="13051" width="9.125" style="17" customWidth="1"/>
    <col min="13052" max="13052" width="5.25" style="17" customWidth="1"/>
    <col min="13053" max="13053" width="47.75" style="17" customWidth="1"/>
    <col min="13054" max="13056" width="11.375" style="17"/>
    <col min="13057" max="13057" width="5.25" style="17" customWidth="1"/>
    <col min="13058" max="13058" width="44.75" style="17" customWidth="1"/>
    <col min="13059" max="13063" width="11.375" style="17" customWidth="1"/>
    <col min="13064" max="13065" width="12.875" style="17" customWidth="1"/>
    <col min="13066" max="13066" width="12.75" style="17" customWidth="1"/>
    <col min="13067" max="13067" width="10.625" style="17" customWidth="1"/>
    <col min="13068" max="13068" width="0" style="17" hidden="1" customWidth="1"/>
    <col min="13069" max="13070" width="13.25" style="17" customWidth="1"/>
    <col min="13071" max="13071" width="11.375" style="17" customWidth="1"/>
    <col min="13072" max="13072" width="9.125" style="17" customWidth="1"/>
    <col min="13073" max="13073" width="13.75" style="17" customWidth="1"/>
    <col min="13074" max="13074" width="15.375" style="17" customWidth="1"/>
    <col min="13075" max="13307" width="9.125" style="17" customWidth="1"/>
    <col min="13308" max="13308" width="5.25" style="17" customWidth="1"/>
    <col min="13309" max="13309" width="47.75" style="17" customWidth="1"/>
    <col min="13310" max="13312" width="11.375" style="17"/>
    <col min="13313" max="13313" width="5.25" style="17" customWidth="1"/>
    <col min="13314" max="13314" width="44.75" style="17" customWidth="1"/>
    <col min="13315" max="13319" width="11.375" style="17" customWidth="1"/>
    <col min="13320" max="13321" width="12.875" style="17" customWidth="1"/>
    <col min="13322" max="13322" width="12.75" style="17" customWidth="1"/>
    <col min="13323" max="13323" width="10.625" style="17" customWidth="1"/>
    <col min="13324" max="13324" width="0" style="17" hidden="1" customWidth="1"/>
    <col min="13325" max="13326" width="13.25" style="17" customWidth="1"/>
    <col min="13327" max="13327" width="11.375" style="17" customWidth="1"/>
    <col min="13328" max="13328" width="9.125" style="17" customWidth="1"/>
    <col min="13329" max="13329" width="13.75" style="17" customWidth="1"/>
    <col min="13330" max="13330" width="15.375" style="17" customWidth="1"/>
    <col min="13331" max="13563" width="9.125" style="17" customWidth="1"/>
    <col min="13564" max="13564" width="5.25" style="17" customWidth="1"/>
    <col min="13565" max="13565" width="47.75" style="17" customWidth="1"/>
    <col min="13566" max="13568" width="11.375" style="17"/>
    <col min="13569" max="13569" width="5.25" style="17" customWidth="1"/>
    <col min="13570" max="13570" width="44.75" style="17" customWidth="1"/>
    <col min="13571" max="13575" width="11.375" style="17" customWidth="1"/>
    <col min="13576" max="13577" width="12.875" style="17" customWidth="1"/>
    <col min="13578" max="13578" width="12.75" style="17" customWidth="1"/>
    <col min="13579" max="13579" width="10.625" style="17" customWidth="1"/>
    <col min="13580" max="13580" width="0" style="17" hidden="1" customWidth="1"/>
    <col min="13581" max="13582" width="13.25" style="17" customWidth="1"/>
    <col min="13583" max="13583" width="11.375" style="17" customWidth="1"/>
    <col min="13584" max="13584" width="9.125" style="17" customWidth="1"/>
    <col min="13585" max="13585" width="13.75" style="17" customWidth="1"/>
    <col min="13586" max="13586" width="15.375" style="17" customWidth="1"/>
    <col min="13587" max="13819" width="9.125" style="17" customWidth="1"/>
    <col min="13820" max="13820" width="5.25" style="17" customWidth="1"/>
    <col min="13821" max="13821" width="47.75" style="17" customWidth="1"/>
    <col min="13822" max="13824" width="11.375" style="17"/>
    <col min="13825" max="13825" width="5.25" style="17" customWidth="1"/>
    <col min="13826" max="13826" width="44.75" style="17" customWidth="1"/>
    <col min="13827" max="13831" width="11.375" style="17" customWidth="1"/>
    <col min="13832" max="13833" width="12.875" style="17" customWidth="1"/>
    <col min="13834" max="13834" width="12.75" style="17" customWidth="1"/>
    <col min="13835" max="13835" width="10.625" style="17" customWidth="1"/>
    <col min="13836" max="13836" width="0" style="17" hidden="1" customWidth="1"/>
    <col min="13837" max="13838" width="13.25" style="17" customWidth="1"/>
    <col min="13839" max="13839" width="11.375" style="17" customWidth="1"/>
    <col min="13840" max="13840" width="9.125" style="17" customWidth="1"/>
    <col min="13841" max="13841" width="13.75" style="17" customWidth="1"/>
    <col min="13842" max="13842" width="15.375" style="17" customWidth="1"/>
    <col min="13843" max="14075" width="9.125" style="17" customWidth="1"/>
    <col min="14076" max="14076" width="5.25" style="17" customWidth="1"/>
    <col min="14077" max="14077" width="47.75" style="17" customWidth="1"/>
    <col min="14078" max="14080" width="11.375" style="17"/>
    <col min="14081" max="14081" width="5.25" style="17" customWidth="1"/>
    <col min="14082" max="14082" width="44.75" style="17" customWidth="1"/>
    <col min="14083" max="14087" width="11.375" style="17" customWidth="1"/>
    <col min="14088" max="14089" width="12.875" style="17" customWidth="1"/>
    <col min="14090" max="14090" width="12.75" style="17" customWidth="1"/>
    <col min="14091" max="14091" width="10.625" style="17" customWidth="1"/>
    <col min="14092" max="14092" width="0" style="17" hidden="1" customWidth="1"/>
    <col min="14093" max="14094" width="13.25" style="17" customWidth="1"/>
    <col min="14095" max="14095" width="11.375" style="17" customWidth="1"/>
    <col min="14096" max="14096" width="9.125" style="17" customWidth="1"/>
    <col min="14097" max="14097" width="13.75" style="17" customWidth="1"/>
    <col min="14098" max="14098" width="15.375" style="17" customWidth="1"/>
    <col min="14099" max="14331" width="9.125" style="17" customWidth="1"/>
    <col min="14332" max="14332" width="5.25" style="17" customWidth="1"/>
    <col min="14333" max="14333" width="47.75" style="17" customWidth="1"/>
    <col min="14334" max="14336" width="11.375" style="17"/>
    <col min="14337" max="14337" width="5.25" style="17" customWidth="1"/>
    <col min="14338" max="14338" width="44.75" style="17" customWidth="1"/>
    <col min="14339" max="14343" width="11.375" style="17" customWidth="1"/>
    <col min="14344" max="14345" width="12.875" style="17" customWidth="1"/>
    <col min="14346" max="14346" width="12.75" style="17" customWidth="1"/>
    <col min="14347" max="14347" width="10.625" style="17" customWidth="1"/>
    <col min="14348" max="14348" width="0" style="17" hidden="1" customWidth="1"/>
    <col min="14349" max="14350" width="13.25" style="17" customWidth="1"/>
    <col min="14351" max="14351" width="11.375" style="17" customWidth="1"/>
    <col min="14352" max="14352" width="9.125" style="17" customWidth="1"/>
    <col min="14353" max="14353" width="13.75" style="17" customWidth="1"/>
    <col min="14354" max="14354" width="15.375" style="17" customWidth="1"/>
    <col min="14355" max="14587" width="9.125" style="17" customWidth="1"/>
    <col min="14588" max="14588" width="5.25" style="17" customWidth="1"/>
    <col min="14589" max="14589" width="47.75" style="17" customWidth="1"/>
    <col min="14590" max="14592" width="11.375" style="17"/>
    <col min="14593" max="14593" width="5.25" style="17" customWidth="1"/>
    <col min="14594" max="14594" width="44.75" style="17" customWidth="1"/>
    <col min="14595" max="14599" width="11.375" style="17" customWidth="1"/>
    <col min="14600" max="14601" width="12.875" style="17" customWidth="1"/>
    <col min="14602" max="14602" width="12.75" style="17" customWidth="1"/>
    <col min="14603" max="14603" width="10.625" style="17" customWidth="1"/>
    <col min="14604" max="14604" width="0" style="17" hidden="1" customWidth="1"/>
    <col min="14605" max="14606" width="13.25" style="17" customWidth="1"/>
    <col min="14607" max="14607" width="11.375" style="17" customWidth="1"/>
    <col min="14608" max="14608" width="9.125" style="17" customWidth="1"/>
    <col min="14609" max="14609" width="13.75" style="17" customWidth="1"/>
    <col min="14610" max="14610" width="15.375" style="17" customWidth="1"/>
    <col min="14611" max="14843" width="9.125" style="17" customWidth="1"/>
    <col min="14844" max="14844" width="5.25" style="17" customWidth="1"/>
    <col min="14845" max="14845" width="47.75" style="17" customWidth="1"/>
    <col min="14846" max="14848" width="11.375" style="17"/>
    <col min="14849" max="14849" width="5.25" style="17" customWidth="1"/>
    <col min="14850" max="14850" width="44.75" style="17" customWidth="1"/>
    <col min="14851" max="14855" width="11.375" style="17" customWidth="1"/>
    <col min="14856" max="14857" width="12.875" style="17" customWidth="1"/>
    <col min="14858" max="14858" width="12.75" style="17" customWidth="1"/>
    <col min="14859" max="14859" width="10.625" style="17" customWidth="1"/>
    <col min="14860" max="14860" width="0" style="17" hidden="1" customWidth="1"/>
    <col min="14861" max="14862" width="13.25" style="17" customWidth="1"/>
    <col min="14863" max="14863" width="11.375" style="17" customWidth="1"/>
    <col min="14864" max="14864" width="9.125" style="17" customWidth="1"/>
    <col min="14865" max="14865" width="13.75" style="17" customWidth="1"/>
    <col min="14866" max="14866" width="15.375" style="17" customWidth="1"/>
    <col min="14867" max="15099" width="9.125" style="17" customWidth="1"/>
    <col min="15100" max="15100" width="5.25" style="17" customWidth="1"/>
    <col min="15101" max="15101" width="47.75" style="17" customWidth="1"/>
    <col min="15102" max="15104" width="11.375" style="17"/>
    <col min="15105" max="15105" width="5.25" style="17" customWidth="1"/>
    <col min="15106" max="15106" width="44.75" style="17" customWidth="1"/>
    <col min="15107" max="15111" width="11.375" style="17" customWidth="1"/>
    <col min="15112" max="15113" width="12.875" style="17" customWidth="1"/>
    <col min="15114" max="15114" width="12.75" style="17" customWidth="1"/>
    <col min="15115" max="15115" width="10.625" style="17" customWidth="1"/>
    <col min="15116" max="15116" width="0" style="17" hidden="1" customWidth="1"/>
    <col min="15117" max="15118" width="13.25" style="17" customWidth="1"/>
    <col min="15119" max="15119" width="11.375" style="17" customWidth="1"/>
    <col min="15120" max="15120" width="9.125" style="17" customWidth="1"/>
    <col min="15121" max="15121" width="13.75" style="17" customWidth="1"/>
    <col min="15122" max="15122" width="15.375" style="17" customWidth="1"/>
    <col min="15123" max="15355" width="9.125" style="17" customWidth="1"/>
    <col min="15356" max="15356" width="5.25" style="17" customWidth="1"/>
    <col min="15357" max="15357" width="47.75" style="17" customWidth="1"/>
    <col min="15358" max="15360" width="11.375" style="17"/>
    <col min="15361" max="15361" width="5.25" style="17" customWidth="1"/>
    <col min="15362" max="15362" width="44.75" style="17" customWidth="1"/>
    <col min="15363" max="15367" width="11.375" style="17" customWidth="1"/>
    <col min="15368" max="15369" width="12.875" style="17" customWidth="1"/>
    <col min="15370" max="15370" width="12.75" style="17" customWidth="1"/>
    <col min="15371" max="15371" width="10.625" style="17" customWidth="1"/>
    <col min="15372" max="15372" width="0" style="17" hidden="1" customWidth="1"/>
    <col min="15373" max="15374" width="13.25" style="17" customWidth="1"/>
    <col min="15375" max="15375" width="11.375" style="17" customWidth="1"/>
    <col min="15376" max="15376" width="9.125" style="17" customWidth="1"/>
    <col min="15377" max="15377" width="13.75" style="17" customWidth="1"/>
    <col min="15378" max="15378" width="15.375" style="17" customWidth="1"/>
    <col min="15379" max="15611" width="9.125" style="17" customWidth="1"/>
    <col min="15612" max="15612" width="5.25" style="17" customWidth="1"/>
    <col min="15613" max="15613" width="47.75" style="17" customWidth="1"/>
    <col min="15614" max="15616" width="11.375" style="17"/>
    <col min="15617" max="15617" width="5.25" style="17" customWidth="1"/>
    <col min="15618" max="15618" width="44.75" style="17" customWidth="1"/>
    <col min="15619" max="15623" width="11.375" style="17" customWidth="1"/>
    <col min="15624" max="15625" width="12.875" style="17" customWidth="1"/>
    <col min="15626" max="15626" width="12.75" style="17" customWidth="1"/>
    <col min="15627" max="15627" width="10.625" style="17" customWidth="1"/>
    <col min="15628" max="15628" width="0" style="17" hidden="1" customWidth="1"/>
    <col min="15629" max="15630" width="13.25" style="17" customWidth="1"/>
    <col min="15631" max="15631" width="11.375" style="17" customWidth="1"/>
    <col min="15632" max="15632" width="9.125" style="17" customWidth="1"/>
    <col min="15633" max="15633" width="13.75" style="17" customWidth="1"/>
    <col min="15634" max="15634" width="15.375" style="17" customWidth="1"/>
    <col min="15635" max="15867" width="9.125" style="17" customWidth="1"/>
    <col min="15868" max="15868" width="5.25" style="17" customWidth="1"/>
    <col min="15869" max="15869" width="47.75" style="17" customWidth="1"/>
    <col min="15870" max="15872" width="11.375" style="17"/>
    <col min="15873" max="15873" width="5.25" style="17" customWidth="1"/>
    <col min="15874" max="15874" width="44.75" style="17" customWidth="1"/>
    <col min="15875" max="15879" width="11.375" style="17" customWidth="1"/>
    <col min="15880" max="15881" width="12.875" style="17" customWidth="1"/>
    <col min="15882" max="15882" width="12.75" style="17" customWidth="1"/>
    <col min="15883" max="15883" width="10.625" style="17" customWidth="1"/>
    <col min="15884" max="15884" width="0" style="17" hidden="1" customWidth="1"/>
    <col min="15885" max="15886" width="13.25" style="17" customWidth="1"/>
    <col min="15887" max="15887" width="11.375" style="17" customWidth="1"/>
    <col min="15888" max="15888" width="9.125" style="17" customWidth="1"/>
    <col min="15889" max="15889" width="13.75" style="17" customWidth="1"/>
    <col min="15890" max="15890" width="15.375" style="17" customWidth="1"/>
    <col min="15891" max="16123" width="9.125" style="17" customWidth="1"/>
    <col min="16124" max="16124" width="5.25" style="17" customWidth="1"/>
    <col min="16125" max="16125" width="47.75" style="17" customWidth="1"/>
    <col min="16126" max="16128" width="11.375" style="17"/>
    <col min="16129" max="16129" width="5.25" style="17" customWidth="1"/>
    <col min="16130" max="16130" width="44.75" style="17" customWidth="1"/>
    <col min="16131" max="16135" width="11.375" style="17" customWidth="1"/>
    <col min="16136" max="16137" width="12.875" style="17" customWidth="1"/>
    <col min="16138" max="16138" width="12.75" style="17" customWidth="1"/>
    <col min="16139" max="16139" width="10.625" style="17" customWidth="1"/>
    <col min="16140" max="16140" width="0" style="17" hidden="1" customWidth="1"/>
    <col min="16141" max="16142" width="13.25" style="17" customWidth="1"/>
    <col min="16143" max="16143" width="11.375" style="17" customWidth="1"/>
    <col min="16144" max="16144" width="9.125" style="17" customWidth="1"/>
    <col min="16145" max="16145" width="13.75" style="17" customWidth="1"/>
    <col min="16146" max="16146" width="15.375" style="17" customWidth="1"/>
    <col min="16147" max="16379" width="9.125" style="17" customWidth="1"/>
    <col min="16380" max="16380" width="5.25" style="17" customWidth="1"/>
    <col min="16381" max="16381" width="47.75" style="17" customWidth="1"/>
    <col min="16382" max="16384" width="11.375" style="17"/>
  </cols>
  <sheetData>
    <row r="1" spans="1:246">
      <c r="B1" s="1"/>
      <c r="C1" s="1"/>
      <c r="D1" s="1"/>
      <c r="E1" s="1"/>
      <c r="F1" s="1"/>
      <c r="G1" s="1"/>
      <c r="H1" s="1"/>
      <c r="I1" s="1"/>
      <c r="J1" s="1"/>
      <c r="K1" s="1"/>
      <c r="O1" s="331" t="s">
        <v>61</v>
      </c>
      <c r="P1" s="331"/>
    </row>
    <row r="2" spans="1:246" ht="18.75">
      <c r="A2" s="332" t="s">
        <v>96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246" ht="18.75" customHeight="1">
      <c r="B3" s="111"/>
      <c r="C3" s="3"/>
      <c r="D3" s="21"/>
      <c r="E3" s="111"/>
      <c r="F3" s="111"/>
      <c r="G3" s="111"/>
      <c r="H3" s="21"/>
      <c r="I3" s="111"/>
      <c r="J3" s="111"/>
      <c r="K3" s="111"/>
      <c r="M3" s="12"/>
      <c r="N3" s="12"/>
      <c r="O3" s="12" t="s">
        <v>97</v>
      </c>
      <c r="P3" s="17"/>
    </row>
    <row r="4" spans="1:246" ht="15.75" customHeight="1">
      <c r="A4" s="22"/>
      <c r="B4" s="23"/>
      <c r="C4" s="344" t="s">
        <v>62</v>
      </c>
      <c r="D4" s="344" t="s">
        <v>98</v>
      </c>
      <c r="E4" s="333" t="s">
        <v>86</v>
      </c>
      <c r="F4" s="334"/>
      <c r="G4" s="334"/>
      <c r="H4" s="334"/>
      <c r="I4" s="334"/>
      <c r="J4" s="334"/>
      <c r="K4" s="335"/>
      <c r="L4" s="321" t="s">
        <v>99</v>
      </c>
      <c r="M4" s="321" t="s">
        <v>220</v>
      </c>
      <c r="N4" s="321" t="s">
        <v>100</v>
      </c>
      <c r="O4" s="336" t="s">
        <v>101</v>
      </c>
      <c r="P4" s="337"/>
    </row>
    <row r="5" spans="1:246" ht="15.75" customHeight="1">
      <c r="A5" s="324"/>
      <c r="B5" s="324"/>
      <c r="C5" s="345"/>
      <c r="D5" s="345"/>
      <c r="E5" s="326" t="s">
        <v>102</v>
      </c>
      <c r="F5" s="339" t="s">
        <v>104</v>
      </c>
      <c r="G5" s="340"/>
      <c r="H5" s="326" t="s">
        <v>103</v>
      </c>
      <c r="I5" s="341" t="s">
        <v>104</v>
      </c>
      <c r="J5" s="342"/>
      <c r="K5" s="343" t="s">
        <v>105</v>
      </c>
      <c r="L5" s="322"/>
      <c r="M5" s="322"/>
      <c r="N5" s="322"/>
      <c r="O5" s="338"/>
      <c r="P5" s="33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</row>
    <row r="6" spans="1:246" ht="58.5" customHeight="1">
      <c r="A6" s="325"/>
      <c r="B6" s="325"/>
      <c r="C6" s="346"/>
      <c r="D6" s="346"/>
      <c r="E6" s="327"/>
      <c r="F6" s="113" t="s">
        <v>221</v>
      </c>
      <c r="G6" s="113" t="s">
        <v>222</v>
      </c>
      <c r="H6" s="327"/>
      <c r="I6" s="110" t="s">
        <v>106</v>
      </c>
      <c r="J6" s="110" t="s">
        <v>107</v>
      </c>
      <c r="K6" s="326"/>
      <c r="L6" s="323"/>
      <c r="M6" s="323"/>
      <c r="N6" s="323"/>
      <c r="O6" s="24" t="s">
        <v>108</v>
      </c>
      <c r="P6" s="25" t="s">
        <v>109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</row>
    <row r="7" spans="1:246" ht="15.75">
      <c r="A7" s="26" t="s">
        <v>22</v>
      </c>
      <c r="B7" s="26" t="s">
        <v>43</v>
      </c>
      <c r="C7" s="11" t="s">
        <v>24</v>
      </c>
      <c r="D7" s="11" t="s">
        <v>87</v>
      </c>
      <c r="E7" s="11" t="s">
        <v>27</v>
      </c>
      <c r="F7" s="11"/>
      <c r="G7" s="11"/>
      <c r="H7" s="11">
        <v>4</v>
      </c>
      <c r="I7" s="11" t="s">
        <v>110</v>
      </c>
      <c r="J7" s="11" t="s">
        <v>111</v>
      </c>
      <c r="K7" s="11">
        <v>5</v>
      </c>
      <c r="L7" s="14">
        <v>6</v>
      </c>
      <c r="M7" s="14">
        <v>7</v>
      </c>
      <c r="N7" s="14">
        <v>8</v>
      </c>
      <c r="O7" s="14" t="s">
        <v>167</v>
      </c>
      <c r="P7" s="14" t="s">
        <v>168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</row>
    <row r="8" spans="1:246" ht="15.75">
      <c r="A8" s="16"/>
      <c r="B8" s="28" t="s">
        <v>112</v>
      </c>
      <c r="C8" s="4">
        <f>C10+C27+C44+C45+C46+C47</f>
        <v>2396019</v>
      </c>
      <c r="D8" s="4">
        <f>D10+D27+D44+D45+D46+D47+D48+D49</f>
        <v>8073029.7061000001</v>
      </c>
      <c r="E8" s="4">
        <f>E10+E27+E44+E45+E46+E47+E48+E49</f>
        <v>1218218.7061000001</v>
      </c>
      <c r="F8" s="4"/>
      <c r="G8" s="4"/>
      <c r="H8" s="4">
        <f>H10+H27+H44+H45+H46+H47+H48</f>
        <v>6769911</v>
      </c>
      <c r="I8" s="4">
        <f>I10+I27+I44+I45+I46+I47+I48</f>
        <v>4803069</v>
      </c>
      <c r="J8" s="4">
        <f>J10+J27+J44+J45+J46+J47+J48</f>
        <v>1966842</v>
      </c>
      <c r="K8" s="4">
        <f>K10+K27+K44+K45+K46+K47+K48</f>
        <v>84900</v>
      </c>
      <c r="L8" s="4">
        <f>L10+L27+L44+L45+L46+L47</f>
        <v>1236517</v>
      </c>
      <c r="M8" s="4">
        <f>M10+M27+M44+M45+M46+M47+M48+M49</f>
        <v>1881919.6666666667</v>
      </c>
      <c r="N8" s="4">
        <f>N10+N27+N44+N45+N46+N47+N48+N49</f>
        <v>3084424</v>
      </c>
      <c r="O8" s="29">
        <f t="shared" ref="O8:O24" si="0">N8/C8</f>
        <v>1.2873119954391012</v>
      </c>
      <c r="P8" s="29">
        <f t="shared" ref="P8:P43" si="1">N8/D8</f>
        <v>0.38206523601286912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</row>
    <row r="9" spans="1:246" s="35" customFormat="1" ht="31.5">
      <c r="A9" s="30"/>
      <c r="B9" s="31" t="s">
        <v>169</v>
      </c>
      <c r="C9" s="32">
        <f>C8-C46-C47</f>
        <v>2396019</v>
      </c>
      <c r="D9" s="32">
        <f>D8-D46-D47</f>
        <v>7685641.7061000001</v>
      </c>
      <c r="E9" s="32">
        <f>E8-E46-E47</f>
        <v>845330.70610000007</v>
      </c>
      <c r="F9" s="32"/>
      <c r="G9" s="32"/>
      <c r="H9" s="32">
        <f t="shared" ref="H9:N9" si="2">H8-H46-H47</f>
        <v>6755411</v>
      </c>
      <c r="I9" s="32">
        <f t="shared" si="2"/>
        <v>4788569</v>
      </c>
      <c r="J9" s="32">
        <f t="shared" si="2"/>
        <v>1966842</v>
      </c>
      <c r="K9" s="32">
        <f t="shared" si="2"/>
        <v>84900</v>
      </c>
      <c r="L9" s="32">
        <f t="shared" si="2"/>
        <v>1236517</v>
      </c>
      <c r="M9" s="32">
        <f t="shared" si="2"/>
        <v>1881919.6666666667</v>
      </c>
      <c r="N9" s="32">
        <f t="shared" si="2"/>
        <v>3084424</v>
      </c>
      <c r="O9" s="33">
        <f>N9/C9</f>
        <v>1.2873119954391012</v>
      </c>
      <c r="P9" s="33">
        <f>N9/D9</f>
        <v>0.40132289767709706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</row>
    <row r="10" spans="1:246" s="36" customFormat="1" ht="15.75">
      <c r="A10" s="16" t="s">
        <v>23</v>
      </c>
      <c r="B10" s="43" t="s">
        <v>64</v>
      </c>
      <c r="C10" s="5">
        <f t="shared" ref="C10:N10" si="3">C11+C19</f>
        <v>637979</v>
      </c>
      <c r="D10" s="5">
        <f t="shared" si="3"/>
        <v>2800026.7061000001</v>
      </c>
      <c r="E10" s="5">
        <f t="shared" si="3"/>
        <v>430822.70610000001</v>
      </c>
      <c r="F10" s="114">
        <f>F11+F19</f>
        <v>320099.70610000001</v>
      </c>
      <c r="G10" s="5">
        <f>G11+G19</f>
        <v>110723</v>
      </c>
      <c r="H10" s="5">
        <f t="shared" si="3"/>
        <v>2284304</v>
      </c>
      <c r="I10" s="5">
        <f t="shared" si="3"/>
        <v>740920</v>
      </c>
      <c r="J10" s="5">
        <f t="shared" si="3"/>
        <v>1543384</v>
      </c>
      <c r="K10" s="5">
        <f t="shared" si="3"/>
        <v>84900</v>
      </c>
      <c r="L10" s="5">
        <f t="shared" si="3"/>
        <v>297263</v>
      </c>
      <c r="M10" s="5">
        <f t="shared" si="3"/>
        <v>629581</v>
      </c>
      <c r="N10" s="5">
        <f t="shared" si="3"/>
        <v>1008624</v>
      </c>
      <c r="O10" s="29">
        <f t="shared" si="0"/>
        <v>1.580967398613434</v>
      </c>
      <c r="P10" s="29">
        <f>N10/D10</f>
        <v>0.36021942140861068</v>
      </c>
      <c r="Q10" s="11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pans="1:246" ht="15.75">
      <c r="A11" s="45">
        <v>1</v>
      </c>
      <c r="B11" s="46" t="s">
        <v>113</v>
      </c>
      <c r="C11" s="6">
        <v>352836</v>
      </c>
      <c r="D11" s="6">
        <f t="shared" ref="D11:N11" si="4">D12+D16</f>
        <v>1085593.692</v>
      </c>
      <c r="E11" s="6">
        <f t="shared" si="4"/>
        <v>259773.69200000001</v>
      </c>
      <c r="F11" s="112">
        <f>F12+F16</f>
        <v>193003.69200000001</v>
      </c>
      <c r="G11" s="6">
        <f>G12+G16</f>
        <v>66770</v>
      </c>
      <c r="H11" s="6">
        <f t="shared" si="4"/>
        <v>740920</v>
      </c>
      <c r="I11" s="6">
        <f t="shared" si="4"/>
        <v>740920</v>
      </c>
      <c r="J11" s="6">
        <f t="shared" si="4"/>
        <v>0</v>
      </c>
      <c r="K11" s="6">
        <f t="shared" si="4"/>
        <v>84900</v>
      </c>
      <c r="L11" s="6">
        <f t="shared" si="4"/>
        <v>169313</v>
      </c>
      <c r="M11" s="6">
        <f t="shared" si="4"/>
        <v>354264</v>
      </c>
      <c r="N11" s="6">
        <f t="shared" si="4"/>
        <v>557224</v>
      </c>
      <c r="O11" s="37">
        <f t="shared" si="0"/>
        <v>1.5792719563763336</v>
      </c>
      <c r="P11" s="37">
        <f>N11/D11</f>
        <v>0.51328964428065227</v>
      </c>
      <c r="Q11" s="3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</row>
    <row r="12" spans="1:246" ht="15.75">
      <c r="A12" s="45" t="s">
        <v>114</v>
      </c>
      <c r="B12" s="46" t="s">
        <v>115</v>
      </c>
      <c r="C12" s="6">
        <f>C13+C14+C15</f>
        <v>256782</v>
      </c>
      <c r="D12" s="6">
        <f>D13+D14+D15</f>
        <v>936130.04</v>
      </c>
      <c r="E12" s="6">
        <f t="shared" ref="E12:M12" si="5">E13+E14+E15</f>
        <v>195210.04</v>
      </c>
      <c r="F12" s="112">
        <f>F13+F14+F15</f>
        <v>128440.04000000001</v>
      </c>
      <c r="G12" s="6">
        <f>G13+G14+G15</f>
        <v>66770</v>
      </c>
      <c r="H12" s="6">
        <f>H13+H14+H15</f>
        <v>740920</v>
      </c>
      <c r="I12" s="6">
        <f t="shared" si="5"/>
        <v>740920</v>
      </c>
      <c r="J12" s="6">
        <f t="shared" si="5"/>
        <v>0</v>
      </c>
      <c r="K12" s="6">
        <f t="shared" si="5"/>
        <v>0</v>
      </c>
      <c r="L12" s="6">
        <f t="shared" si="5"/>
        <v>169313</v>
      </c>
      <c r="M12" s="6">
        <f t="shared" si="5"/>
        <v>354264</v>
      </c>
      <c r="N12" s="6">
        <f>N13+N14+N15</f>
        <v>537424</v>
      </c>
      <c r="O12" s="37">
        <f t="shared" si="0"/>
        <v>2.0929192856197085</v>
      </c>
      <c r="P12" s="37">
        <f t="shared" si="1"/>
        <v>0.57409118075091359</v>
      </c>
      <c r="Q12" s="3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</row>
    <row r="13" spans="1:246" ht="31.5">
      <c r="A13" s="57" t="s">
        <v>36</v>
      </c>
      <c r="B13" s="47" t="s">
        <v>116</v>
      </c>
      <c r="C13" s="6">
        <v>169254</v>
      </c>
      <c r="D13" s="6">
        <f t="shared" ref="D13:D18" si="6">E13+H13+K13</f>
        <v>609788.31900000002</v>
      </c>
      <c r="E13" s="6">
        <f>F13+G13</f>
        <v>114868.319</v>
      </c>
      <c r="F13" s="116">
        <v>95186.319000000003</v>
      </c>
      <c r="G13" s="6">
        <v>19682</v>
      </c>
      <c r="H13" s="6">
        <v>494920</v>
      </c>
      <c r="I13" s="6">
        <v>494920</v>
      </c>
      <c r="J13" s="6"/>
      <c r="K13" s="6"/>
      <c r="L13" s="58">
        <v>81472</v>
      </c>
      <c r="M13" s="58">
        <v>265015</v>
      </c>
      <c r="N13" s="58">
        <v>398550</v>
      </c>
      <c r="O13" s="37">
        <f t="shared" si="0"/>
        <v>2.3547449395582971</v>
      </c>
      <c r="P13" s="37">
        <f t="shared" si="1"/>
        <v>0.6535874623731518</v>
      </c>
      <c r="Q13" s="39"/>
      <c r="R13" s="3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</row>
    <row r="14" spans="1:246" ht="15.75">
      <c r="A14" s="57" t="s">
        <v>36</v>
      </c>
      <c r="B14" s="46" t="s">
        <v>117</v>
      </c>
      <c r="C14" s="6">
        <v>82528</v>
      </c>
      <c r="D14" s="6">
        <f t="shared" si="6"/>
        <v>245673</v>
      </c>
      <c r="E14" s="6">
        <f>F14+G14</f>
        <v>65673</v>
      </c>
      <c r="F14" s="112">
        <v>20000</v>
      </c>
      <c r="G14" s="6">
        <v>45673</v>
      </c>
      <c r="H14" s="6">
        <v>180000</v>
      </c>
      <c r="I14" s="6">
        <v>180000</v>
      </c>
      <c r="J14" s="6"/>
      <c r="K14" s="6"/>
      <c r="L14" s="58">
        <v>79592</v>
      </c>
      <c r="M14" s="58">
        <v>81000</v>
      </c>
      <c r="N14" s="58">
        <v>121500</v>
      </c>
      <c r="O14" s="37">
        <f t="shared" si="0"/>
        <v>1.4722276075998448</v>
      </c>
      <c r="P14" s="37">
        <f t="shared" si="1"/>
        <v>0.49455984174085066</v>
      </c>
      <c r="Q14" s="3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</row>
    <row r="15" spans="1:246" ht="15.75">
      <c r="A15" s="57" t="s">
        <v>36</v>
      </c>
      <c r="B15" s="46" t="s">
        <v>118</v>
      </c>
      <c r="C15" s="6">
        <v>5000</v>
      </c>
      <c r="D15" s="6">
        <f t="shared" si="6"/>
        <v>80668.721000000005</v>
      </c>
      <c r="E15" s="6">
        <f>F15+G15</f>
        <v>14668.721</v>
      </c>
      <c r="F15" s="116">
        <v>13253.721</v>
      </c>
      <c r="G15" s="6">
        <v>1415</v>
      </c>
      <c r="H15" s="6">
        <v>66000</v>
      </c>
      <c r="I15" s="6">
        <v>66000</v>
      </c>
      <c r="J15" s="6"/>
      <c r="K15" s="6"/>
      <c r="L15" s="58">
        <v>8249</v>
      </c>
      <c r="M15" s="58">
        <v>8249</v>
      </c>
      <c r="N15" s="58">
        <v>17374</v>
      </c>
      <c r="O15" s="37">
        <f t="shared" si="0"/>
        <v>3.4748000000000001</v>
      </c>
      <c r="P15" s="37">
        <f t="shared" si="1"/>
        <v>0.21537468035473128</v>
      </c>
      <c r="Q15" s="3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</row>
    <row r="16" spans="1:246" ht="15.75">
      <c r="A16" s="45" t="s">
        <v>119</v>
      </c>
      <c r="B16" s="47" t="s">
        <v>120</v>
      </c>
      <c r="C16" s="6"/>
      <c r="D16" s="6">
        <f t="shared" si="6"/>
        <v>149463.652</v>
      </c>
      <c r="E16" s="6">
        <f>E17+E18</f>
        <v>64563.652000000002</v>
      </c>
      <c r="F16" s="6">
        <f>F17+F18</f>
        <v>64563.652000000002</v>
      </c>
      <c r="G16" s="6">
        <v>0</v>
      </c>
      <c r="H16" s="6">
        <f t="shared" ref="H16:N16" si="7">H17+H18</f>
        <v>0</v>
      </c>
      <c r="I16" s="6">
        <f t="shared" si="7"/>
        <v>0</v>
      </c>
      <c r="J16" s="6">
        <f t="shared" si="7"/>
        <v>0</v>
      </c>
      <c r="K16" s="6">
        <f t="shared" si="7"/>
        <v>84900</v>
      </c>
      <c r="L16" s="6">
        <f t="shared" si="7"/>
        <v>0</v>
      </c>
      <c r="M16" s="6">
        <f t="shared" si="7"/>
        <v>0</v>
      </c>
      <c r="N16" s="6">
        <f t="shared" si="7"/>
        <v>19800</v>
      </c>
      <c r="O16" s="37">
        <v>0</v>
      </c>
      <c r="P16" s="37">
        <f t="shared" si="1"/>
        <v>0.13247367995531115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</row>
    <row r="17" spans="1:246" s="42" customFormat="1" ht="31.5">
      <c r="A17" s="59" t="s">
        <v>36</v>
      </c>
      <c r="B17" s="47" t="s">
        <v>121</v>
      </c>
      <c r="C17" s="15"/>
      <c r="D17" s="6">
        <f t="shared" si="6"/>
        <v>139278.652</v>
      </c>
      <c r="E17" s="15">
        <f>F17+G17</f>
        <v>61378.652000000002</v>
      </c>
      <c r="F17" s="117">
        <v>61378.652000000002</v>
      </c>
      <c r="G17" s="6">
        <v>0</v>
      </c>
      <c r="H17" s="60"/>
      <c r="I17" s="15"/>
      <c r="J17" s="15"/>
      <c r="K17" s="15">
        <v>77900</v>
      </c>
      <c r="L17" s="15"/>
      <c r="M17" s="118">
        <v>0</v>
      </c>
      <c r="N17" s="60">
        <v>17300</v>
      </c>
      <c r="O17" s="37">
        <v>0</v>
      </c>
      <c r="P17" s="37">
        <f t="shared" si="1"/>
        <v>0.12421142617032221</v>
      </c>
      <c r="Q17" s="40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</row>
    <row r="18" spans="1:246" s="42" customFormat="1" ht="31.5">
      <c r="A18" s="59" t="s">
        <v>36</v>
      </c>
      <c r="B18" s="47" t="s">
        <v>122</v>
      </c>
      <c r="C18" s="15"/>
      <c r="D18" s="6">
        <f t="shared" si="6"/>
        <v>10185</v>
      </c>
      <c r="E18" s="15">
        <f>F18+G18</f>
        <v>3185</v>
      </c>
      <c r="F18" s="117">
        <v>3185</v>
      </c>
      <c r="G18" s="6">
        <v>0</v>
      </c>
      <c r="H18" s="15"/>
      <c r="I18" s="15"/>
      <c r="J18" s="15"/>
      <c r="K18" s="15">
        <v>7000</v>
      </c>
      <c r="L18" s="15"/>
      <c r="M18" s="118">
        <v>0</v>
      </c>
      <c r="N18" s="60">
        <v>2500</v>
      </c>
      <c r="O18" s="37">
        <v>0</v>
      </c>
      <c r="P18" s="37">
        <f t="shared" si="1"/>
        <v>0.24545900834560627</v>
      </c>
      <c r="Q18" s="4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</row>
    <row r="19" spans="1:246" ht="15.75">
      <c r="A19" s="57">
        <v>2</v>
      </c>
      <c r="B19" s="47" t="s">
        <v>123</v>
      </c>
      <c r="C19" s="6">
        <v>285143</v>
      </c>
      <c r="D19" s="6">
        <f t="shared" ref="D19:N19" si="8">D20+D23+D24</f>
        <v>1714433.0141</v>
      </c>
      <c r="E19" s="6">
        <f t="shared" si="8"/>
        <v>171049.0141</v>
      </c>
      <c r="F19" s="112">
        <f t="shared" si="8"/>
        <v>127096.0141</v>
      </c>
      <c r="G19" s="6">
        <f t="shared" si="8"/>
        <v>43953</v>
      </c>
      <c r="H19" s="6">
        <f t="shared" si="8"/>
        <v>1543384</v>
      </c>
      <c r="I19" s="6">
        <f t="shared" si="8"/>
        <v>0</v>
      </c>
      <c r="J19" s="6">
        <f t="shared" si="8"/>
        <v>1543384</v>
      </c>
      <c r="K19" s="6">
        <f t="shared" si="8"/>
        <v>0</v>
      </c>
      <c r="L19" s="6">
        <f t="shared" si="8"/>
        <v>127950</v>
      </c>
      <c r="M19" s="6">
        <f t="shared" si="8"/>
        <v>275317</v>
      </c>
      <c r="N19" s="6">
        <f t="shared" si="8"/>
        <v>451400</v>
      </c>
      <c r="O19" s="37">
        <f t="shared" si="0"/>
        <v>1.5830653391456218</v>
      </c>
      <c r="P19" s="37">
        <f t="shared" si="1"/>
        <v>0.26329404315453214</v>
      </c>
      <c r="Q19" s="19"/>
      <c r="R19" s="3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ht="15.75">
      <c r="A20" s="57" t="s">
        <v>114</v>
      </c>
      <c r="B20" s="47" t="s">
        <v>80</v>
      </c>
      <c r="C20" s="6">
        <v>35323</v>
      </c>
      <c r="D20" s="6">
        <f>E20+H20+K20</f>
        <v>292419</v>
      </c>
      <c r="E20" s="6">
        <f>F20+G20</f>
        <v>11523</v>
      </c>
      <c r="F20" s="112">
        <f>F21+F22</f>
        <v>0</v>
      </c>
      <c r="G20" s="119">
        <f>G21+G22</f>
        <v>11523</v>
      </c>
      <c r="H20" s="6">
        <f>H21+H22</f>
        <v>280896</v>
      </c>
      <c r="I20" s="6"/>
      <c r="J20" s="6">
        <f>J21+J22</f>
        <v>280896</v>
      </c>
      <c r="K20" s="6">
        <f>K21+K22</f>
        <v>0</v>
      </c>
      <c r="L20" s="6">
        <f>L21+L22</f>
        <v>46450</v>
      </c>
      <c r="M20" s="6">
        <f>M21+M22</f>
        <v>107833</v>
      </c>
      <c r="N20" s="6">
        <f>N21+N22</f>
        <v>162000</v>
      </c>
      <c r="O20" s="37">
        <f t="shared" si="0"/>
        <v>4.5862469212694279</v>
      </c>
      <c r="P20" s="37">
        <f t="shared" si="1"/>
        <v>0.55399956911144621</v>
      </c>
      <c r="Q20" s="19"/>
      <c r="R20" s="3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ht="30.75" customHeight="1">
      <c r="A21" s="57" t="s">
        <v>36</v>
      </c>
      <c r="B21" s="47" t="s">
        <v>124</v>
      </c>
      <c r="C21" s="6"/>
      <c r="D21" s="6">
        <f>E21+H21+K21</f>
        <v>91440</v>
      </c>
      <c r="E21" s="6">
        <f>F21+G21</f>
        <v>1740</v>
      </c>
      <c r="F21" s="112"/>
      <c r="G21" s="6">
        <v>1740</v>
      </c>
      <c r="H21" s="6">
        <v>89700</v>
      </c>
      <c r="I21" s="6"/>
      <c r="J21" s="6">
        <v>89700</v>
      </c>
      <c r="K21" s="6"/>
      <c r="L21" s="58">
        <v>6234</v>
      </c>
      <c r="M21" s="58">
        <v>19433</v>
      </c>
      <c r="N21" s="58">
        <v>41000</v>
      </c>
      <c r="O21" s="37"/>
      <c r="P21" s="37">
        <f t="shared" si="1"/>
        <v>0.44838145231846022</v>
      </c>
      <c r="Q21" s="39"/>
      <c r="R21" s="3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</row>
    <row r="22" spans="1:246" ht="30" customHeight="1">
      <c r="A22" s="57" t="s">
        <v>36</v>
      </c>
      <c r="B22" s="47" t="s">
        <v>125</v>
      </c>
      <c r="C22" s="6"/>
      <c r="D22" s="6">
        <f>E22+H22+K22</f>
        <v>200979</v>
      </c>
      <c r="E22" s="6">
        <f>F22+G22</f>
        <v>9783</v>
      </c>
      <c r="F22" s="112"/>
      <c r="G22" s="6">
        <v>9783</v>
      </c>
      <c r="H22" s="6">
        <v>191196</v>
      </c>
      <c r="I22" s="6"/>
      <c r="J22" s="6">
        <v>191196</v>
      </c>
      <c r="K22" s="6"/>
      <c r="L22" s="58">
        <v>40216</v>
      </c>
      <c r="M22" s="58">
        <v>88400</v>
      </c>
      <c r="N22" s="58">
        <v>121000</v>
      </c>
      <c r="O22" s="37"/>
      <c r="P22" s="37">
        <f t="shared" si="1"/>
        <v>0.60205295080580556</v>
      </c>
      <c r="Q22" s="39"/>
      <c r="R22" s="3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</row>
    <row r="23" spans="1:246" ht="15.75" customHeight="1">
      <c r="A23" s="57" t="s">
        <v>119</v>
      </c>
      <c r="B23" s="47" t="s">
        <v>126</v>
      </c>
      <c r="C23" s="6"/>
      <c r="D23" s="6">
        <f>E23+H23+K23</f>
        <v>387559</v>
      </c>
      <c r="E23" s="6">
        <v>29449</v>
      </c>
      <c r="F23" s="112"/>
      <c r="G23" s="6">
        <v>29449</v>
      </c>
      <c r="H23" s="6">
        <v>358110</v>
      </c>
      <c r="I23" s="6"/>
      <c r="J23" s="6">
        <v>358110</v>
      </c>
      <c r="K23" s="6"/>
      <c r="L23" s="6">
        <v>0</v>
      </c>
      <c r="M23" s="58">
        <v>50000</v>
      </c>
      <c r="N23" s="58">
        <v>83000</v>
      </c>
      <c r="O23" s="37">
        <v>0</v>
      </c>
      <c r="P23" s="37">
        <f t="shared" si="1"/>
        <v>0.21416094065677743</v>
      </c>
      <c r="Q23" s="39"/>
      <c r="R23" s="3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1:246" ht="36.75" customHeight="1">
      <c r="A24" s="57" t="s">
        <v>127</v>
      </c>
      <c r="B24" s="47" t="s">
        <v>128</v>
      </c>
      <c r="C24" s="6">
        <v>249820</v>
      </c>
      <c r="D24" s="6">
        <f>D25+D26</f>
        <v>1034455.0141</v>
      </c>
      <c r="E24" s="6">
        <f>E25+E26</f>
        <v>130077.0141</v>
      </c>
      <c r="F24" s="112">
        <f>F25+F26</f>
        <v>127096.0141</v>
      </c>
      <c r="G24" s="6">
        <v>2981</v>
      </c>
      <c r="H24" s="6">
        <f>H25+H26</f>
        <v>904378</v>
      </c>
      <c r="I24" s="6"/>
      <c r="J24" s="6">
        <f>J25+J26</f>
        <v>904378</v>
      </c>
      <c r="K24" s="6">
        <f>K25+K26</f>
        <v>0</v>
      </c>
      <c r="L24" s="6">
        <f>L25+L26</f>
        <v>81500</v>
      </c>
      <c r="M24" s="6">
        <f>M25+M26</f>
        <v>117484</v>
      </c>
      <c r="N24" s="6">
        <f>N25+N26</f>
        <v>206400</v>
      </c>
      <c r="O24" s="37">
        <f t="shared" si="0"/>
        <v>0.82619486029941558</v>
      </c>
      <c r="P24" s="37">
        <f t="shared" si="1"/>
        <v>0.19952535121072695</v>
      </c>
      <c r="Q24" s="19"/>
      <c r="R24" s="3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1:246" ht="15.75">
      <c r="A25" s="57"/>
      <c r="B25" s="47" t="s">
        <v>129</v>
      </c>
      <c r="C25" s="6"/>
      <c r="D25" s="6">
        <f>E25+H25+K25</f>
        <v>363715</v>
      </c>
      <c r="E25" s="6">
        <f>F25+G25</f>
        <v>56982</v>
      </c>
      <c r="F25" s="116">
        <v>55892</v>
      </c>
      <c r="G25" s="6">
        <v>1090</v>
      </c>
      <c r="H25" s="6">
        <v>306733</v>
      </c>
      <c r="I25" s="6"/>
      <c r="J25" s="6">
        <v>306733</v>
      </c>
      <c r="K25" s="6"/>
      <c r="L25" s="58">
        <v>77726</v>
      </c>
      <c r="M25" s="58">
        <v>107870</v>
      </c>
      <c r="N25" s="58">
        <v>183000</v>
      </c>
      <c r="O25" s="37"/>
      <c r="P25" s="37">
        <f t="shared" si="1"/>
        <v>0.50314119571642635</v>
      </c>
      <c r="Q25" s="39"/>
      <c r="R25" s="3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1:246" ht="15.75">
      <c r="A26" s="57"/>
      <c r="B26" s="47" t="s">
        <v>130</v>
      </c>
      <c r="C26" s="6"/>
      <c r="D26" s="6">
        <f>E26+H26+K26</f>
        <v>670740.01410000003</v>
      </c>
      <c r="E26" s="6">
        <f>F26+G26</f>
        <v>73095.0141</v>
      </c>
      <c r="F26" s="116">
        <v>71204.0141</v>
      </c>
      <c r="G26" s="6">
        <v>1891</v>
      </c>
      <c r="H26" s="6">
        <v>597645</v>
      </c>
      <c r="I26" s="6"/>
      <c r="J26" s="6">
        <v>597645</v>
      </c>
      <c r="K26" s="6"/>
      <c r="L26" s="58">
        <v>3774</v>
      </c>
      <c r="M26" s="58">
        <v>9614</v>
      </c>
      <c r="N26" s="58">
        <v>23400</v>
      </c>
      <c r="O26" s="37"/>
      <c r="P26" s="37">
        <f t="shared" si="1"/>
        <v>3.4886840665676037E-2</v>
      </c>
      <c r="Q26" s="39"/>
      <c r="R26" s="3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</row>
    <row r="27" spans="1:246" s="36" customFormat="1" ht="15.75">
      <c r="A27" s="16" t="s">
        <v>41</v>
      </c>
      <c r="B27" s="43" t="s">
        <v>65</v>
      </c>
      <c r="C27" s="5">
        <f>C28+C41</f>
        <v>1758040</v>
      </c>
      <c r="D27" s="5">
        <f>D28+D41</f>
        <v>4764915</v>
      </c>
      <c r="E27" s="5">
        <f t="shared" ref="E27:N27" si="9">E28+E41</f>
        <v>391946</v>
      </c>
      <c r="F27" s="5"/>
      <c r="G27" s="5"/>
      <c r="H27" s="5">
        <f t="shared" si="9"/>
        <v>4372969</v>
      </c>
      <c r="I27" s="5">
        <f t="shared" si="9"/>
        <v>3949511</v>
      </c>
      <c r="J27" s="5">
        <f t="shared" si="9"/>
        <v>423458</v>
      </c>
      <c r="K27" s="5">
        <f t="shared" si="9"/>
        <v>0</v>
      </c>
      <c r="L27" s="5">
        <f t="shared" si="9"/>
        <v>939254</v>
      </c>
      <c r="M27" s="5">
        <f t="shared" si="9"/>
        <v>1252338.6666666667</v>
      </c>
      <c r="N27" s="5">
        <f t="shared" si="9"/>
        <v>2075800</v>
      </c>
      <c r="O27" s="29">
        <f t="shared" ref="O27:O40" si="10">N27/C27</f>
        <v>1.1807467406884939</v>
      </c>
      <c r="P27" s="29">
        <f t="shared" si="1"/>
        <v>0.4356426085250209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36" customFormat="1" ht="15.75">
      <c r="A28" s="16">
        <v>1</v>
      </c>
      <c r="B28" s="43" t="s">
        <v>131</v>
      </c>
      <c r="C28" s="5">
        <f>C29+C30+C31+C32+C33+C34+C35+C36+C37+C38+C39+C40</f>
        <v>1758040</v>
      </c>
      <c r="D28" s="5">
        <f>D29+D30+D31+D32+D33+D34+D35+D36+D37+D38+D39+D40</f>
        <v>4328601</v>
      </c>
      <c r="E28" s="5">
        <f>E29+E30+E31+E32+E33+E34+E35+E36+E37+E38+E39+E40</f>
        <v>379090</v>
      </c>
      <c r="F28" s="5"/>
      <c r="G28" s="5"/>
      <c r="H28" s="5">
        <f t="shared" ref="H28:N28" si="11">H29+H30+H31+H32+H33+H34+H35+H36+H37+H38+H39+H40</f>
        <v>3949511</v>
      </c>
      <c r="I28" s="5">
        <f t="shared" si="11"/>
        <v>3949511</v>
      </c>
      <c r="J28" s="5">
        <f t="shared" si="11"/>
        <v>0</v>
      </c>
      <c r="K28" s="5">
        <f t="shared" si="11"/>
        <v>0</v>
      </c>
      <c r="L28" s="5">
        <f t="shared" si="11"/>
        <v>895754</v>
      </c>
      <c r="M28" s="5">
        <f t="shared" si="11"/>
        <v>1194338.6666666667</v>
      </c>
      <c r="N28" s="5">
        <f t="shared" si="11"/>
        <v>1895800</v>
      </c>
      <c r="O28" s="29">
        <f t="shared" si="10"/>
        <v>1.0783599918090601</v>
      </c>
      <c r="P28" s="29">
        <f t="shared" si="1"/>
        <v>0.43797060528332366</v>
      </c>
      <c r="Q28" s="44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ht="15.75">
      <c r="A29" s="45" t="s">
        <v>132</v>
      </c>
      <c r="B29" s="46" t="s">
        <v>66</v>
      </c>
      <c r="C29" s="6">
        <f>53243+16925</f>
        <v>70168</v>
      </c>
      <c r="D29" s="6">
        <f t="shared" ref="D29:D40" si="12">E29+H29+J29</f>
        <v>104925</v>
      </c>
      <c r="E29" s="6">
        <v>3460</v>
      </c>
      <c r="F29" s="6"/>
      <c r="G29" s="6"/>
      <c r="H29" s="6">
        <v>101465</v>
      </c>
      <c r="I29" s="6">
        <v>101465</v>
      </c>
      <c r="J29" s="6"/>
      <c r="K29" s="6"/>
      <c r="L29" s="6">
        <f>33317+7320</f>
        <v>40637</v>
      </c>
      <c r="M29" s="6">
        <f>L29/3*4</f>
        <v>54182.666666666664</v>
      </c>
      <c r="N29" s="6">
        <v>65000</v>
      </c>
      <c r="O29" s="37">
        <f t="shared" si="10"/>
        <v>0.92634819290844828</v>
      </c>
      <c r="P29" s="37">
        <f t="shared" si="1"/>
        <v>0.61949011198475101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ht="15.75">
      <c r="A30" s="45" t="s">
        <v>133</v>
      </c>
      <c r="B30" s="46" t="s">
        <v>67</v>
      </c>
      <c r="C30" s="6">
        <v>759586</v>
      </c>
      <c r="D30" s="6">
        <f t="shared" si="12"/>
        <v>1914476</v>
      </c>
      <c r="E30" s="6">
        <v>129787</v>
      </c>
      <c r="F30" s="6"/>
      <c r="G30" s="6"/>
      <c r="H30" s="6">
        <v>1784689</v>
      </c>
      <c r="I30" s="6">
        <v>1784689</v>
      </c>
      <c r="J30" s="6"/>
      <c r="K30" s="6"/>
      <c r="L30" s="6">
        <v>385215</v>
      </c>
      <c r="M30" s="6">
        <f t="shared" ref="M30:M43" si="13">L30/3*4</f>
        <v>513620</v>
      </c>
      <c r="N30" s="6">
        <f>820000+30000</f>
        <v>850000</v>
      </c>
      <c r="O30" s="37">
        <f t="shared" si="10"/>
        <v>1.1190306298430988</v>
      </c>
      <c r="P30" s="37">
        <f t="shared" si="1"/>
        <v>0.44398571724064445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ht="15.75">
      <c r="A31" s="45" t="s">
        <v>134</v>
      </c>
      <c r="B31" s="46" t="s">
        <v>68</v>
      </c>
      <c r="C31" s="6">
        <v>4248</v>
      </c>
      <c r="D31" s="6">
        <f t="shared" si="12"/>
        <v>22036</v>
      </c>
      <c r="E31" s="6">
        <v>7450</v>
      </c>
      <c r="F31" s="6"/>
      <c r="G31" s="6"/>
      <c r="H31" s="6">
        <v>14586</v>
      </c>
      <c r="I31" s="6">
        <v>14586</v>
      </c>
      <c r="J31" s="6"/>
      <c r="K31" s="6"/>
      <c r="L31" s="6">
        <v>5203</v>
      </c>
      <c r="M31" s="6">
        <f t="shared" si="13"/>
        <v>6937.333333333333</v>
      </c>
      <c r="N31" s="6">
        <v>10300</v>
      </c>
      <c r="O31" s="37">
        <f t="shared" si="10"/>
        <v>2.4246704331450095</v>
      </c>
      <c r="P31" s="37">
        <f t="shared" si="1"/>
        <v>0.46741695407514977</v>
      </c>
      <c r="Q31" s="4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pans="1:246" ht="15.75">
      <c r="A32" s="45" t="s">
        <v>135</v>
      </c>
      <c r="B32" s="46" t="s">
        <v>69</v>
      </c>
      <c r="C32" s="6">
        <f>208729+6597</f>
        <v>215326</v>
      </c>
      <c r="D32" s="6">
        <f t="shared" si="12"/>
        <v>481556</v>
      </c>
      <c r="E32" s="6">
        <f>67036-55932</f>
        <v>11104</v>
      </c>
      <c r="F32" s="6"/>
      <c r="G32" s="6"/>
      <c r="H32" s="6">
        <v>470452</v>
      </c>
      <c r="I32" s="6">
        <v>470452</v>
      </c>
      <c r="J32" s="6"/>
      <c r="K32" s="6"/>
      <c r="L32" s="6">
        <v>102970</v>
      </c>
      <c r="M32" s="6">
        <f t="shared" si="13"/>
        <v>137293.33333333334</v>
      </c>
      <c r="N32" s="6">
        <v>200000</v>
      </c>
      <c r="O32" s="37">
        <f t="shared" si="10"/>
        <v>0.92882420144339284</v>
      </c>
      <c r="P32" s="37">
        <f t="shared" si="1"/>
        <v>0.41532033657560075</v>
      </c>
      <c r="Q32" s="3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246" ht="15.75">
      <c r="A33" s="45" t="s">
        <v>136</v>
      </c>
      <c r="B33" s="46" t="s">
        <v>70</v>
      </c>
      <c r="C33" s="6">
        <v>18616</v>
      </c>
      <c r="D33" s="6">
        <f t="shared" si="12"/>
        <v>52015</v>
      </c>
      <c r="E33" s="6">
        <v>4648</v>
      </c>
      <c r="F33" s="6"/>
      <c r="G33" s="6"/>
      <c r="H33" s="6">
        <v>47367</v>
      </c>
      <c r="I33" s="6">
        <v>47367</v>
      </c>
      <c r="J33" s="6"/>
      <c r="K33" s="6"/>
      <c r="L33" s="6">
        <v>9015</v>
      </c>
      <c r="M33" s="6">
        <f>L33/3*4</f>
        <v>12020</v>
      </c>
      <c r="N33" s="6">
        <v>22000</v>
      </c>
      <c r="O33" s="37">
        <f t="shared" si="10"/>
        <v>1.1817791147400085</v>
      </c>
      <c r="P33" s="37">
        <f t="shared" si="1"/>
        <v>0.42295491685090841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ht="15.75">
      <c r="A34" s="45" t="s">
        <v>137</v>
      </c>
      <c r="B34" s="46" t="s">
        <v>71</v>
      </c>
      <c r="C34" s="6">
        <v>11808</v>
      </c>
      <c r="D34" s="6">
        <f t="shared" si="12"/>
        <v>25444</v>
      </c>
      <c r="E34" s="6"/>
      <c r="F34" s="6"/>
      <c r="G34" s="6"/>
      <c r="H34" s="6">
        <v>25444</v>
      </c>
      <c r="I34" s="6">
        <v>25444</v>
      </c>
      <c r="J34" s="6"/>
      <c r="K34" s="6"/>
      <c r="L34" s="6">
        <v>5277</v>
      </c>
      <c r="M34" s="6">
        <f t="shared" si="13"/>
        <v>7036</v>
      </c>
      <c r="N34" s="6">
        <v>10500</v>
      </c>
      <c r="O34" s="37">
        <f t="shared" si="10"/>
        <v>0.88922764227642281</v>
      </c>
      <c r="P34" s="37">
        <f t="shared" si="1"/>
        <v>0.41267096368495521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1:246" ht="15.75">
      <c r="A35" s="45" t="s">
        <v>138</v>
      </c>
      <c r="B35" s="46" t="s">
        <v>72</v>
      </c>
      <c r="C35" s="6">
        <v>6009</v>
      </c>
      <c r="D35" s="6">
        <f t="shared" si="12"/>
        <v>13379</v>
      </c>
      <c r="E35" s="6"/>
      <c r="F35" s="6"/>
      <c r="G35" s="6"/>
      <c r="H35" s="6">
        <v>13379</v>
      </c>
      <c r="I35" s="6">
        <v>13379</v>
      </c>
      <c r="J35" s="6"/>
      <c r="K35" s="6"/>
      <c r="L35" s="6">
        <v>2396</v>
      </c>
      <c r="M35" s="6">
        <f t="shared" si="13"/>
        <v>3194.6666666666665</v>
      </c>
      <c r="N35" s="6">
        <v>6000</v>
      </c>
      <c r="O35" s="37">
        <f t="shared" si="10"/>
        <v>0.99850224663005493</v>
      </c>
      <c r="P35" s="37">
        <f t="shared" si="1"/>
        <v>0.44846401076313624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1:246" ht="15.75">
      <c r="A36" s="45" t="s">
        <v>139</v>
      </c>
      <c r="B36" s="46" t="s">
        <v>73</v>
      </c>
      <c r="C36" s="6">
        <v>43871</v>
      </c>
      <c r="D36" s="6">
        <f t="shared" si="12"/>
        <v>89188</v>
      </c>
      <c r="E36" s="6">
        <v>16146</v>
      </c>
      <c r="F36" s="6"/>
      <c r="G36" s="6"/>
      <c r="H36" s="6">
        <v>73042</v>
      </c>
      <c r="I36" s="6">
        <v>73042</v>
      </c>
      <c r="J36" s="6"/>
      <c r="K36" s="6"/>
      <c r="L36" s="6">
        <v>11146</v>
      </c>
      <c r="M36" s="6">
        <f t="shared" si="13"/>
        <v>14861.333333333334</v>
      </c>
      <c r="N36" s="6">
        <v>38000</v>
      </c>
      <c r="O36" s="37">
        <f t="shared" si="10"/>
        <v>0.86617583369423989</v>
      </c>
      <c r="P36" s="37">
        <f t="shared" si="1"/>
        <v>0.42606628694443199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</row>
    <row r="37" spans="1:246" ht="15.75">
      <c r="A37" s="45" t="s">
        <v>140</v>
      </c>
      <c r="B37" s="46" t="s">
        <v>74</v>
      </c>
      <c r="C37" s="6">
        <v>121456</v>
      </c>
      <c r="D37" s="6">
        <f t="shared" si="12"/>
        <v>396126</v>
      </c>
      <c r="E37" s="6">
        <v>108051</v>
      </c>
      <c r="F37" s="6"/>
      <c r="G37" s="6"/>
      <c r="H37" s="6">
        <v>288075</v>
      </c>
      <c r="I37" s="6">
        <v>288075</v>
      </c>
      <c r="J37" s="6"/>
      <c r="K37" s="6"/>
      <c r="L37" s="6">
        <v>68164</v>
      </c>
      <c r="M37" s="6">
        <f t="shared" si="13"/>
        <v>90885.333333333328</v>
      </c>
      <c r="N37" s="6">
        <v>150000</v>
      </c>
      <c r="O37" s="37">
        <f t="shared" si="10"/>
        <v>1.2350151495191675</v>
      </c>
      <c r="P37" s="37">
        <f t="shared" si="1"/>
        <v>0.37866739370806257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</row>
    <row r="38" spans="1:246" ht="15.75">
      <c r="A38" s="45" t="s">
        <v>141</v>
      </c>
      <c r="B38" s="46" t="s">
        <v>75</v>
      </c>
      <c r="C38" s="6">
        <v>422954</v>
      </c>
      <c r="D38" s="6">
        <f t="shared" si="12"/>
        <v>918303</v>
      </c>
      <c r="E38" s="6">
        <v>28956</v>
      </c>
      <c r="F38" s="6"/>
      <c r="G38" s="6"/>
      <c r="H38" s="6">
        <v>889347</v>
      </c>
      <c r="I38" s="6">
        <v>889347</v>
      </c>
      <c r="J38" s="6"/>
      <c r="K38" s="6"/>
      <c r="L38" s="6">
        <v>229766</v>
      </c>
      <c r="M38" s="6">
        <f t="shared" si="13"/>
        <v>306354.66666666669</v>
      </c>
      <c r="N38" s="6">
        <v>459000</v>
      </c>
      <c r="O38" s="37">
        <f t="shared" si="10"/>
        <v>1.08522439792507</v>
      </c>
      <c r="P38" s="37">
        <f t="shared" si="1"/>
        <v>0.49983502177385897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</row>
    <row r="39" spans="1:246" ht="15.75">
      <c r="A39" s="45" t="s">
        <v>142</v>
      </c>
      <c r="B39" s="46" t="s">
        <v>76</v>
      </c>
      <c r="C39" s="6">
        <v>49378</v>
      </c>
      <c r="D39" s="6">
        <f t="shared" si="12"/>
        <v>155316</v>
      </c>
      <c r="E39" s="6">
        <v>47150</v>
      </c>
      <c r="F39" s="6"/>
      <c r="G39" s="6"/>
      <c r="H39" s="6">
        <v>108166</v>
      </c>
      <c r="I39" s="6">
        <v>108166</v>
      </c>
      <c r="J39" s="6"/>
      <c r="K39" s="6"/>
      <c r="L39" s="6">
        <v>28363</v>
      </c>
      <c r="M39" s="6">
        <f t="shared" si="13"/>
        <v>37817.333333333336</v>
      </c>
      <c r="N39" s="6">
        <v>70000</v>
      </c>
      <c r="O39" s="37">
        <f t="shared" si="10"/>
        <v>1.4176353841791891</v>
      </c>
      <c r="P39" s="37">
        <f t="shared" si="1"/>
        <v>0.45069406886605373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</row>
    <row r="40" spans="1:246" ht="15.75">
      <c r="A40" s="45" t="s">
        <v>143</v>
      </c>
      <c r="B40" s="46" t="s">
        <v>77</v>
      </c>
      <c r="C40" s="6">
        <f>815+33805</f>
        <v>34620</v>
      </c>
      <c r="D40" s="6">
        <f t="shared" si="12"/>
        <v>155837</v>
      </c>
      <c r="E40" s="6">
        <v>22338</v>
      </c>
      <c r="F40" s="6"/>
      <c r="G40" s="6"/>
      <c r="H40" s="6">
        <f>10025+44092+79382</f>
        <v>133499</v>
      </c>
      <c r="I40" s="6">
        <v>133499</v>
      </c>
      <c r="J40" s="6"/>
      <c r="K40" s="6"/>
      <c r="L40" s="6">
        <v>7602</v>
      </c>
      <c r="M40" s="6">
        <f t="shared" si="13"/>
        <v>10136</v>
      </c>
      <c r="N40" s="6">
        <v>15000</v>
      </c>
      <c r="O40" s="37">
        <f t="shared" si="10"/>
        <v>0.43327556325823224</v>
      </c>
      <c r="P40" s="37">
        <f t="shared" si="1"/>
        <v>9.6254419682103742E-2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</row>
    <row r="41" spans="1:246" ht="31.5">
      <c r="A41" s="16">
        <v>2</v>
      </c>
      <c r="B41" s="7" t="s">
        <v>144</v>
      </c>
      <c r="C41" s="5">
        <f>C42+C43</f>
        <v>0</v>
      </c>
      <c r="D41" s="5">
        <f t="shared" ref="D41:N41" si="14">D42+D43</f>
        <v>436314</v>
      </c>
      <c r="E41" s="5">
        <f t="shared" si="14"/>
        <v>12856</v>
      </c>
      <c r="F41" s="5"/>
      <c r="G41" s="5"/>
      <c r="H41" s="5">
        <f>H42+H43</f>
        <v>423458</v>
      </c>
      <c r="I41" s="5">
        <f>I42+I43</f>
        <v>0</v>
      </c>
      <c r="J41" s="5">
        <f>J42+J43</f>
        <v>423458</v>
      </c>
      <c r="K41" s="5">
        <f>K42+K43</f>
        <v>0</v>
      </c>
      <c r="L41" s="5">
        <f t="shared" si="14"/>
        <v>43500</v>
      </c>
      <c r="M41" s="5">
        <f t="shared" si="14"/>
        <v>58000</v>
      </c>
      <c r="N41" s="5">
        <f t="shared" si="14"/>
        <v>180000</v>
      </c>
      <c r="O41" s="29"/>
      <c r="P41" s="29">
        <f t="shared" si="1"/>
        <v>0.41254692721297048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</row>
    <row r="42" spans="1:246" ht="15.75">
      <c r="A42" s="45" t="s">
        <v>145</v>
      </c>
      <c r="B42" s="47" t="s">
        <v>146</v>
      </c>
      <c r="C42" s="6">
        <v>0</v>
      </c>
      <c r="D42" s="6">
        <f>E42+H42+K42</f>
        <v>117667</v>
      </c>
      <c r="E42" s="6">
        <v>12856</v>
      </c>
      <c r="F42" s="6"/>
      <c r="G42" s="6"/>
      <c r="H42" s="6">
        <v>104811</v>
      </c>
      <c r="I42" s="6"/>
      <c r="J42" s="6">
        <v>104811</v>
      </c>
      <c r="K42" s="6"/>
      <c r="L42" s="6">
        <v>3500</v>
      </c>
      <c r="M42" s="6">
        <f t="shared" si="13"/>
        <v>4666.666666666667</v>
      </c>
      <c r="N42" s="6">
        <v>40000</v>
      </c>
      <c r="O42" s="29"/>
      <c r="P42" s="37">
        <f t="shared" si="1"/>
        <v>0.33994237976662955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</row>
    <row r="43" spans="1:246" ht="15.75">
      <c r="A43" s="45" t="s">
        <v>147</v>
      </c>
      <c r="B43" s="47" t="s">
        <v>81</v>
      </c>
      <c r="C43" s="6"/>
      <c r="D43" s="6">
        <f>E43+H43+K43</f>
        <v>318647</v>
      </c>
      <c r="E43" s="6"/>
      <c r="F43" s="6"/>
      <c r="G43" s="6"/>
      <c r="H43" s="6">
        <v>318647</v>
      </c>
      <c r="I43" s="6"/>
      <c r="J43" s="6">
        <v>318647</v>
      </c>
      <c r="K43" s="6"/>
      <c r="L43" s="6">
        <v>40000</v>
      </c>
      <c r="M43" s="6">
        <f t="shared" si="13"/>
        <v>53333.333333333336</v>
      </c>
      <c r="N43" s="6">
        <v>140000</v>
      </c>
      <c r="O43" s="29"/>
      <c r="P43" s="37">
        <f t="shared" si="1"/>
        <v>0.43935765910239233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ht="15.75">
      <c r="A44" s="16" t="s">
        <v>44</v>
      </c>
      <c r="B44" s="43" t="s">
        <v>78</v>
      </c>
      <c r="C44" s="5">
        <v>0</v>
      </c>
      <c r="D44" s="5">
        <f t="shared" ref="D44:D49" si="15">E44+H44+K44</f>
        <v>1000</v>
      </c>
      <c r="E44" s="5"/>
      <c r="F44" s="5"/>
      <c r="G44" s="5"/>
      <c r="H44" s="5">
        <v>1000</v>
      </c>
      <c r="I44" s="5">
        <v>1000</v>
      </c>
      <c r="J44" s="5"/>
      <c r="K44" s="5"/>
      <c r="L44" s="5"/>
      <c r="M44" s="6"/>
      <c r="N44" s="6"/>
      <c r="O44" s="37"/>
      <c r="P44" s="37">
        <f>L44/H44</f>
        <v>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</row>
    <row r="45" spans="1:246" ht="15.75">
      <c r="A45" s="16" t="s">
        <v>45</v>
      </c>
      <c r="B45" s="43" t="s">
        <v>79</v>
      </c>
      <c r="C45" s="5">
        <v>0</v>
      </c>
      <c r="D45" s="5">
        <f t="shared" si="15"/>
        <v>114725</v>
      </c>
      <c r="E45" s="5">
        <v>17987</v>
      </c>
      <c r="F45" s="5"/>
      <c r="G45" s="5"/>
      <c r="H45" s="5">
        <v>96738</v>
      </c>
      <c r="I45" s="5">
        <v>96738</v>
      </c>
      <c r="J45" s="5"/>
      <c r="K45" s="5"/>
      <c r="L45" s="5"/>
      <c r="M45" s="6"/>
      <c r="N45" s="6"/>
      <c r="O45" s="37"/>
      <c r="P45" s="37">
        <f>L45/H45</f>
        <v>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</row>
    <row r="46" spans="1:246" ht="15.75">
      <c r="A46" s="16" t="s">
        <v>46</v>
      </c>
      <c r="B46" s="43" t="s">
        <v>148</v>
      </c>
      <c r="C46" s="5"/>
      <c r="D46" s="5">
        <f t="shared" si="15"/>
        <v>118602</v>
      </c>
      <c r="E46" s="5">
        <v>111102</v>
      </c>
      <c r="F46" s="5"/>
      <c r="G46" s="5"/>
      <c r="H46" s="5">
        <v>7500</v>
      </c>
      <c r="I46" s="5">
        <v>7500</v>
      </c>
      <c r="J46" s="5"/>
      <c r="K46" s="5"/>
      <c r="L46" s="5"/>
      <c r="M46" s="6"/>
      <c r="N46" s="6"/>
      <c r="O46" s="37"/>
      <c r="P46" s="37">
        <f>L46/H46</f>
        <v>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</row>
    <row r="47" spans="1:246" ht="15.75">
      <c r="A47" s="16" t="s">
        <v>47</v>
      </c>
      <c r="B47" s="43" t="s">
        <v>149</v>
      </c>
      <c r="C47" s="5">
        <v>0</v>
      </c>
      <c r="D47" s="5">
        <f t="shared" si="15"/>
        <v>268786</v>
      </c>
      <c r="E47" s="5">
        <f>205854+55932</f>
        <v>261786</v>
      </c>
      <c r="F47" s="5"/>
      <c r="G47" s="5"/>
      <c r="H47" s="5">
        <v>7000</v>
      </c>
      <c r="I47" s="5">
        <v>7000</v>
      </c>
      <c r="J47" s="5"/>
      <c r="K47" s="5"/>
      <c r="L47" s="5"/>
      <c r="M47" s="5">
        <f>L47/273*300</f>
        <v>0</v>
      </c>
      <c r="N47" s="5"/>
      <c r="O47" s="37"/>
      <c r="P47" s="37">
        <f>L47/H47</f>
        <v>0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</row>
    <row r="48" spans="1:246" ht="15.75">
      <c r="A48" s="16" t="s">
        <v>150</v>
      </c>
      <c r="B48" s="43" t="s">
        <v>151</v>
      </c>
      <c r="C48" s="5"/>
      <c r="D48" s="5">
        <f t="shared" si="15"/>
        <v>400</v>
      </c>
      <c r="E48" s="5"/>
      <c r="F48" s="5"/>
      <c r="G48" s="5"/>
      <c r="H48" s="5">
        <v>400</v>
      </c>
      <c r="I48" s="5">
        <v>400</v>
      </c>
      <c r="J48" s="5"/>
      <c r="K48" s="5"/>
      <c r="L48" s="5"/>
      <c r="M48" s="5"/>
      <c r="N48" s="5"/>
      <c r="O48" s="37"/>
      <c r="P48" s="2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</row>
    <row r="49" spans="1:246" ht="15.75">
      <c r="A49" s="48" t="s">
        <v>152</v>
      </c>
      <c r="B49" s="49" t="s">
        <v>153</v>
      </c>
      <c r="C49" s="18"/>
      <c r="D49" s="5">
        <f t="shared" si="15"/>
        <v>4575</v>
      </c>
      <c r="E49" s="18">
        <v>4575</v>
      </c>
      <c r="F49" s="18"/>
      <c r="G49" s="18"/>
      <c r="H49" s="18"/>
      <c r="I49" s="18"/>
      <c r="J49" s="18"/>
      <c r="K49" s="18"/>
      <c r="L49" s="18"/>
      <c r="M49" s="18"/>
      <c r="N49" s="18"/>
      <c r="O49" s="50"/>
      <c r="P49" s="51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</row>
    <row r="50" spans="1:246" ht="15.75">
      <c r="A50" s="328"/>
      <c r="B50" s="32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52"/>
      <c r="P50" s="52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</row>
    <row r="51" spans="1:246" ht="15.75">
      <c r="A51" s="53"/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</row>
    <row r="52" spans="1:246" s="55" customFormat="1" ht="15.75">
      <c r="A52" s="54"/>
      <c r="B52" s="329" t="s">
        <v>170</v>
      </c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s="55" customFormat="1" ht="15.75">
      <c r="A53" s="54"/>
      <c r="B53" s="330" t="s">
        <v>171</v>
      </c>
      <c r="C53" s="330"/>
      <c r="D53" s="330"/>
      <c r="E53" s="330"/>
      <c r="F53" s="330"/>
      <c r="G53" s="330"/>
      <c r="H53" s="330"/>
      <c r="I53" s="330"/>
      <c r="J53" s="330"/>
      <c r="K53" s="10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</sheetData>
  <mergeCells count="19">
    <mergeCell ref="B52:O52"/>
    <mergeCell ref="B53:J53"/>
    <mergeCell ref="O1:P1"/>
    <mergeCell ref="A2:P2"/>
    <mergeCell ref="E4:K4"/>
    <mergeCell ref="M4:M6"/>
    <mergeCell ref="N4:N6"/>
    <mergeCell ref="O4:P5"/>
    <mergeCell ref="F5:G5"/>
    <mergeCell ref="H5:H6"/>
    <mergeCell ref="I5:J5"/>
    <mergeCell ref="K5:K6"/>
    <mergeCell ref="C4:C6"/>
    <mergeCell ref="D4:D6"/>
    <mergeCell ref="L4:L6"/>
    <mergeCell ref="A5:A6"/>
    <mergeCell ref="B5:B6"/>
    <mergeCell ref="E5:E6"/>
    <mergeCell ref="A50:B5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3"/>
  <sheetViews>
    <sheetView workbookViewId="0">
      <selection activeCell="B18" sqref="B18"/>
    </sheetView>
  </sheetViews>
  <sheetFormatPr defaultColWidth="11.375" defaultRowHeight="15.75"/>
  <cols>
    <col min="1" max="1" width="5.25" style="54" customWidth="1"/>
    <col min="2" max="2" width="53.25" style="19" customWidth="1"/>
    <col min="3" max="3" width="13.875" style="19" customWidth="1"/>
    <col min="4" max="4" width="13.125" style="19" customWidth="1"/>
    <col min="5" max="5" width="13.625" style="109" customWidth="1"/>
    <col min="6" max="6" width="14.375" style="109" customWidth="1"/>
    <col min="7" max="7" width="12.75" style="109" customWidth="1"/>
    <col min="8" max="10" width="11.375" style="10" customWidth="1"/>
    <col min="11" max="11" width="14" style="19" hidden="1" customWidth="1"/>
    <col min="12" max="15" width="11.375" style="19" hidden="1" customWidth="1"/>
    <col min="16" max="16" width="9.125" style="19" hidden="1" customWidth="1"/>
    <col min="17" max="243" width="9.125" style="19" customWidth="1"/>
    <col min="244" max="248" width="9.125" style="55" customWidth="1"/>
    <col min="249" max="249" width="5.25" style="55" customWidth="1"/>
    <col min="250" max="250" width="47.75" style="55" customWidth="1"/>
    <col min="251" max="253" width="11.375" style="55"/>
    <col min="254" max="254" width="5.25" style="55" customWidth="1"/>
    <col min="255" max="255" width="53.75" style="55" customWidth="1"/>
    <col min="256" max="256" width="11.375" style="55" customWidth="1"/>
    <col min="257" max="258" width="0" style="55" hidden="1" customWidth="1"/>
    <col min="259" max="259" width="14.625" style="55" customWidth="1"/>
    <col min="260" max="265" width="0" style="55" hidden="1" customWidth="1"/>
    <col min="266" max="266" width="12.75" style="55" customWidth="1"/>
    <col min="267" max="267" width="0" style="55" hidden="1" customWidth="1"/>
    <col min="268" max="268" width="11.375" style="55" customWidth="1"/>
    <col min="269" max="269" width="9.125" style="55" customWidth="1"/>
    <col min="270" max="270" width="13.75" style="55" customWidth="1"/>
    <col min="271" max="271" width="15.375" style="55" customWidth="1"/>
    <col min="272" max="504" width="9.125" style="55" customWidth="1"/>
    <col min="505" max="505" width="5.25" style="55" customWidth="1"/>
    <col min="506" max="506" width="47.75" style="55" customWidth="1"/>
    <col min="507" max="509" width="11.375" style="55"/>
    <col min="510" max="510" width="5.25" style="55" customWidth="1"/>
    <col min="511" max="511" width="53.75" style="55" customWidth="1"/>
    <col min="512" max="512" width="11.375" style="55" customWidth="1"/>
    <col min="513" max="514" width="0" style="55" hidden="1" customWidth="1"/>
    <col min="515" max="515" width="14.625" style="55" customWidth="1"/>
    <col min="516" max="521" width="0" style="55" hidden="1" customWidth="1"/>
    <col min="522" max="522" width="12.75" style="55" customWidth="1"/>
    <col min="523" max="523" width="0" style="55" hidden="1" customWidth="1"/>
    <col min="524" max="524" width="11.375" style="55" customWidth="1"/>
    <col min="525" max="525" width="9.125" style="55" customWidth="1"/>
    <col min="526" max="526" width="13.75" style="55" customWidth="1"/>
    <col min="527" max="527" width="15.375" style="55" customWidth="1"/>
    <col min="528" max="760" width="9.125" style="55" customWidth="1"/>
    <col min="761" max="761" width="5.25" style="55" customWidth="1"/>
    <col min="762" max="762" width="47.75" style="55" customWidth="1"/>
    <col min="763" max="765" width="11.375" style="55"/>
    <col min="766" max="766" width="5.25" style="55" customWidth="1"/>
    <col min="767" max="767" width="53.75" style="55" customWidth="1"/>
    <col min="768" max="768" width="11.375" style="55" customWidth="1"/>
    <col min="769" max="770" width="0" style="55" hidden="1" customWidth="1"/>
    <col min="771" max="771" width="14.625" style="55" customWidth="1"/>
    <col min="772" max="777" width="0" style="55" hidden="1" customWidth="1"/>
    <col min="778" max="778" width="12.75" style="55" customWidth="1"/>
    <col min="779" max="779" width="0" style="55" hidden="1" customWidth="1"/>
    <col min="780" max="780" width="11.375" style="55" customWidth="1"/>
    <col min="781" max="781" width="9.125" style="55" customWidth="1"/>
    <col min="782" max="782" width="13.75" style="55" customWidth="1"/>
    <col min="783" max="783" width="15.375" style="55" customWidth="1"/>
    <col min="784" max="1016" width="9.125" style="55" customWidth="1"/>
    <col min="1017" max="1017" width="5.25" style="55" customWidth="1"/>
    <col min="1018" max="1018" width="47.75" style="55" customWidth="1"/>
    <col min="1019" max="1021" width="11.375" style="55"/>
    <col min="1022" max="1022" width="5.25" style="55" customWidth="1"/>
    <col min="1023" max="1023" width="53.75" style="55" customWidth="1"/>
    <col min="1024" max="1024" width="11.375" style="55" customWidth="1"/>
    <col min="1025" max="1026" width="0" style="55" hidden="1" customWidth="1"/>
    <col min="1027" max="1027" width="14.625" style="55" customWidth="1"/>
    <col min="1028" max="1033" width="0" style="55" hidden="1" customWidth="1"/>
    <col min="1034" max="1034" width="12.75" style="55" customWidth="1"/>
    <col min="1035" max="1035" width="0" style="55" hidden="1" customWidth="1"/>
    <col min="1036" max="1036" width="11.375" style="55" customWidth="1"/>
    <col min="1037" max="1037" width="9.125" style="55" customWidth="1"/>
    <col min="1038" max="1038" width="13.75" style="55" customWidth="1"/>
    <col min="1039" max="1039" width="15.375" style="55" customWidth="1"/>
    <col min="1040" max="1272" width="9.125" style="55" customWidth="1"/>
    <col min="1273" max="1273" width="5.25" style="55" customWidth="1"/>
    <col min="1274" max="1274" width="47.75" style="55" customWidth="1"/>
    <col min="1275" max="1277" width="11.375" style="55"/>
    <col min="1278" max="1278" width="5.25" style="55" customWidth="1"/>
    <col min="1279" max="1279" width="53.75" style="55" customWidth="1"/>
    <col min="1280" max="1280" width="11.375" style="55" customWidth="1"/>
    <col min="1281" max="1282" width="0" style="55" hidden="1" customWidth="1"/>
    <col min="1283" max="1283" width="14.625" style="55" customWidth="1"/>
    <col min="1284" max="1289" width="0" style="55" hidden="1" customWidth="1"/>
    <col min="1290" max="1290" width="12.75" style="55" customWidth="1"/>
    <col min="1291" max="1291" width="0" style="55" hidden="1" customWidth="1"/>
    <col min="1292" max="1292" width="11.375" style="55" customWidth="1"/>
    <col min="1293" max="1293" width="9.125" style="55" customWidth="1"/>
    <col min="1294" max="1294" width="13.75" style="55" customWidth="1"/>
    <col min="1295" max="1295" width="15.375" style="55" customWidth="1"/>
    <col min="1296" max="1528" width="9.125" style="55" customWidth="1"/>
    <col min="1529" max="1529" width="5.25" style="55" customWidth="1"/>
    <col min="1530" max="1530" width="47.75" style="55" customWidth="1"/>
    <col min="1531" max="1533" width="11.375" style="55"/>
    <col min="1534" max="1534" width="5.25" style="55" customWidth="1"/>
    <col min="1535" max="1535" width="53.75" style="55" customWidth="1"/>
    <col min="1536" max="1536" width="11.375" style="55" customWidth="1"/>
    <col min="1537" max="1538" width="0" style="55" hidden="1" customWidth="1"/>
    <col min="1539" max="1539" width="14.625" style="55" customWidth="1"/>
    <col min="1540" max="1545" width="0" style="55" hidden="1" customWidth="1"/>
    <col min="1546" max="1546" width="12.75" style="55" customWidth="1"/>
    <col min="1547" max="1547" width="0" style="55" hidden="1" customWidth="1"/>
    <col min="1548" max="1548" width="11.375" style="55" customWidth="1"/>
    <col min="1549" max="1549" width="9.125" style="55" customWidth="1"/>
    <col min="1550" max="1550" width="13.75" style="55" customWidth="1"/>
    <col min="1551" max="1551" width="15.375" style="55" customWidth="1"/>
    <col min="1552" max="1784" width="9.125" style="55" customWidth="1"/>
    <col min="1785" max="1785" width="5.25" style="55" customWidth="1"/>
    <col min="1786" max="1786" width="47.75" style="55" customWidth="1"/>
    <col min="1787" max="1789" width="11.375" style="55"/>
    <col min="1790" max="1790" width="5.25" style="55" customWidth="1"/>
    <col min="1791" max="1791" width="53.75" style="55" customWidth="1"/>
    <col min="1792" max="1792" width="11.375" style="55" customWidth="1"/>
    <col min="1793" max="1794" width="0" style="55" hidden="1" customWidth="1"/>
    <col min="1795" max="1795" width="14.625" style="55" customWidth="1"/>
    <col min="1796" max="1801" width="0" style="55" hidden="1" customWidth="1"/>
    <col min="1802" max="1802" width="12.75" style="55" customWidth="1"/>
    <col min="1803" max="1803" width="0" style="55" hidden="1" customWidth="1"/>
    <col min="1804" max="1804" width="11.375" style="55" customWidth="1"/>
    <col min="1805" max="1805" width="9.125" style="55" customWidth="1"/>
    <col min="1806" max="1806" width="13.75" style="55" customWidth="1"/>
    <col min="1807" max="1807" width="15.375" style="55" customWidth="1"/>
    <col min="1808" max="2040" width="9.125" style="55" customWidth="1"/>
    <col min="2041" max="2041" width="5.25" style="55" customWidth="1"/>
    <col min="2042" max="2042" width="47.75" style="55" customWidth="1"/>
    <col min="2043" max="2045" width="11.375" style="55"/>
    <col min="2046" max="2046" width="5.25" style="55" customWidth="1"/>
    <col min="2047" max="2047" width="53.75" style="55" customWidth="1"/>
    <col min="2048" max="2048" width="11.375" style="55" customWidth="1"/>
    <col min="2049" max="2050" width="0" style="55" hidden="1" customWidth="1"/>
    <col min="2051" max="2051" width="14.625" style="55" customWidth="1"/>
    <col min="2052" max="2057" width="0" style="55" hidden="1" customWidth="1"/>
    <col min="2058" max="2058" width="12.75" style="55" customWidth="1"/>
    <col min="2059" max="2059" width="0" style="55" hidden="1" customWidth="1"/>
    <col min="2060" max="2060" width="11.375" style="55" customWidth="1"/>
    <col min="2061" max="2061" width="9.125" style="55" customWidth="1"/>
    <col min="2062" max="2062" width="13.75" style="55" customWidth="1"/>
    <col min="2063" max="2063" width="15.375" style="55" customWidth="1"/>
    <col min="2064" max="2296" width="9.125" style="55" customWidth="1"/>
    <col min="2297" max="2297" width="5.25" style="55" customWidth="1"/>
    <col min="2298" max="2298" width="47.75" style="55" customWidth="1"/>
    <col min="2299" max="2301" width="11.375" style="55"/>
    <col min="2302" max="2302" width="5.25" style="55" customWidth="1"/>
    <col min="2303" max="2303" width="53.75" style="55" customWidth="1"/>
    <col min="2304" max="2304" width="11.375" style="55" customWidth="1"/>
    <col min="2305" max="2306" width="0" style="55" hidden="1" customWidth="1"/>
    <col min="2307" max="2307" width="14.625" style="55" customWidth="1"/>
    <col min="2308" max="2313" width="0" style="55" hidden="1" customWidth="1"/>
    <col min="2314" max="2314" width="12.75" style="55" customWidth="1"/>
    <col min="2315" max="2315" width="0" style="55" hidden="1" customWidth="1"/>
    <col min="2316" max="2316" width="11.375" style="55" customWidth="1"/>
    <col min="2317" max="2317" width="9.125" style="55" customWidth="1"/>
    <col min="2318" max="2318" width="13.75" style="55" customWidth="1"/>
    <col min="2319" max="2319" width="15.375" style="55" customWidth="1"/>
    <col min="2320" max="2552" width="9.125" style="55" customWidth="1"/>
    <col min="2553" max="2553" width="5.25" style="55" customWidth="1"/>
    <col min="2554" max="2554" width="47.75" style="55" customWidth="1"/>
    <col min="2555" max="2557" width="11.375" style="55"/>
    <col min="2558" max="2558" width="5.25" style="55" customWidth="1"/>
    <col min="2559" max="2559" width="53.75" style="55" customWidth="1"/>
    <col min="2560" max="2560" width="11.375" style="55" customWidth="1"/>
    <col min="2561" max="2562" width="0" style="55" hidden="1" customWidth="1"/>
    <col min="2563" max="2563" width="14.625" style="55" customWidth="1"/>
    <col min="2564" max="2569" width="0" style="55" hidden="1" customWidth="1"/>
    <col min="2570" max="2570" width="12.75" style="55" customWidth="1"/>
    <col min="2571" max="2571" width="0" style="55" hidden="1" customWidth="1"/>
    <col min="2572" max="2572" width="11.375" style="55" customWidth="1"/>
    <col min="2573" max="2573" width="9.125" style="55" customWidth="1"/>
    <col min="2574" max="2574" width="13.75" style="55" customWidth="1"/>
    <col min="2575" max="2575" width="15.375" style="55" customWidth="1"/>
    <col min="2576" max="2808" width="9.125" style="55" customWidth="1"/>
    <col min="2809" max="2809" width="5.25" style="55" customWidth="1"/>
    <col min="2810" max="2810" width="47.75" style="55" customWidth="1"/>
    <col min="2811" max="2813" width="11.375" style="55"/>
    <col min="2814" max="2814" width="5.25" style="55" customWidth="1"/>
    <col min="2815" max="2815" width="53.75" style="55" customWidth="1"/>
    <col min="2816" max="2816" width="11.375" style="55" customWidth="1"/>
    <col min="2817" max="2818" width="0" style="55" hidden="1" customWidth="1"/>
    <col min="2819" max="2819" width="14.625" style="55" customWidth="1"/>
    <col min="2820" max="2825" width="0" style="55" hidden="1" customWidth="1"/>
    <col min="2826" max="2826" width="12.75" style="55" customWidth="1"/>
    <col min="2827" max="2827" width="0" style="55" hidden="1" customWidth="1"/>
    <col min="2828" max="2828" width="11.375" style="55" customWidth="1"/>
    <col min="2829" max="2829" width="9.125" style="55" customWidth="1"/>
    <col min="2830" max="2830" width="13.75" style="55" customWidth="1"/>
    <col min="2831" max="2831" width="15.375" style="55" customWidth="1"/>
    <col min="2832" max="3064" width="9.125" style="55" customWidth="1"/>
    <col min="3065" max="3065" width="5.25" style="55" customWidth="1"/>
    <col min="3066" max="3066" width="47.75" style="55" customWidth="1"/>
    <col min="3067" max="3069" width="11.375" style="55"/>
    <col min="3070" max="3070" width="5.25" style="55" customWidth="1"/>
    <col min="3071" max="3071" width="53.75" style="55" customWidth="1"/>
    <col min="3072" max="3072" width="11.375" style="55" customWidth="1"/>
    <col min="3073" max="3074" width="0" style="55" hidden="1" customWidth="1"/>
    <col min="3075" max="3075" width="14.625" style="55" customWidth="1"/>
    <col min="3076" max="3081" width="0" style="55" hidden="1" customWidth="1"/>
    <col min="3082" max="3082" width="12.75" style="55" customWidth="1"/>
    <col min="3083" max="3083" width="0" style="55" hidden="1" customWidth="1"/>
    <col min="3084" max="3084" width="11.375" style="55" customWidth="1"/>
    <col min="3085" max="3085" width="9.125" style="55" customWidth="1"/>
    <col min="3086" max="3086" width="13.75" style="55" customWidth="1"/>
    <col min="3087" max="3087" width="15.375" style="55" customWidth="1"/>
    <col min="3088" max="3320" width="9.125" style="55" customWidth="1"/>
    <col min="3321" max="3321" width="5.25" style="55" customWidth="1"/>
    <col min="3322" max="3322" width="47.75" style="55" customWidth="1"/>
    <col min="3323" max="3325" width="11.375" style="55"/>
    <col min="3326" max="3326" width="5.25" style="55" customWidth="1"/>
    <col min="3327" max="3327" width="53.75" style="55" customWidth="1"/>
    <col min="3328" max="3328" width="11.375" style="55" customWidth="1"/>
    <col min="3329" max="3330" width="0" style="55" hidden="1" customWidth="1"/>
    <col min="3331" max="3331" width="14.625" style="55" customWidth="1"/>
    <col min="3332" max="3337" width="0" style="55" hidden="1" customWidth="1"/>
    <col min="3338" max="3338" width="12.75" style="55" customWidth="1"/>
    <col min="3339" max="3339" width="0" style="55" hidden="1" customWidth="1"/>
    <col min="3340" max="3340" width="11.375" style="55" customWidth="1"/>
    <col min="3341" max="3341" width="9.125" style="55" customWidth="1"/>
    <col min="3342" max="3342" width="13.75" style="55" customWidth="1"/>
    <col min="3343" max="3343" width="15.375" style="55" customWidth="1"/>
    <col min="3344" max="3576" width="9.125" style="55" customWidth="1"/>
    <col min="3577" max="3577" width="5.25" style="55" customWidth="1"/>
    <col min="3578" max="3578" width="47.75" style="55" customWidth="1"/>
    <col min="3579" max="3581" width="11.375" style="55"/>
    <col min="3582" max="3582" width="5.25" style="55" customWidth="1"/>
    <col min="3583" max="3583" width="53.75" style="55" customWidth="1"/>
    <col min="3584" max="3584" width="11.375" style="55" customWidth="1"/>
    <col min="3585" max="3586" width="0" style="55" hidden="1" customWidth="1"/>
    <col min="3587" max="3587" width="14.625" style="55" customWidth="1"/>
    <col min="3588" max="3593" width="0" style="55" hidden="1" customWidth="1"/>
    <col min="3594" max="3594" width="12.75" style="55" customWidth="1"/>
    <col min="3595" max="3595" width="0" style="55" hidden="1" customWidth="1"/>
    <col min="3596" max="3596" width="11.375" style="55" customWidth="1"/>
    <col min="3597" max="3597" width="9.125" style="55" customWidth="1"/>
    <col min="3598" max="3598" width="13.75" style="55" customWidth="1"/>
    <col min="3599" max="3599" width="15.375" style="55" customWidth="1"/>
    <col min="3600" max="3832" width="9.125" style="55" customWidth="1"/>
    <col min="3833" max="3833" width="5.25" style="55" customWidth="1"/>
    <col min="3834" max="3834" width="47.75" style="55" customWidth="1"/>
    <col min="3835" max="3837" width="11.375" style="55"/>
    <col min="3838" max="3838" width="5.25" style="55" customWidth="1"/>
    <col min="3839" max="3839" width="53.75" style="55" customWidth="1"/>
    <col min="3840" max="3840" width="11.375" style="55" customWidth="1"/>
    <col min="3841" max="3842" width="0" style="55" hidden="1" customWidth="1"/>
    <col min="3843" max="3843" width="14.625" style="55" customWidth="1"/>
    <col min="3844" max="3849" width="0" style="55" hidden="1" customWidth="1"/>
    <col min="3850" max="3850" width="12.75" style="55" customWidth="1"/>
    <col min="3851" max="3851" width="0" style="55" hidden="1" customWidth="1"/>
    <col min="3852" max="3852" width="11.375" style="55" customWidth="1"/>
    <col min="3853" max="3853" width="9.125" style="55" customWidth="1"/>
    <col min="3854" max="3854" width="13.75" style="55" customWidth="1"/>
    <col min="3855" max="3855" width="15.375" style="55" customWidth="1"/>
    <col min="3856" max="4088" width="9.125" style="55" customWidth="1"/>
    <col min="4089" max="4089" width="5.25" style="55" customWidth="1"/>
    <col min="4090" max="4090" width="47.75" style="55" customWidth="1"/>
    <col min="4091" max="4093" width="11.375" style="55"/>
    <col min="4094" max="4094" width="5.25" style="55" customWidth="1"/>
    <col min="4095" max="4095" width="53.75" style="55" customWidth="1"/>
    <col min="4096" max="4096" width="11.375" style="55" customWidth="1"/>
    <col min="4097" max="4098" width="0" style="55" hidden="1" customWidth="1"/>
    <col min="4099" max="4099" width="14.625" style="55" customWidth="1"/>
    <col min="4100" max="4105" width="0" style="55" hidden="1" customWidth="1"/>
    <col min="4106" max="4106" width="12.75" style="55" customWidth="1"/>
    <col min="4107" max="4107" width="0" style="55" hidden="1" customWidth="1"/>
    <col min="4108" max="4108" width="11.375" style="55" customWidth="1"/>
    <col min="4109" max="4109" width="9.125" style="55" customWidth="1"/>
    <col min="4110" max="4110" width="13.75" style="55" customWidth="1"/>
    <col min="4111" max="4111" width="15.375" style="55" customWidth="1"/>
    <col min="4112" max="4344" width="9.125" style="55" customWidth="1"/>
    <col min="4345" max="4345" width="5.25" style="55" customWidth="1"/>
    <col min="4346" max="4346" width="47.75" style="55" customWidth="1"/>
    <col min="4347" max="4349" width="11.375" style="55"/>
    <col min="4350" max="4350" width="5.25" style="55" customWidth="1"/>
    <col min="4351" max="4351" width="53.75" style="55" customWidth="1"/>
    <col min="4352" max="4352" width="11.375" style="55" customWidth="1"/>
    <col min="4353" max="4354" width="0" style="55" hidden="1" customWidth="1"/>
    <col min="4355" max="4355" width="14.625" style="55" customWidth="1"/>
    <col min="4356" max="4361" width="0" style="55" hidden="1" customWidth="1"/>
    <col min="4362" max="4362" width="12.75" style="55" customWidth="1"/>
    <col min="4363" max="4363" width="0" style="55" hidden="1" customWidth="1"/>
    <col min="4364" max="4364" width="11.375" style="55" customWidth="1"/>
    <col min="4365" max="4365" width="9.125" style="55" customWidth="1"/>
    <col min="4366" max="4366" width="13.75" style="55" customWidth="1"/>
    <col min="4367" max="4367" width="15.375" style="55" customWidth="1"/>
    <col min="4368" max="4600" width="9.125" style="55" customWidth="1"/>
    <col min="4601" max="4601" width="5.25" style="55" customWidth="1"/>
    <col min="4602" max="4602" width="47.75" style="55" customWidth="1"/>
    <col min="4603" max="4605" width="11.375" style="55"/>
    <col min="4606" max="4606" width="5.25" style="55" customWidth="1"/>
    <col min="4607" max="4607" width="53.75" style="55" customWidth="1"/>
    <col min="4608" max="4608" width="11.375" style="55" customWidth="1"/>
    <col min="4609" max="4610" width="0" style="55" hidden="1" customWidth="1"/>
    <col min="4611" max="4611" width="14.625" style="55" customWidth="1"/>
    <col min="4612" max="4617" width="0" style="55" hidden="1" customWidth="1"/>
    <col min="4618" max="4618" width="12.75" style="55" customWidth="1"/>
    <col min="4619" max="4619" width="0" style="55" hidden="1" customWidth="1"/>
    <col min="4620" max="4620" width="11.375" style="55" customWidth="1"/>
    <col min="4621" max="4621" width="9.125" style="55" customWidth="1"/>
    <col min="4622" max="4622" width="13.75" style="55" customWidth="1"/>
    <col min="4623" max="4623" width="15.375" style="55" customWidth="1"/>
    <col min="4624" max="4856" width="9.125" style="55" customWidth="1"/>
    <col min="4857" max="4857" width="5.25" style="55" customWidth="1"/>
    <col min="4858" max="4858" width="47.75" style="55" customWidth="1"/>
    <col min="4859" max="4861" width="11.375" style="55"/>
    <col min="4862" max="4862" width="5.25" style="55" customWidth="1"/>
    <col min="4863" max="4863" width="53.75" style="55" customWidth="1"/>
    <col min="4864" max="4864" width="11.375" style="55" customWidth="1"/>
    <col min="4865" max="4866" width="0" style="55" hidden="1" customWidth="1"/>
    <col min="4867" max="4867" width="14.625" style="55" customWidth="1"/>
    <col min="4868" max="4873" width="0" style="55" hidden="1" customWidth="1"/>
    <col min="4874" max="4874" width="12.75" style="55" customWidth="1"/>
    <col min="4875" max="4875" width="0" style="55" hidden="1" customWidth="1"/>
    <col min="4876" max="4876" width="11.375" style="55" customWidth="1"/>
    <col min="4877" max="4877" width="9.125" style="55" customWidth="1"/>
    <col min="4878" max="4878" width="13.75" style="55" customWidth="1"/>
    <col min="4879" max="4879" width="15.375" style="55" customWidth="1"/>
    <col min="4880" max="5112" width="9.125" style="55" customWidth="1"/>
    <col min="5113" max="5113" width="5.25" style="55" customWidth="1"/>
    <col min="5114" max="5114" width="47.75" style="55" customWidth="1"/>
    <col min="5115" max="5117" width="11.375" style="55"/>
    <col min="5118" max="5118" width="5.25" style="55" customWidth="1"/>
    <col min="5119" max="5119" width="53.75" style="55" customWidth="1"/>
    <col min="5120" max="5120" width="11.375" style="55" customWidth="1"/>
    <col min="5121" max="5122" width="0" style="55" hidden="1" customWidth="1"/>
    <col min="5123" max="5123" width="14.625" style="55" customWidth="1"/>
    <col min="5124" max="5129" width="0" style="55" hidden="1" customWidth="1"/>
    <col min="5130" max="5130" width="12.75" style="55" customWidth="1"/>
    <col min="5131" max="5131" width="0" style="55" hidden="1" customWidth="1"/>
    <col min="5132" max="5132" width="11.375" style="55" customWidth="1"/>
    <col min="5133" max="5133" width="9.125" style="55" customWidth="1"/>
    <col min="5134" max="5134" width="13.75" style="55" customWidth="1"/>
    <col min="5135" max="5135" width="15.375" style="55" customWidth="1"/>
    <col min="5136" max="5368" width="9.125" style="55" customWidth="1"/>
    <col min="5369" max="5369" width="5.25" style="55" customWidth="1"/>
    <col min="5370" max="5370" width="47.75" style="55" customWidth="1"/>
    <col min="5371" max="5373" width="11.375" style="55"/>
    <col min="5374" max="5374" width="5.25" style="55" customWidth="1"/>
    <col min="5375" max="5375" width="53.75" style="55" customWidth="1"/>
    <col min="5376" max="5376" width="11.375" style="55" customWidth="1"/>
    <col min="5377" max="5378" width="0" style="55" hidden="1" customWidth="1"/>
    <col min="5379" max="5379" width="14.625" style="55" customWidth="1"/>
    <col min="5380" max="5385" width="0" style="55" hidden="1" customWidth="1"/>
    <col min="5386" max="5386" width="12.75" style="55" customWidth="1"/>
    <col min="5387" max="5387" width="0" style="55" hidden="1" customWidth="1"/>
    <col min="5388" max="5388" width="11.375" style="55" customWidth="1"/>
    <col min="5389" max="5389" width="9.125" style="55" customWidth="1"/>
    <col min="5390" max="5390" width="13.75" style="55" customWidth="1"/>
    <col min="5391" max="5391" width="15.375" style="55" customWidth="1"/>
    <col min="5392" max="5624" width="9.125" style="55" customWidth="1"/>
    <col min="5625" max="5625" width="5.25" style="55" customWidth="1"/>
    <col min="5626" max="5626" width="47.75" style="55" customWidth="1"/>
    <col min="5627" max="5629" width="11.375" style="55"/>
    <col min="5630" max="5630" width="5.25" style="55" customWidth="1"/>
    <col min="5631" max="5631" width="53.75" style="55" customWidth="1"/>
    <col min="5632" max="5632" width="11.375" style="55" customWidth="1"/>
    <col min="5633" max="5634" width="0" style="55" hidden="1" customWidth="1"/>
    <col min="5635" max="5635" width="14.625" style="55" customWidth="1"/>
    <col min="5636" max="5641" width="0" style="55" hidden="1" customWidth="1"/>
    <col min="5642" max="5642" width="12.75" style="55" customWidth="1"/>
    <col min="5643" max="5643" width="0" style="55" hidden="1" customWidth="1"/>
    <col min="5644" max="5644" width="11.375" style="55" customWidth="1"/>
    <col min="5645" max="5645" width="9.125" style="55" customWidth="1"/>
    <col min="5646" max="5646" width="13.75" style="55" customWidth="1"/>
    <col min="5647" max="5647" width="15.375" style="55" customWidth="1"/>
    <col min="5648" max="5880" width="9.125" style="55" customWidth="1"/>
    <col min="5881" max="5881" width="5.25" style="55" customWidth="1"/>
    <col min="5882" max="5882" width="47.75" style="55" customWidth="1"/>
    <col min="5883" max="5885" width="11.375" style="55"/>
    <col min="5886" max="5886" width="5.25" style="55" customWidth="1"/>
    <col min="5887" max="5887" width="53.75" style="55" customWidth="1"/>
    <col min="5888" max="5888" width="11.375" style="55" customWidth="1"/>
    <col min="5889" max="5890" width="0" style="55" hidden="1" customWidth="1"/>
    <col min="5891" max="5891" width="14.625" style="55" customWidth="1"/>
    <col min="5892" max="5897" width="0" style="55" hidden="1" customWidth="1"/>
    <col min="5898" max="5898" width="12.75" style="55" customWidth="1"/>
    <col min="5899" max="5899" width="0" style="55" hidden="1" customWidth="1"/>
    <col min="5900" max="5900" width="11.375" style="55" customWidth="1"/>
    <col min="5901" max="5901" width="9.125" style="55" customWidth="1"/>
    <col min="5902" max="5902" width="13.75" style="55" customWidth="1"/>
    <col min="5903" max="5903" width="15.375" style="55" customWidth="1"/>
    <col min="5904" max="6136" width="9.125" style="55" customWidth="1"/>
    <col min="6137" max="6137" width="5.25" style="55" customWidth="1"/>
    <col min="6138" max="6138" width="47.75" style="55" customWidth="1"/>
    <col min="6139" max="6141" width="11.375" style="55"/>
    <col min="6142" max="6142" width="5.25" style="55" customWidth="1"/>
    <col min="6143" max="6143" width="53.75" style="55" customWidth="1"/>
    <col min="6144" max="6144" width="11.375" style="55" customWidth="1"/>
    <col min="6145" max="6146" width="0" style="55" hidden="1" customWidth="1"/>
    <col min="6147" max="6147" width="14.625" style="55" customWidth="1"/>
    <col min="6148" max="6153" width="0" style="55" hidden="1" customWidth="1"/>
    <col min="6154" max="6154" width="12.75" style="55" customWidth="1"/>
    <col min="6155" max="6155" width="0" style="55" hidden="1" customWidth="1"/>
    <col min="6156" max="6156" width="11.375" style="55" customWidth="1"/>
    <col min="6157" max="6157" width="9.125" style="55" customWidth="1"/>
    <col min="6158" max="6158" width="13.75" style="55" customWidth="1"/>
    <col min="6159" max="6159" width="15.375" style="55" customWidth="1"/>
    <col min="6160" max="6392" width="9.125" style="55" customWidth="1"/>
    <col min="6393" max="6393" width="5.25" style="55" customWidth="1"/>
    <col min="6394" max="6394" width="47.75" style="55" customWidth="1"/>
    <col min="6395" max="6397" width="11.375" style="55"/>
    <col min="6398" max="6398" width="5.25" style="55" customWidth="1"/>
    <col min="6399" max="6399" width="53.75" style="55" customWidth="1"/>
    <col min="6400" max="6400" width="11.375" style="55" customWidth="1"/>
    <col min="6401" max="6402" width="0" style="55" hidden="1" customWidth="1"/>
    <col min="6403" max="6403" width="14.625" style="55" customWidth="1"/>
    <col min="6404" max="6409" width="0" style="55" hidden="1" customWidth="1"/>
    <col min="6410" max="6410" width="12.75" style="55" customWidth="1"/>
    <col min="6411" max="6411" width="0" style="55" hidden="1" customWidth="1"/>
    <col min="6412" max="6412" width="11.375" style="55" customWidth="1"/>
    <col min="6413" max="6413" width="9.125" style="55" customWidth="1"/>
    <col min="6414" max="6414" width="13.75" style="55" customWidth="1"/>
    <col min="6415" max="6415" width="15.375" style="55" customWidth="1"/>
    <col min="6416" max="6648" width="9.125" style="55" customWidth="1"/>
    <col min="6649" max="6649" width="5.25" style="55" customWidth="1"/>
    <col min="6650" max="6650" width="47.75" style="55" customWidth="1"/>
    <col min="6651" max="6653" width="11.375" style="55"/>
    <col min="6654" max="6654" width="5.25" style="55" customWidth="1"/>
    <col min="6655" max="6655" width="53.75" style="55" customWidth="1"/>
    <col min="6656" max="6656" width="11.375" style="55" customWidth="1"/>
    <col min="6657" max="6658" width="0" style="55" hidden="1" customWidth="1"/>
    <col min="6659" max="6659" width="14.625" style="55" customWidth="1"/>
    <col min="6660" max="6665" width="0" style="55" hidden="1" customWidth="1"/>
    <col min="6666" max="6666" width="12.75" style="55" customWidth="1"/>
    <col min="6667" max="6667" width="0" style="55" hidden="1" customWidth="1"/>
    <col min="6668" max="6668" width="11.375" style="55" customWidth="1"/>
    <col min="6669" max="6669" width="9.125" style="55" customWidth="1"/>
    <col min="6670" max="6670" width="13.75" style="55" customWidth="1"/>
    <col min="6671" max="6671" width="15.375" style="55" customWidth="1"/>
    <col min="6672" max="6904" width="9.125" style="55" customWidth="1"/>
    <col min="6905" max="6905" width="5.25" style="55" customWidth="1"/>
    <col min="6906" max="6906" width="47.75" style="55" customWidth="1"/>
    <col min="6907" max="6909" width="11.375" style="55"/>
    <col min="6910" max="6910" width="5.25" style="55" customWidth="1"/>
    <col min="6911" max="6911" width="53.75" style="55" customWidth="1"/>
    <col min="6912" max="6912" width="11.375" style="55" customWidth="1"/>
    <col min="6913" max="6914" width="0" style="55" hidden="1" customWidth="1"/>
    <col min="6915" max="6915" width="14.625" style="55" customWidth="1"/>
    <col min="6916" max="6921" width="0" style="55" hidden="1" customWidth="1"/>
    <col min="6922" max="6922" width="12.75" style="55" customWidth="1"/>
    <col min="6923" max="6923" width="0" style="55" hidden="1" customWidth="1"/>
    <col min="6924" max="6924" width="11.375" style="55" customWidth="1"/>
    <col min="6925" max="6925" width="9.125" style="55" customWidth="1"/>
    <col min="6926" max="6926" width="13.75" style="55" customWidth="1"/>
    <col min="6927" max="6927" width="15.375" style="55" customWidth="1"/>
    <col min="6928" max="7160" width="9.125" style="55" customWidth="1"/>
    <col min="7161" max="7161" width="5.25" style="55" customWidth="1"/>
    <col min="7162" max="7162" width="47.75" style="55" customWidth="1"/>
    <col min="7163" max="7165" width="11.375" style="55"/>
    <col min="7166" max="7166" width="5.25" style="55" customWidth="1"/>
    <col min="7167" max="7167" width="53.75" style="55" customWidth="1"/>
    <col min="7168" max="7168" width="11.375" style="55" customWidth="1"/>
    <col min="7169" max="7170" width="0" style="55" hidden="1" customWidth="1"/>
    <col min="7171" max="7171" width="14.625" style="55" customWidth="1"/>
    <col min="7172" max="7177" width="0" style="55" hidden="1" customWidth="1"/>
    <col min="7178" max="7178" width="12.75" style="55" customWidth="1"/>
    <col min="7179" max="7179" width="0" style="55" hidden="1" customWidth="1"/>
    <col min="7180" max="7180" width="11.375" style="55" customWidth="1"/>
    <col min="7181" max="7181" width="9.125" style="55" customWidth="1"/>
    <col min="7182" max="7182" width="13.75" style="55" customWidth="1"/>
    <col min="7183" max="7183" width="15.375" style="55" customWidth="1"/>
    <col min="7184" max="7416" width="9.125" style="55" customWidth="1"/>
    <col min="7417" max="7417" width="5.25" style="55" customWidth="1"/>
    <col min="7418" max="7418" width="47.75" style="55" customWidth="1"/>
    <col min="7419" max="7421" width="11.375" style="55"/>
    <col min="7422" max="7422" width="5.25" style="55" customWidth="1"/>
    <col min="7423" max="7423" width="53.75" style="55" customWidth="1"/>
    <col min="7424" max="7424" width="11.375" style="55" customWidth="1"/>
    <col min="7425" max="7426" width="0" style="55" hidden="1" customWidth="1"/>
    <col min="7427" max="7427" width="14.625" style="55" customWidth="1"/>
    <col min="7428" max="7433" width="0" style="55" hidden="1" customWidth="1"/>
    <col min="7434" max="7434" width="12.75" style="55" customWidth="1"/>
    <col min="7435" max="7435" width="0" style="55" hidden="1" customWidth="1"/>
    <col min="7436" max="7436" width="11.375" style="55" customWidth="1"/>
    <col min="7437" max="7437" width="9.125" style="55" customWidth="1"/>
    <col min="7438" max="7438" width="13.75" style="55" customWidth="1"/>
    <col min="7439" max="7439" width="15.375" style="55" customWidth="1"/>
    <col min="7440" max="7672" width="9.125" style="55" customWidth="1"/>
    <col min="7673" max="7673" width="5.25" style="55" customWidth="1"/>
    <col min="7674" max="7674" width="47.75" style="55" customWidth="1"/>
    <col min="7675" max="7677" width="11.375" style="55"/>
    <col min="7678" max="7678" width="5.25" style="55" customWidth="1"/>
    <col min="7679" max="7679" width="53.75" style="55" customWidth="1"/>
    <col min="7680" max="7680" width="11.375" style="55" customWidth="1"/>
    <col min="7681" max="7682" width="0" style="55" hidden="1" customWidth="1"/>
    <col min="7683" max="7683" width="14.625" style="55" customWidth="1"/>
    <col min="7684" max="7689" width="0" style="55" hidden="1" customWidth="1"/>
    <col min="7690" max="7690" width="12.75" style="55" customWidth="1"/>
    <col min="7691" max="7691" width="0" style="55" hidden="1" customWidth="1"/>
    <col min="7692" max="7692" width="11.375" style="55" customWidth="1"/>
    <col min="7693" max="7693" width="9.125" style="55" customWidth="1"/>
    <col min="7694" max="7694" width="13.75" style="55" customWidth="1"/>
    <col min="7695" max="7695" width="15.375" style="55" customWidth="1"/>
    <col min="7696" max="7928" width="9.125" style="55" customWidth="1"/>
    <col min="7929" max="7929" width="5.25" style="55" customWidth="1"/>
    <col min="7930" max="7930" width="47.75" style="55" customWidth="1"/>
    <col min="7931" max="7933" width="11.375" style="55"/>
    <col min="7934" max="7934" width="5.25" style="55" customWidth="1"/>
    <col min="7935" max="7935" width="53.75" style="55" customWidth="1"/>
    <col min="7936" max="7936" width="11.375" style="55" customWidth="1"/>
    <col min="7937" max="7938" width="0" style="55" hidden="1" customWidth="1"/>
    <col min="7939" max="7939" width="14.625" style="55" customWidth="1"/>
    <col min="7940" max="7945" width="0" style="55" hidden="1" customWidth="1"/>
    <col min="7946" max="7946" width="12.75" style="55" customWidth="1"/>
    <col min="7947" max="7947" width="0" style="55" hidden="1" customWidth="1"/>
    <col min="7948" max="7948" width="11.375" style="55" customWidth="1"/>
    <col min="7949" max="7949" width="9.125" style="55" customWidth="1"/>
    <col min="7950" max="7950" width="13.75" style="55" customWidth="1"/>
    <col min="7951" max="7951" width="15.375" style="55" customWidth="1"/>
    <col min="7952" max="8184" width="9.125" style="55" customWidth="1"/>
    <col min="8185" max="8185" width="5.25" style="55" customWidth="1"/>
    <col min="8186" max="8186" width="47.75" style="55" customWidth="1"/>
    <col min="8187" max="8189" width="11.375" style="55"/>
    <col min="8190" max="8190" width="5.25" style="55" customWidth="1"/>
    <col min="8191" max="8191" width="53.75" style="55" customWidth="1"/>
    <col min="8192" max="8192" width="11.375" style="55" customWidth="1"/>
    <col min="8193" max="8194" width="0" style="55" hidden="1" customWidth="1"/>
    <col min="8195" max="8195" width="14.625" style="55" customWidth="1"/>
    <col min="8196" max="8201" width="0" style="55" hidden="1" customWidth="1"/>
    <col min="8202" max="8202" width="12.75" style="55" customWidth="1"/>
    <col min="8203" max="8203" width="0" style="55" hidden="1" customWidth="1"/>
    <col min="8204" max="8204" width="11.375" style="55" customWidth="1"/>
    <col min="8205" max="8205" width="9.125" style="55" customWidth="1"/>
    <col min="8206" max="8206" width="13.75" style="55" customWidth="1"/>
    <col min="8207" max="8207" width="15.375" style="55" customWidth="1"/>
    <col min="8208" max="8440" width="9.125" style="55" customWidth="1"/>
    <col min="8441" max="8441" width="5.25" style="55" customWidth="1"/>
    <col min="8442" max="8442" width="47.75" style="55" customWidth="1"/>
    <col min="8443" max="8445" width="11.375" style="55"/>
    <col min="8446" max="8446" width="5.25" style="55" customWidth="1"/>
    <col min="8447" max="8447" width="53.75" style="55" customWidth="1"/>
    <col min="8448" max="8448" width="11.375" style="55" customWidth="1"/>
    <col min="8449" max="8450" width="0" style="55" hidden="1" customWidth="1"/>
    <col min="8451" max="8451" width="14.625" style="55" customWidth="1"/>
    <col min="8452" max="8457" width="0" style="55" hidden="1" customWidth="1"/>
    <col min="8458" max="8458" width="12.75" style="55" customWidth="1"/>
    <col min="8459" max="8459" width="0" style="55" hidden="1" customWidth="1"/>
    <col min="8460" max="8460" width="11.375" style="55" customWidth="1"/>
    <col min="8461" max="8461" width="9.125" style="55" customWidth="1"/>
    <col min="8462" max="8462" width="13.75" style="55" customWidth="1"/>
    <col min="8463" max="8463" width="15.375" style="55" customWidth="1"/>
    <col min="8464" max="8696" width="9.125" style="55" customWidth="1"/>
    <col min="8697" max="8697" width="5.25" style="55" customWidth="1"/>
    <col min="8698" max="8698" width="47.75" style="55" customWidth="1"/>
    <col min="8699" max="8701" width="11.375" style="55"/>
    <col min="8702" max="8702" width="5.25" style="55" customWidth="1"/>
    <col min="8703" max="8703" width="53.75" style="55" customWidth="1"/>
    <col min="8704" max="8704" width="11.375" style="55" customWidth="1"/>
    <col min="8705" max="8706" width="0" style="55" hidden="1" customWidth="1"/>
    <col min="8707" max="8707" width="14.625" style="55" customWidth="1"/>
    <col min="8708" max="8713" width="0" style="55" hidden="1" customWidth="1"/>
    <col min="8714" max="8714" width="12.75" style="55" customWidth="1"/>
    <col min="8715" max="8715" width="0" style="55" hidden="1" customWidth="1"/>
    <col min="8716" max="8716" width="11.375" style="55" customWidth="1"/>
    <col min="8717" max="8717" width="9.125" style="55" customWidth="1"/>
    <col min="8718" max="8718" width="13.75" style="55" customWidth="1"/>
    <col min="8719" max="8719" width="15.375" style="55" customWidth="1"/>
    <col min="8720" max="8952" width="9.125" style="55" customWidth="1"/>
    <col min="8953" max="8953" width="5.25" style="55" customWidth="1"/>
    <col min="8954" max="8954" width="47.75" style="55" customWidth="1"/>
    <col min="8955" max="8957" width="11.375" style="55"/>
    <col min="8958" max="8958" width="5.25" style="55" customWidth="1"/>
    <col min="8959" max="8959" width="53.75" style="55" customWidth="1"/>
    <col min="8960" max="8960" width="11.375" style="55" customWidth="1"/>
    <col min="8961" max="8962" width="0" style="55" hidden="1" customWidth="1"/>
    <col min="8963" max="8963" width="14.625" style="55" customWidth="1"/>
    <col min="8964" max="8969" width="0" style="55" hidden="1" customWidth="1"/>
    <col min="8970" max="8970" width="12.75" style="55" customWidth="1"/>
    <col min="8971" max="8971" width="0" style="55" hidden="1" customWidth="1"/>
    <col min="8972" max="8972" width="11.375" style="55" customWidth="1"/>
    <col min="8973" max="8973" width="9.125" style="55" customWidth="1"/>
    <col min="8974" max="8974" width="13.75" style="55" customWidth="1"/>
    <col min="8975" max="8975" width="15.375" style="55" customWidth="1"/>
    <col min="8976" max="9208" width="9.125" style="55" customWidth="1"/>
    <col min="9209" max="9209" width="5.25" style="55" customWidth="1"/>
    <col min="9210" max="9210" width="47.75" style="55" customWidth="1"/>
    <col min="9211" max="9213" width="11.375" style="55"/>
    <col min="9214" max="9214" width="5.25" style="55" customWidth="1"/>
    <col min="9215" max="9215" width="53.75" style="55" customWidth="1"/>
    <col min="9216" max="9216" width="11.375" style="55" customWidth="1"/>
    <col min="9217" max="9218" width="0" style="55" hidden="1" customWidth="1"/>
    <col min="9219" max="9219" width="14.625" style="55" customWidth="1"/>
    <col min="9220" max="9225" width="0" style="55" hidden="1" customWidth="1"/>
    <col min="9226" max="9226" width="12.75" style="55" customWidth="1"/>
    <col min="9227" max="9227" width="0" style="55" hidden="1" customWidth="1"/>
    <col min="9228" max="9228" width="11.375" style="55" customWidth="1"/>
    <col min="9229" max="9229" width="9.125" style="55" customWidth="1"/>
    <col min="9230" max="9230" width="13.75" style="55" customWidth="1"/>
    <col min="9231" max="9231" width="15.375" style="55" customWidth="1"/>
    <col min="9232" max="9464" width="9.125" style="55" customWidth="1"/>
    <col min="9465" max="9465" width="5.25" style="55" customWidth="1"/>
    <col min="9466" max="9466" width="47.75" style="55" customWidth="1"/>
    <col min="9467" max="9469" width="11.375" style="55"/>
    <col min="9470" max="9470" width="5.25" style="55" customWidth="1"/>
    <col min="9471" max="9471" width="53.75" style="55" customWidth="1"/>
    <col min="9472" max="9472" width="11.375" style="55" customWidth="1"/>
    <col min="9473" max="9474" width="0" style="55" hidden="1" customWidth="1"/>
    <col min="9475" max="9475" width="14.625" style="55" customWidth="1"/>
    <col min="9476" max="9481" width="0" style="55" hidden="1" customWidth="1"/>
    <col min="9482" max="9482" width="12.75" style="55" customWidth="1"/>
    <col min="9483" max="9483" width="0" style="55" hidden="1" customWidth="1"/>
    <col min="9484" max="9484" width="11.375" style="55" customWidth="1"/>
    <col min="9485" max="9485" width="9.125" style="55" customWidth="1"/>
    <col min="9486" max="9486" width="13.75" style="55" customWidth="1"/>
    <col min="9487" max="9487" width="15.375" style="55" customWidth="1"/>
    <col min="9488" max="9720" width="9.125" style="55" customWidth="1"/>
    <col min="9721" max="9721" width="5.25" style="55" customWidth="1"/>
    <col min="9722" max="9722" width="47.75" style="55" customWidth="1"/>
    <col min="9723" max="9725" width="11.375" style="55"/>
    <col min="9726" max="9726" width="5.25" style="55" customWidth="1"/>
    <col min="9727" max="9727" width="53.75" style="55" customWidth="1"/>
    <col min="9728" max="9728" width="11.375" style="55" customWidth="1"/>
    <col min="9729" max="9730" width="0" style="55" hidden="1" customWidth="1"/>
    <col min="9731" max="9731" width="14.625" style="55" customWidth="1"/>
    <col min="9732" max="9737" width="0" style="55" hidden="1" customWidth="1"/>
    <col min="9738" max="9738" width="12.75" style="55" customWidth="1"/>
    <col min="9739" max="9739" width="0" style="55" hidden="1" customWidth="1"/>
    <col min="9740" max="9740" width="11.375" style="55" customWidth="1"/>
    <col min="9741" max="9741" width="9.125" style="55" customWidth="1"/>
    <col min="9742" max="9742" width="13.75" style="55" customWidth="1"/>
    <col min="9743" max="9743" width="15.375" style="55" customWidth="1"/>
    <col min="9744" max="9976" width="9.125" style="55" customWidth="1"/>
    <col min="9977" max="9977" width="5.25" style="55" customWidth="1"/>
    <col min="9978" max="9978" width="47.75" style="55" customWidth="1"/>
    <col min="9979" max="9981" width="11.375" style="55"/>
    <col min="9982" max="9982" width="5.25" style="55" customWidth="1"/>
    <col min="9983" max="9983" width="53.75" style="55" customWidth="1"/>
    <col min="9984" max="9984" width="11.375" style="55" customWidth="1"/>
    <col min="9985" max="9986" width="0" style="55" hidden="1" customWidth="1"/>
    <col min="9987" max="9987" width="14.625" style="55" customWidth="1"/>
    <col min="9988" max="9993" width="0" style="55" hidden="1" customWidth="1"/>
    <col min="9994" max="9994" width="12.75" style="55" customWidth="1"/>
    <col min="9995" max="9995" width="0" style="55" hidden="1" customWidth="1"/>
    <col min="9996" max="9996" width="11.375" style="55" customWidth="1"/>
    <col min="9997" max="9997" width="9.125" style="55" customWidth="1"/>
    <col min="9998" max="9998" width="13.75" style="55" customWidth="1"/>
    <col min="9999" max="9999" width="15.375" style="55" customWidth="1"/>
    <col min="10000" max="10232" width="9.125" style="55" customWidth="1"/>
    <col min="10233" max="10233" width="5.25" style="55" customWidth="1"/>
    <col min="10234" max="10234" width="47.75" style="55" customWidth="1"/>
    <col min="10235" max="10237" width="11.375" style="55"/>
    <col min="10238" max="10238" width="5.25" style="55" customWidth="1"/>
    <col min="10239" max="10239" width="53.75" style="55" customWidth="1"/>
    <col min="10240" max="10240" width="11.375" style="55" customWidth="1"/>
    <col min="10241" max="10242" width="0" style="55" hidden="1" customWidth="1"/>
    <col min="10243" max="10243" width="14.625" style="55" customWidth="1"/>
    <col min="10244" max="10249" width="0" style="55" hidden="1" customWidth="1"/>
    <col min="10250" max="10250" width="12.75" style="55" customWidth="1"/>
    <col min="10251" max="10251" width="0" style="55" hidden="1" customWidth="1"/>
    <col min="10252" max="10252" width="11.375" style="55" customWidth="1"/>
    <col min="10253" max="10253" width="9.125" style="55" customWidth="1"/>
    <col min="10254" max="10254" width="13.75" style="55" customWidth="1"/>
    <col min="10255" max="10255" width="15.375" style="55" customWidth="1"/>
    <col min="10256" max="10488" width="9.125" style="55" customWidth="1"/>
    <col min="10489" max="10489" width="5.25" style="55" customWidth="1"/>
    <col min="10490" max="10490" width="47.75" style="55" customWidth="1"/>
    <col min="10491" max="10493" width="11.375" style="55"/>
    <col min="10494" max="10494" width="5.25" style="55" customWidth="1"/>
    <col min="10495" max="10495" width="53.75" style="55" customWidth="1"/>
    <col min="10496" max="10496" width="11.375" style="55" customWidth="1"/>
    <col min="10497" max="10498" width="0" style="55" hidden="1" customWidth="1"/>
    <col min="10499" max="10499" width="14.625" style="55" customWidth="1"/>
    <col min="10500" max="10505" width="0" style="55" hidden="1" customWidth="1"/>
    <col min="10506" max="10506" width="12.75" style="55" customWidth="1"/>
    <col min="10507" max="10507" width="0" style="55" hidden="1" customWidth="1"/>
    <col min="10508" max="10508" width="11.375" style="55" customWidth="1"/>
    <col min="10509" max="10509" width="9.125" style="55" customWidth="1"/>
    <col min="10510" max="10510" width="13.75" style="55" customWidth="1"/>
    <col min="10511" max="10511" width="15.375" style="55" customWidth="1"/>
    <col min="10512" max="10744" width="9.125" style="55" customWidth="1"/>
    <col min="10745" max="10745" width="5.25" style="55" customWidth="1"/>
    <col min="10746" max="10746" width="47.75" style="55" customWidth="1"/>
    <col min="10747" max="10749" width="11.375" style="55"/>
    <col min="10750" max="10750" width="5.25" style="55" customWidth="1"/>
    <col min="10751" max="10751" width="53.75" style="55" customWidth="1"/>
    <col min="10752" max="10752" width="11.375" style="55" customWidth="1"/>
    <col min="10753" max="10754" width="0" style="55" hidden="1" customWidth="1"/>
    <col min="10755" max="10755" width="14.625" style="55" customWidth="1"/>
    <col min="10756" max="10761" width="0" style="55" hidden="1" customWidth="1"/>
    <col min="10762" max="10762" width="12.75" style="55" customWidth="1"/>
    <col min="10763" max="10763" width="0" style="55" hidden="1" customWidth="1"/>
    <col min="10764" max="10764" width="11.375" style="55" customWidth="1"/>
    <col min="10765" max="10765" width="9.125" style="55" customWidth="1"/>
    <col min="10766" max="10766" width="13.75" style="55" customWidth="1"/>
    <col min="10767" max="10767" width="15.375" style="55" customWidth="1"/>
    <col min="10768" max="11000" width="9.125" style="55" customWidth="1"/>
    <col min="11001" max="11001" width="5.25" style="55" customWidth="1"/>
    <col min="11002" max="11002" width="47.75" style="55" customWidth="1"/>
    <col min="11003" max="11005" width="11.375" style="55"/>
    <col min="11006" max="11006" width="5.25" style="55" customWidth="1"/>
    <col min="11007" max="11007" width="53.75" style="55" customWidth="1"/>
    <col min="11008" max="11008" width="11.375" style="55" customWidth="1"/>
    <col min="11009" max="11010" width="0" style="55" hidden="1" customWidth="1"/>
    <col min="11011" max="11011" width="14.625" style="55" customWidth="1"/>
    <col min="11012" max="11017" width="0" style="55" hidden="1" customWidth="1"/>
    <col min="11018" max="11018" width="12.75" style="55" customWidth="1"/>
    <col min="11019" max="11019" width="0" style="55" hidden="1" customWidth="1"/>
    <col min="11020" max="11020" width="11.375" style="55" customWidth="1"/>
    <col min="11021" max="11021" width="9.125" style="55" customWidth="1"/>
    <col min="11022" max="11022" width="13.75" style="55" customWidth="1"/>
    <col min="11023" max="11023" width="15.375" style="55" customWidth="1"/>
    <col min="11024" max="11256" width="9.125" style="55" customWidth="1"/>
    <col min="11257" max="11257" width="5.25" style="55" customWidth="1"/>
    <col min="11258" max="11258" width="47.75" style="55" customWidth="1"/>
    <col min="11259" max="11261" width="11.375" style="55"/>
    <col min="11262" max="11262" width="5.25" style="55" customWidth="1"/>
    <col min="11263" max="11263" width="53.75" style="55" customWidth="1"/>
    <col min="11264" max="11264" width="11.375" style="55" customWidth="1"/>
    <col min="11265" max="11266" width="0" style="55" hidden="1" customWidth="1"/>
    <col min="11267" max="11267" width="14.625" style="55" customWidth="1"/>
    <col min="11268" max="11273" width="0" style="55" hidden="1" customWidth="1"/>
    <col min="11274" max="11274" width="12.75" style="55" customWidth="1"/>
    <col min="11275" max="11275" width="0" style="55" hidden="1" customWidth="1"/>
    <col min="11276" max="11276" width="11.375" style="55" customWidth="1"/>
    <col min="11277" max="11277" width="9.125" style="55" customWidth="1"/>
    <col min="11278" max="11278" width="13.75" style="55" customWidth="1"/>
    <col min="11279" max="11279" width="15.375" style="55" customWidth="1"/>
    <col min="11280" max="11512" width="9.125" style="55" customWidth="1"/>
    <col min="11513" max="11513" width="5.25" style="55" customWidth="1"/>
    <col min="11514" max="11514" width="47.75" style="55" customWidth="1"/>
    <col min="11515" max="11517" width="11.375" style="55"/>
    <col min="11518" max="11518" width="5.25" style="55" customWidth="1"/>
    <col min="11519" max="11519" width="53.75" style="55" customWidth="1"/>
    <col min="11520" max="11520" width="11.375" style="55" customWidth="1"/>
    <col min="11521" max="11522" width="0" style="55" hidden="1" customWidth="1"/>
    <col min="11523" max="11523" width="14.625" style="55" customWidth="1"/>
    <col min="11524" max="11529" width="0" style="55" hidden="1" customWidth="1"/>
    <col min="11530" max="11530" width="12.75" style="55" customWidth="1"/>
    <col min="11531" max="11531" width="0" style="55" hidden="1" customWidth="1"/>
    <col min="11532" max="11532" width="11.375" style="55" customWidth="1"/>
    <col min="11533" max="11533" width="9.125" style="55" customWidth="1"/>
    <col min="11534" max="11534" width="13.75" style="55" customWidth="1"/>
    <col min="11535" max="11535" width="15.375" style="55" customWidth="1"/>
    <col min="11536" max="11768" width="9.125" style="55" customWidth="1"/>
    <col min="11769" max="11769" width="5.25" style="55" customWidth="1"/>
    <col min="11770" max="11770" width="47.75" style="55" customWidth="1"/>
    <col min="11771" max="11773" width="11.375" style="55"/>
    <col min="11774" max="11774" width="5.25" style="55" customWidth="1"/>
    <col min="11775" max="11775" width="53.75" style="55" customWidth="1"/>
    <col min="11776" max="11776" width="11.375" style="55" customWidth="1"/>
    <col min="11777" max="11778" width="0" style="55" hidden="1" customWidth="1"/>
    <col min="11779" max="11779" width="14.625" style="55" customWidth="1"/>
    <col min="11780" max="11785" width="0" style="55" hidden="1" customWidth="1"/>
    <col min="11786" max="11786" width="12.75" style="55" customWidth="1"/>
    <col min="11787" max="11787" width="0" style="55" hidden="1" customWidth="1"/>
    <col min="11788" max="11788" width="11.375" style="55" customWidth="1"/>
    <col min="11789" max="11789" width="9.125" style="55" customWidth="1"/>
    <col min="11790" max="11790" width="13.75" style="55" customWidth="1"/>
    <col min="11791" max="11791" width="15.375" style="55" customWidth="1"/>
    <col min="11792" max="12024" width="9.125" style="55" customWidth="1"/>
    <col min="12025" max="12025" width="5.25" style="55" customWidth="1"/>
    <col min="12026" max="12026" width="47.75" style="55" customWidth="1"/>
    <col min="12027" max="12029" width="11.375" style="55"/>
    <col min="12030" max="12030" width="5.25" style="55" customWidth="1"/>
    <col min="12031" max="12031" width="53.75" style="55" customWidth="1"/>
    <col min="12032" max="12032" width="11.375" style="55" customWidth="1"/>
    <col min="12033" max="12034" width="0" style="55" hidden="1" customWidth="1"/>
    <col min="12035" max="12035" width="14.625" style="55" customWidth="1"/>
    <col min="12036" max="12041" width="0" style="55" hidden="1" customWidth="1"/>
    <col min="12042" max="12042" width="12.75" style="55" customWidth="1"/>
    <col min="12043" max="12043" width="0" style="55" hidden="1" customWidth="1"/>
    <col min="12044" max="12044" width="11.375" style="55" customWidth="1"/>
    <col min="12045" max="12045" width="9.125" style="55" customWidth="1"/>
    <col min="12046" max="12046" width="13.75" style="55" customWidth="1"/>
    <col min="12047" max="12047" width="15.375" style="55" customWidth="1"/>
    <col min="12048" max="12280" width="9.125" style="55" customWidth="1"/>
    <col min="12281" max="12281" width="5.25" style="55" customWidth="1"/>
    <col min="12282" max="12282" width="47.75" style="55" customWidth="1"/>
    <col min="12283" max="12285" width="11.375" style="55"/>
    <col min="12286" max="12286" width="5.25" style="55" customWidth="1"/>
    <col min="12287" max="12287" width="53.75" style="55" customWidth="1"/>
    <col min="12288" max="12288" width="11.375" style="55" customWidth="1"/>
    <col min="12289" max="12290" width="0" style="55" hidden="1" customWidth="1"/>
    <col min="12291" max="12291" width="14.625" style="55" customWidth="1"/>
    <col min="12292" max="12297" width="0" style="55" hidden="1" customWidth="1"/>
    <col min="12298" max="12298" width="12.75" style="55" customWidth="1"/>
    <col min="12299" max="12299" width="0" style="55" hidden="1" customWidth="1"/>
    <col min="12300" max="12300" width="11.375" style="55" customWidth="1"/>
    <col min="12301" max="12301" width="9.125" style="55" customWidth="1"/>
    <col min="12302" max="12302" width="13.75" style="55" customWidth="1"/>
    <col min="12303" max="12303" width="15.375" style="55" customWidth="1"/>
    <col min="12304" max="12536" width="9.125" style="55" customWidth="1"/>
    <col min="12537" max="12537" width="5.25" style="55" customWidth="1"/>
    <col min="12538" max="12538" width="47.75" style="55" customWidth="1"/>
    <col min="12539" max="12541" width="11.375" style="55"/>
    <col min="12542" max="12542" width="5.25" style="55" customWidth="1"/>
    <col min="12543" max="12543" width="53.75" style="55" customWidth="1"/>
    <col min="12544" max="12544" width="11.375" style="55" customWidth="1"/>
    <col min="12545" max="12546" width="0" style="55" hidden="1" customWidth="1"/>
    <col min="12547" max="12547" width="14.625" style="55" customWidth="1"/>
    <col min="12548" max="12553" width="0" style="55" hidden="1" customWidth="1"/>
    <col min="12554" max="12554" width="12.75" style="55" customWidth="1"/>
    <col min="12555" max="12555" width="0" style="55" hidden="1" customWidth="1"/>
    <col min="12556" max="12556" width="11.375" style="55" customWidth="1"/>
    <col min="12557" max="12557" width="9.125" style="55" customWidth="1"/>
    <col min="12558" max="12558" width="13.75" style="55" customWidth="1"/>
    <col min="12559" max="12559" width="15.375" style="55" customWidth="1"/>
    <col min="12560" max="12792" width="9.125" style="55" customWidth="1"/>
    <col min="12793" max="12793" width="5.25" style="55" customWidth="1"/>
    <col min="12794" max="12794" width="47.75" style="55" customWidth="1"/>
    <col min="12795" max="12797" width="11.375" style="55"/>
    <col min="12798" max="12798" width="5.25" style="55" customWidth="1"/>
    <col min="12799" max="12799" width="53.75" style="55" customWidth="1"/>
    <col min="12800" max="12800" width="11.375" style="55" customWidth="1"/>
    <col min="12801" max="12802" width="0" style="55" hidden="1" customWidth="1"/>
    <col min="12803" max="12803" width="14.625" style="55" customWidth="1"/>
    <col min="12804" max="12809" width="0" style="55" hidden="1" customWidth="1"/>
    <col min="12810" max="12810" width="12.75" style="55" customWidth="1"/>
    <col min="12811" max="12811" width="0" style="55" hidden="1" customWidth="1"/>
    <col min="12812" max="12812" width="11.375" style="55" customWidth="1"/>
    <col min="12813" max="12813" width="9.125" style="55" customWidth="1"/>
    <col min="12814" max="12814" width="13.75" style="55" customWidth="1"/>
    <col min="12815" max="12815" width="15.375" style="55" customWidth="1"/>
    <col min="12816" max="13048" width="9.125" style="55" customWidth="1"/>
    <col min="13049" max="13049" width="5.25" style="55" customWidth="1"/>
    <col min="13050" max="13050" width="47.75" style="55" customWidth="1"/>
    <col min="13051" max="13053" width="11.375" style="55"/>
    <col min="13054" max="13054" width="5.25" style="55" customWidth="1"/>
    <col min="13055" max="13055" width="53.75" style="55" customWidth="1"/>
    <col min="13056" max="13056" width="11.375" style="55" customWidth="1"/>
    <col min="13057" max="13058" width="0" style="55" hidden="1" customWidth="1"/>
    <col min="13059" max="13059" width="14.625" style="55" customWidth="1"/>
    <col min="13060" max="13065" width="0" style="55" hidden="1" customWidth="1"/>
    <col min="13066" max="13066" width="12.75" style="55" customWidth="1"/>
    <col min="13067" max="13067" width="0" style="55" hidden="1" customWidth="1"/>
    <col min="13068" max="13068" width="11.375" style="55" customWidth="1"/>
    <col min="13069" max="13069" width="9.125" style="55" customWidth="1"/>
    <col min="13070" max="13070" width="13.75" style="55" customWidth="1"/>
    <col min="13071" max="13071" width="15.375" style="55" customWidth="1"/>
    <col min="13072" max="13304" width="9.125" style="55" customWidth="1"/>
    <col min="13305" max="13305" width="5.25" style="55" customWidth="1"/>
    <col min="13306" max="13306" width="47.75" style="55" customWidth="1"/>
    <col min="13307" max="13309" width="11.375" style="55"/>
    <col min="13310" max="13310" width="5.25" style="55" customWidth="1"/>
    <col min="13311" max="13311" width="53.75" style="55" customWidth="1"/>
    <col min="13312" max="13312" width="11.375" style="55" customWidth="1"/>
    <col min="13313" max="13314" width="0" style="55" hidden="1" customWidth="1"/>
    <col min="13315" max="13315" width="14.625" style="55" customWidth="1"/>
    <col min="13316" max="13321" width="0" style="55" hidden="1" customWidth="1"/>
    <col min="13322" max="13322" width="12.75" style="55" customWidth="1"/>
    <col min="13323" max="13323" width="0" style="55" hidden="1" customWidth="1"/>
    <col min="13324" max="13324" width="11.375" style="55" customWidth="1"/>
    <col min="13325" max="13325" width="9.125" style="55" customWidth="1"/>
    <col min="13326" max="13326" width="13.75" style="55" customWidth="1"/>
    <col min="13327" max="13327" width="15.375" style="55" customWidth="1"/>
    <col min="13328" max="13560" width="9.125" style="55" customWidth="1"/>
    <col min="13561" max="13561" width="5.25" style="55" customWidth="1"/>
    <col min="13562" max="13562" width="47.75" style="55" customWidth="1"/>
    <col min="13563" max="13565" width="11.375" style="55"/>
    <col min="13566" max="13566" width="5.25" style="55" customWidth="1"/>
    <col min="13567" max="13567" width="53.75" style="55" customWidth="1"/>
    <col min="13568" max="13568" width="11.375" style="55" customWidth="1"/>
    <col min="13569" max="13570" width="0" style="55" hidden="1" customWidth="1"/>
    <col min="13571" max="13571" width="14.625" style="55" customWidth="1"/>
    <col min="13572" max="13577" width="0" style="55" hidden="1" customWidth="1"/>
    <col min="13578" max="13578" width="12.75" style="55" customWidth="1"/>
    <col min="13579" max="13579" width="0" style="55" hidden="1" customWidth="1"/>
    <col min="13580" max="13580" width="11.375" style="55" customWidth="1"/>
    <col min="13581" max="13581" width="9.125" style="55" customWidth="1"/>
    <col min="13582" max="13582" width="13.75" style="55" customWidth="1"/>
    <col min="13583" max="13583" width="15.375" style="55" customWidth="1"/>
    <col min="13584" max="13816" width="9.125" style="55" customWidth="1"/>
    <col min="13817" max="13817" width="5.25" style="55" customWidth="1"/>
    <col min="13818" max="13818" width="47.75" style="55" customWidth="1"/>
    <col min="13819" max="13821" width="11.375" style="55"/>
    <col min="13822" max="13822" width="5.25" style="55" customWidth="1"/>
    <col min="13823" max="13823" width="53.75" style="55" customWidth="1"/>
    <col min="13824" max="13824" width="11.375" style="55" customWidth="1"/>
    <col min="13825" max="13826" width="0" style="55" hidden="1" customWidth="1"/>
    <col min="13827" max="13827" width="14.625" style="55" customWidth="1"/>
    <col min="13828" max="13833" width="0" style="55" hidden="1" customWidth="1"/>
    <col min="13834" max="13834" width="12.75" style="55" customWidth="1"/>
    <col min="13835" max="13835" width="0" style="55" hidden="1" customWidth="1"/>
    <col min="13836" max="13836" width="11.375" style="55" customWidth="1"/>
    <col min="13837" max="13837" width="9.125" style="55" customWidth="1"/>
    <col min="13838" max="13838" width="13.75" style="55" customWidth="1"/>
    <col min="13839" max="13839" width="15.375" style="55" customWidth="1"/>
    <col min="13840" max="14072" width="9.125" style="55" customWidth="1"/>
    <col min="14073" max="14073" width="5.25" style="55" customWidth="1"/>
    <col min="14074" max="14074" width="47.75" style="55" customWidth="1"/>
    <col min="14075" max="14077" width="11.375" style="55"/>
    <col min="14078" max="14078" width="5.25" style="55" customWidth="1"/>
    <col min="14079" max="14079" width="53.75" style="55" customWidth="1"/>
    <col min="14080" max="14080" width="11.375" style="55" customWidth="1"/>
    <col min="14081" max="14082" width="0" style="55" hidden="1" customWidth="1"/>
    <col min="14083" max="14083" width="14.625" style="55" customWidth="1"/>
    <col min="14084" max="14089" width="0" style="55" hidden="1" customWidth="1"/>
    <col min="14090" max="14090" width="12.75" style="55" customWidth="1"/>
    <col min="14091" max="14091" width="0" style="55" hidden="1" customWidth="1"/>
    <col min="14092" max="14092" width="11.375" style="55" customWidth="1"/>
    <col min="14093" max="14093" width="9.125" style="55" customWidth="1"/>
    <col min="14094" max="14094" width="13.75" style="55" customWidth="1"/>
    <col min="14095" max="14095" width="15.375" style="55" customWidth="1"/>
    <col min="14096" max="14328" width="9.125" style="55" customWidth="1"/>
    <col min="14329" max="14329" width="5.25" style="55" customWidth="1"/>
    <col min="14330" max="14330" width="47.75" style="55" customWidth="1"/>
    <col min="14331" max="14333" width="11.375" style="55"/>
    <col min="14334" max="14334" width="5.25" style="55" customWidth="1"/>
    <col min="14335" max="14335" width="53.75" style="55" customWidth="1"/>
    <col min="14336" max="14336" width="11.375" style="55" customWidth="1"/>
    <col min="14337" max="14338" width="0" style="55" hidden="1" customWidth="1"/>
    <col min="14339" max="14339" width="14.625" style="55" customWidth="1"/>
    <col min="14340" max="14345" width="0" style="55" hidden="1" customWidth="1"/>
    <col min="14346" max="14346" width="12.75" style="55" customWidth="1"/>
    <col min="14347" max="14347" width="0" style="55" hidden="1" customWidth="1"/>
    <col min="14348" max="14348" width="11.375" style="55" customWidth="1"/>
    <col min="14349" max="14349" width="9.125" style="55" customWidth="1"/>
    <col min="14350" max="14350" width="13.75" style="55" customWidth="1"/>
    <col min="14351" max="14351" width="15.375" style="55" customWidth="1"/>
    <col min="14352" max="14584" width="9.125" style="55" customWidth="1"/>
    <col min="14585" max="14585" width="5.25" style="55" customWidth="1"/>
    <col min="14586" max="14586" width="47.75" style="55" customWidth="1"/>
    <col min="14587" max="14589" width="11.375" style="55"/>
    <col min="14590" max="14590" width="5.25" style="55" customWidth="1"/>
    <col min="14591" max="14591" width="53.75" style="55" customWidth="1"/>
    <col min="14592" max="14592" width="11.375" style="55" customWidth="1"/>
    <col min="14593" max="14594" width="0" style="55" hidden="1" customWidth="1"/>
    <col min="14595" max="14595" width="14.625" style="55" customWidth="1"/>
    <col min="14596" max="14601" width="0" style="55" hidden="1" customWidth="1"/>
    <col min="14602" max="14602" width="12.75" style="55" customWidth="1"/>
    <col min="14603" max="14603" width="0" style="55" hidden="1" customWidth="1"/>
    <col min="14604" max="14604" width="11.375" style="55" customWidth="1"/>
    <col min="14605" max="14605" width="9.125" style="55" customWidth="1"/>
    <col min="14606" max="14606" width="13.75" style="55" customWidth="1"/>
    <col min="14607" max="14607" width="15.375" style="55" customWidth="1"/>
    <col min="14608" max="14840" width="9.125" style="55" customWidth="1"/>
    <col min="14841" max="14841" width="5.25" style="55" customWidth="1"/>
    <col min="14842" max="14842" width="47.75" style="55" customWidth="1"/>
    <col min="14843" max="14845" width="11.375" style="55"/>
    <col min="14846" max="14846" width="5.25" style="55" customWidth="1"/>
    <col min="14847" max="14847" width="53.75" style="55" customWidth="1"/>
    <col min="14848" max="14848" width="11.375" style="55" customWidth="1"/>
    <col min="14849" max="14850" width="0" style="55" hidden="1" customWidth="1"/>
    <col min="14851" max="14851" width="14.625" style="55" customWidth="1"/>
    <col min="14852" max="14857" width="0" style="55" hidden="1" customWidth="1"/>
    <col min="14858" max="14858" width="12.75" style="55" customWidth="1"/>
    <col min="14859" max="14859" width="0" style="55" hidden="1" customWidth="1"/>
    <col min="14860" max="14860" width="11.375" style="55" customWidth="1"/>
    <col min="14861" max="14861" width="9.125" style="55" customWidth="1"/>
    <col min="14862" max="14862" width="13.75" style="55" customWidth="1"/>
    <col min="14863" max="14863" width="15.375" style="55" customWidth="1"/>
    <col min="14864" max="15096" width="9.125" style="55" customWidth="1"/>
    <col min="15097" max="15097" width="5.25" style="55" customWidth="1"/>
    <col min="15098" max="15098" width="47.75" style="55" customWidth="1"/>
    <col min="15099" max="15101" width="11.375" style="55"/>
    <col min="15102" max="15102" width="5.25" style="55" customWidth="1"/>
    <col min="15103" max="15103" width="53.75" style="55" customWidth="1"/>
    <col min="15104" max="15104" width="11.375" style="55" customWidth="1"/>
    <col min="15105" max="15106" width="0" style="55" hidden="1" customWidth="1"/>
    <col min="15107" max="15107" width="14.625" style="55" customWidth="1"/>
    <col min="15108" max="15113" width="0" style="55" hidden="1" customWidth="1"/>
    <col min="15114" max="15114" width="12.75" style="55" customWidth="1"/>
    <col min="15115" max="15115" width="0" style="55" hidden="1" customWidth="1"/>
    <col min="15116" max="15116" width="11.375" style="55" customWidth="1"/>
    <col min="15117" max="15117" width="9.125" style="55" customWidth="1"/>
    <col min="15118" max="15118" width="13.75" style="55" customWidth="1"/>
    <col min="15119" max="15119" width="15.375" style="55" customWidth="1"/>
    <col min="15120" max="15352" width="9.125" style="55" customWidth="1"/>
    <col min="15353" max="15353" width="5.25" style="55" customWidth="1"/>
    <col min="15354" max="15354" width="47.75" style="55" customWidth="1"/>
    <col min="15355" max="15357" width="11.375" style="55"/>
    <col min="15358" max="15358" width="5.25" style="55" customWidth="1"/>
    <col min="15359" max="15359" width="53.75" style="55" customWidth="1"/>
    <col min="15360" max="15360" width="11.375" style="55" customWidth="1"/>
    <col min="15361" max="15362" width="0" style="55" hidden="1" customWidth="1"/>
    <col min="15363" max="15363" width="14.625" style="55" customWidth="1"/>
    <col min="15364" max="15369" width="0" style="55" hidden="1" customWidth="1"/>
    <col min="15370" max="15370" width="12.75" style="55" customWidth="1"/>
    <col min="15371" max="15371" width="0" style="55" hidden="1" customWidth="1"/>
    <col min="15372" max="15372" width="11.375" style="55" customWidth="1"/>
    <col min="15373" max="15373" width="9.125" style="55" customWidth="1"/>
    <col min="15374" max="15374" width="13.75" style="55" customWidth="1"/>
    <col min="15375" max="15375" width="15.375" style="55" customWidth="1"/>
    <col min="15376" max="15608" width="9.125" style="55" customWidth="1"/>
    <col min="15609" max="15609" width="5.25" style="55" customWidth="1"/>
    <col min="15610" max="15610" width="47.75" style="55" customWidth="1"/>
    <col min="15611" max="15613" width="11.375" style="55"/>
    <col min="15614" max="15614" width="5.25" style="55" customWidth="1"/>
    <col min="15615" max="15615" width="53.75" style="55" customWidth="1"/>
    <col min="15616" max="15616" width="11.375" style="55" customWidth="1"/>
    <col min="15617" max="15618" width="0" style="55" hidden="1" customWidth="1"/>
    <col min="15619" max="15619" width="14.625" style="55" customWidth="1"/>
    <col min="15620" max="15625" width="0" style="55" hidden="1" customWidth="1"/>
    <col min="15626" max="15626" width="12.75" style="55" customWidth="1"/>
    <col min="15627" max="15627" width="0" style="55" hidden="1" customWidth="1"/>
    <col min="15628" max="15628" width="11.375" style="55" customWidth="1"/>
    <col min="15629" max="15629" width="9.125" style="55" customWidth="1"/>
    <col min="15630" max="15630" width="13.75" style="55" customWidth="1"/>
    <col min="15631" max="15631" width="15.375" style="55" customWidth="1"/>
    <col min="15632" max="15864" width="9.125" style="55" customWidth="1"/>
    <col min="15865" max="15865" width="5.25" style="55" customWidth="1"/>
    <col min="15866" max="15866" width="47.75" style="55" customWidth="1"/>
    <col min="15867" max="15869" width="11.375" style="55"/>
    <col min="15870" max="15870" width="5.25" style="55" customWidth="1"/>
    <col min="15871" max="15871" width="53.75" style="55" customWidth="1"/>
    <col min="15872" max="15872" width="11.375" style="55" customWidth="1"/>
    <col min="15873" max="15874" width="0" style="55" hidden="1" customWidth="1"/>
    <col min="15875" max="15875" width="14.625" style="55" customWidth="1"/>
    <col min="15876" max="15881" width="0" style="55" hidden="1" customWidth="1"/>
    <col min="15882" max="15882" width="12.75" style="55" customWidth="1"/>
    <col min="15883" max="15883" width="0" style="55" hidden="1" customWidth="1"/>
    <col min="15884" max="15884" width="11.375" style="55" customWidth="1"/>
    <col min="15885" max="15885" width="9.125" style="55" customWidth="1"/>
    <col min="15886" max="15886" width="13.75" style="55" customWidth="1"/>
    <col min="15887" max="15887" width="15.375" style="55" customWidth="1"/>
    <col min="15888" max="16120" width="9.125" style="55" customWidth="1"/>
    <col min="16121" max="16121" width="5.25" style="55" customWidth="1"/>
    <col min="16122" max="16122" width="47.75" style="55" customWidth="1"/>
    <col min="16123" max="16125" width="11.375" style="55"/>
    <col min="16126" max="16126" width="5.25" style="55" customWidth="1"/>
    <col min="16127" max="16127" width="53.75" style="55" customWidth="1"/>
    <col min="16128" max="16128" width="11.375" style="55" customWidth="1"/>
    <col min="16129" max="16130" width="0" style="55" hidden="1" customWidth="1"/>
    <col min="16131" max="16131" width="14.625" style="55" customWidth="1"/>
    <col min="16132" max="16137" width="0" style="55" hidden="1" customWidth="1"/>
    <col min="16138" max="16138" width="12.75" style="55" customWidth="1"/>
    <col min="16139" max="16139" width="0" style="55" hidden="1" customWidth="1"/>
    <col min="16140" max="16140" width="11.375" style="55" customWidth="1"/>
    <col min="16141" max="16141" width="9.125" style="55" customWidth="1"/>
    <col min="16142" max="16142" width="13.75" style="55" customWidth="1"/>
    <col min="16143" max="16143" width="15.375" style="55" customWidth="1"/>
    <col min="16144" max="16376" width="9.125" style="55" customWidth="1"/>
    <col min="16377" max="16377" width="5.25" style="55" customWidth="1"/>
    <col min="16378" max="16378" width="47.75" style="55" customWidth="1"/>
    <col min="16379" max="16384" width="11.375" style="55"/>
  </cols>
  <sheetData>
    <row r="1" spans="1:243">
      <c r="B1" s="61"/>
      <c r="C1" s="61"/>
      <c r="D1" s="61"/>
      <c r="E1" s="62"/>
      <c r="F1" s="62"/>
      <c r="G1" s="62"/>
      <c r="H1" s="61"/>
      <c r="I1" s="61"/>
      <c r="J1" s="61"/>
      <c r="K1" s="347"/>
      <c r="L1" s="347"/>
      <c r="M1" s="347"/>
      <c r="N1" s="347"/>
      <c r="O1" s="347"/>
      <c r="P1" s="347"/>
    </row>
    <row r="2" spans="1:243">
      <c r="A2" s="348" t="s">
        <v>172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243">
      <c r="A3" s="349" t="s">
        <v>173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243">
      <c r="B4" s="63"/>
      <c r="C4" s="64"/>
      <c r="D4" s="63"/>
      <c r="E4" s="65"/>
      <c r="F4" s="65"/>
      <c r="G4" s="65"/>
      <c r="H4" s="3"/>
      <c r="I4" s="66"/>
      <c r="J4" s="63"/>
      <c r="L4" s="67"/>
      <c r="M4" s="67"/>
      <c r="N4" s="67"/>
      <c r="O4" s="67" t="s">
        <v>174</v>
      </c>
      <c r="P4" s="55"/>
    </row>
    <row r="5" spans="1:243">
      <c r="A5" s="68"/>
      <c r="B5" s="69"/>
      <c r="C5" s="344" t="s">
        <v>175</v>
      </c>
      <c r="D5" s="344" t="s">
        <v>176</v>
      </c>
      <c r="E5" s="350" t="s">
        <v>104</v>
      </c>
      <c r="F5" s="351"/>
      <c r="G5" s="352"/>
      <c r="H5" s="344" t="s">
        <v>177</v>
      </c>
      <c r="I5" s="344" t="s">
        <v>21</v>
      </c>
      <c r="J5" s="353" t="s">
        <v>178</v>
      </c>
      <c r="K5" s="356" t="s">
        <v>104</v>
      </c>
      <c r="L5" s="356"/>
      <c r="M5" s="356"/>
      <c r="N5" s="356"/>
      <c r="O5" s="356"/>
      <c r="P5" s="356"/>
    </row>
    <row r="6" spans="1:243">
      <c r="A6" s="324"/>
      <c r="B6" s="324"/>
      <c r="C6" s="345"/>
      <c r="D6" s="345"/>
      <c r="E6" s="357" t="s">
        <v>179</v>
      </c>
      <c r="F6" s="357" t="s">
        <v>180</v>
      </c>
      <c r="G6" s="357" t="s">
        <v>181</v>
      </c>
      <c r="H6" s="345"/>
      <c r="I6" s="345"/>
      <c r="J6" s="354"/>
      <c r="K6" s="356"/>
      <c r="L6" s="356"/>
      <c r="M6" s="356"/>
      <c r="N6" s="356"/>
      <c r="O6" s="356"/>
      <c r="P6" s="356"/>
    </row>
    <row r="7" spans="1:243" ht="78.75">
      <c r="A7" s="325"/>
      <c r="B7" s="325"/>
      <c r="C7" s="346"/>
      <c r="D7" s="346"/>
      <c r="E7" s="357"/>
      <c r="F7" s="357"/>
      <c r="G7" s="357"/>
      <c r="H7" s="346"/>
      <c r="I7" s="346"/>
      <c r="J7" s="355"/>
      <c r="K7" s="25" t="s">
        <v>182</v>
      </c>
      <c r="L7" s="25" t="s">
        <v>21</v>
      </c>
      <c r="M7" s="25" t="s">
        <v>178</v>
      </c>
      <c r="N7" s="25" t="s">
        <v>183</v>
      </c>
      <c r="O7" s="25" t="s">
        <v>21</v>
      </c>
      <c r="P7" s="25" t="s">
        <v>178</v>
      </c>
    </row>
    <row r="8" spans="1:243">
      <c r="A8" s="26" t="s">
        <v>22</v>
      </c>
      <c r="B8" s="26" t="s">
        <v>43</v>
      </c>
      <c r="C8" s="26" t="s">
        <v>184</v>
      </c>
      <c r="D8" s="26">
        <v>2</v>
      </c>
      <c r="E8" s="70" t="s">
        <v>185</v>
      </c>
      <c r="F8" s="71" t="s">
        <v>186</v>
      </c>
      <c r="G8" s="71" t="s">
        <v>187</v>
      </c>
      <c r="H8" s="11">
        <v>3</v>
      </c>
      <c r="I8" s="11" t="s">
        <v>188</v>
      </c>
      <c r="J8" s="11" t="s">
        <v>189</v>
      </c>
      <c r="K8" s="14">
        <v>6</v>
      </c>
      <c r="L8" s="14" t="s">
        <v>190</v>
      </c>
      <c r="M8" s="14" t="s">
        <v>191</v>
      </c>
      <c r="N8" s="14">
        <v>7</v>
      </c>
      <c r="O8" s="14" t="s">
        <v>192</v>
      </c>
      <c r="P8" s="14" t="s">
        <v>193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>
      <c r="A9" s="16"/>
      <c r="B9" s="28" t="s">
        <v>194</v>
      </c>
      <c r="C9" s="72">
        <f>C10+C35+C52+C53+C59+C57+C58</f>
        <v>1198135</v>
      </c>
      <c r="D9" s="72">
        <f>D10+D35+D52+D53+D59+D57+D58</f>
        <v>854242</v>
      </c>
      <c r="E9" s="72">
        <f>E10+E35+E52+E53+E59+E57+E58</f>
        <v>57124</v>
      </c>
      <c r="F9" s="72">
        <f>F10+F35+F52+F53+F59+F57+F58</f>
        <v>346191</v>
      </c>
      <c r="G9" s="72">
        <f>G10+G35+G52+G53+G59+G57+G58</f>
        <v>450927</v>
      </c>
      <c r="H9" s="73">
        <f>I9+J9</f>
        <v>343893</v>
      </c>
      <c r="I9" s="72">
        <f t="shared" ref="I9:P9" si="0">I10+I35+I52+I53+I59+I57+I58</f>
        <v>302855</v>
      </c>
      <c r="J9" s="72">
        <f t="shared" si="0"/>
        <v>41038</v>
      </c>
      <c r="K9" s="72">
        <f t="shared" si="0"/>
        <v>319921</v>
      </c>
      <c r="L9" s="72">
        <f t="shared" si="0"/>
        <v>278883</v>
      </c>
      <c r="M9" s="72">
        <f t="shared" si="0"/>
        <v>41038</v>
      </c>
      <c r="N9" s="72">
        <f t="shared" si="0"/>
        <v>23972</v>
      </c>
      <c r="O9" s="72">
        <f t="shared" si="0"/>
        <v>23972</v>
      </c>
      <c r="P9" s="72">
        <f t="shared" si="0"/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s="76" customFormat="1">
      <c r="A10" s="16" t="s">
        <v>23</v>
      </c>
      <c r="B10" s="43" t="s">
        <v>64</v>
      </c>
      <c r="C10" s="74">
        <f>C11+C15+C18+C22+C23+C33+C34</f>
        <v>410739</v>
      </c>
      <c r="D10" s="75">
        <f>D11+D15+D18+D22+D23+D33+D34</f>
        <v>300000</v>
      </c>
      <c r="E10" s="72">
        <f t="shared" ref="E10:P10" si="1">E11+E15+E18+E22+E23+E33+E34</f>
        <v>0</v>
      </c>
      <c r="F10" s="72">
        <f t="shared" si="1"/>
        <v>300000</v>
      </c>
      <c r="G10" s="72">
        <f t="shared" si="1"/>
        <v>0</v>
      </c>
      <c r="H10" s="73">
        <f>I10+J10</f>
        <v>110739</v>
      </c>
      <c r="I10" s="72">
        <f t="shared" si="1"/>
        <v>90180</v>
      </c>
      <c r="J10" s="72">
        <f t="shared" si="1"/>
        <v>20559</v>
      </c>
      <c r="K10" s="72">
        <f t="shared" si="1"/>
        <v>95222</v>
      </c>
      <c r="L10" s="72">
        <f t="shared" si="1"/>
        <v>74663</v>
      </c>
      <c r="M10" s="72">
        <f t="shared" si="1"/>
        <v>20559</v>
      </c>
      <c r="N10" s="72">
        <f t="shared" si="1"/>
        <v>15517</v>
      </c>
      <c r="O10" s="72">
        <f t="shared" si="1"/>
        <v>15517</v>
      </c>
      <c r="P10" s="72">
        <f t="shared" si="1"/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>
      <c r="A11" s="45">
        <v>1</v>
      </c>
      <c r="B11" s="46" t="s">
        <v>115</v>
      </c>
      <c r="C11" s="77">
        <f>C12+C13+C14</f>
        <v>206770</v>
      </c>
      <c r="D11" s="78">
        <f>D12+D13+D14</f>
        <v>140000</v>
      </c>
      <c r="E11" s="77">
        <f t="shared" ref="E11:P11" si="2">E12+E13+E14</f>
        <v>0</v>
      </c>
      <c r="F11" s="77">
        <f t="shared" si="2"/>
        <v>140000</v>
      </c>
      <c r="G11" s="77">
        <f t="shared" si="2"/>
        <v>0</v>
      </c>
      <c r="H11" s="77">
        <f t="shared" si="2"/>
        <v>66770</v>
      </c>
      <c r="I11" s="77">
        <f t="shared" si="2"/>
        <v>46680</v>
      </c>
      <c r="J11" s="77">
        <f t="shared" si="2"/>
        <v>20090</v>
      </c>
      <c r="K11" s="77">
        <f t="shared" si="2"/>
        <v>55010</v>
      </c>
      <c r="L11" s="77">
        <f t="shared" si="2"/>
        <v>34920</v>
      </c>
      <c r="M11" s="77">
        <f t="shared" si="2"/>
        <v>20090</v>
      </c>
      <c r="N11" s="77">
        <f t="shared" si="2"/>
        <v>11760</v>
      </c>
      <c r="O11" s="77">
        <f t="shared" si="2"/>
        <v>11760</v>
      </c>
      <c r="P11" s="77">
        <f t="shared" si="2"/>
        <v>0</v>
      </c>
    </row>
    <row r="12" spans="1:243">
      <c r="A12" s="57" t="s">
        <v>36</v>
      </c>
      <c r="B12" s="46" t="s">
        <v>116</v>
      </c>
      <c r="C12" s="79">
        <f>D12+H12</f>
        <v>119682</v>
      </c>
      <c r="D12" s="80">
        <f>E12+F12+G12</f>
        <v>100000</v>
      </c>
      <c r="E12" s="81"/>
      <c r="F12" s="81">
        <v>100000</v>
      </c>
      <c r="G12" s="81"/>
      <c r="H12" s="82">
        <f>I12+J12</f>
        <v>19682</v>
      </c>
      <c r="I12" s="77">
        <v>19681</v>
      </c>
      <c r="J12" s="77">
        <v>1</v>
      </c>
      <c r="K12" s="77">
        <f>L12+M12</f>
        <v>9161</v>
      </c>
      <c r="L12" s="77">
        <f>19681-O12</f>
        <v>9160</v>
      </c>
      <c r="M12" s="77">
        <v>1</v>
      </c>
      <c r="N12" s="77">
        <f>O12+P12</f>
        <v>10521</v>
      </c>
      <c r="O12" s="77">
        <v>10521</v>
      </c>
      <c r="P12" s="77"/>
    </row>
    <row r="13" spans="1:243">
      <c r="A13" s="57" t="s">
        <v>36</v>
      </c>
      <c r="B13" s="46" t="s">
        <v>117</v>
      </c>
      <c r="C13" s="79">
        <f t="shared" ref="C13:C34" si="3">D13+H13</f>
        <v>65673</v>
      </c>
      <c r="D13" s="80">
        <f t="shared" ref="D13:D34" si="4">E13+F13+G13</f>
        <v>20000</v>
      </c>
      <c r="E13" s="81"/>
      <c r="F13" s="81">
        <v>20000</v>
      </c>
      <c r="G13" s="81"/>
      <c r="H13" s="82">
        <f t="shared" ref="H13:H14" si="5">I13+J13</f>
        <v>45673</v>
      </c>
      <c r="I13" s="77">
        <f>25570+14</f>
        <v>25584</v>
      </c>
      <c r="J13" s="77">
        <v>20089</v>
      </c>
      <c r="K13" s="77">
        <f t="shared" ref="K13:K21" si="6">L13+M13</f>
        <v>44434</v>
      </c>
      <c r="L13" s="77">
        <f>25570+14-O13</f>
        <v>24345</v>
      </c>
      <c r="M13" s="77">
        <v>20089</v>
      </c>
      <c r="N13" s="77">
        <f t="shared" ref="N13:N14" si="7">O13+P13</f>
        <v>1239</v>
      </c>
      <c r="O13" s="77">
        <v>1239</v>
      </c>
      <c r="P13" s="77"/>
    </row>
    <row r="14" spans="1:243">
      <c r="A14" s="57" t="s">
        <v>36</v>
      </c>
      <c r="B14" s="46" t="s">
        <v>118</v>
      </c>
      <c r="C14" s="79">
        <f t="shared" si="3"/>
        <v>21415</v>
      </c>
      <c r="D14" s="80">
        <f t="shared" si="4"/>
        <v>20000</v>
      </c>
      <c r="E14" s="81"/>
      <c r="F14" s="81">
        <v>20000</v>
      </c>
      <c r="G14" s="81"/>
      <c r="H14" s="82">
        <f t="shared" si="5"/>
        <v>1415</v>
      </c>
      <c r="I14" s="77">
        <v>1415</v>
      </c>
      <c r="J14" s="77"/>
      <c r="K14" s="77">
        <f t="shared" si="6"/>
        <v>1415</v>
      </c>
      <c r="L14" s="77">
        <v>1415</v>
      </c>
      <c r="M14" s="77"/>
      <c r="N14" s="77">
        <f t="shared" si="7"/>
        <v>0</v>
      </c>
      <c r="O14" s="77"/>
      <c r="P14" s="77"/>
    </row>
    <row r="15" spans="1:243">
      <c r="A15" s="57">
        <v>2</v>
      </c>
      <c r="B15" s="47" t="s">
        <v>195</v>
      </c>
      <c r="C15" s="82">
        <f>C16+C17</f>
        <v>161090</v>
      </c>
      <c r="D15" s="83">
        <f>D16+D17</f>
        <v>160000</v>
      </c>
      <c r="E15" s="82">
        <f t="shared" ref="E15:F15" si="8">E16+E17</f>
        <v>0</v>
      </c>
      <c r="F15" s="82">
        <f t="shared" si="8"/>
        <v>160000</v>
      </c>
      <c r="G15" s="82"/>
      <c r="H15" s="82">
        <v>1090</v>
      </c>
      <c r="I15" s="77">
        <f>I16+I17</f>
        <v>951</v>
      </c>
      <c r="J15" s="77">
        <f t="shared" ref="J15:M15" si="9">J16+J17</f>
        <v>139</v>
      </c>
      <c r="K15" s="77">
        <v>1090</v>
      </c>
      <c r="L15" s="77">
        <f t="shared" si="9"/>
        <v>951</v>
      </c>
      <c r="M15" s="77">
        <f t="shared" si="9"/>
        <v>139</v>
      </c>
      <c r="N15" s="77">
        <v>0</v>
      </c>
      <c r="O15" s="77"/>
      <c r="P15" s="77"/>
    </row>
    <row r="16" spans="1:243">
      <c r="A16" s="57" t="s">
        <v>36</v>
      </c>
      <c r="B16" s="47" t="s">
        <v>196</v>
      </c>
      <c r="C16" s="79">
        <f t="shared" si="3"/>
        <v>139</v>
      </c>
      <c r="D16" s="80">
        <f t="shared" si="4"/>
        <v>0</v>
      </c>
      <c r="E16" s="84"/>
      <c r="F16" s="84"/>
      <c r="G16" s="84"/>
      <c r="H16" s="82">
        <f>I16+J16</f>
        <v>139</v>
      </c>
      <c r="I16" s="77"/>
      <c r="J16" s="77">
        <v>139</v>
      </c>
      <c r="K16" s="77">
        <f t="shared" si="6"/>
        <v>139</v>
      </c>
      <c r="L16" s="77"/>
      <c r="M16" s="77">
        <v>139</v>
      </c>
      <c r="N16" s="77">
        <f>O16+P16</f>
        <v>0</v>
      </c>
      <c r="O16" s="77"/>
      <c r="P16" s="77"/>
    </row>
    <row r="17" spans="1:243">
      <c r="A17" s="57" t="s">
        <v>36</v>
      </c>
      <c r="B17" s="47" t="s">
        <v>197</v>
      </c>
      <c r="C17" s="79">
        <f t="shared" si="3"/>
        <v>160951</v>
      </c>
      <c r="D17" s="80">
        <f t="shared" si="4"/>
        <v>160000</v>
      </c>
      <c r="E17" s="84"/>
      <c r="F17" s="84">
        <v>160000</v>
      </c>
      <c r="G17" s="84"/>
      <c r="H17" s="82">
        <f>I17+J17</f>
        <v>951</v>
      </c>
      <c r="I17" s="77">
        <v>951</v>
      </c>
      <c r="J17" s="77"/>
      <c r="K17" s="77">
        <f t="shared" si="6"/>
        <v>951</v>
      </c>
      <c r="L17" s="77">
        <v>951</v>
      </c>
      <c r="M17" s="77"/>
      <c r="N17" s="77">
        <f>O17+P17</f>
        <v>0</v>
      </c>
      <c r="O17" s="77"/>
      <c r="P17" s="77"/>
    </row>
    <row r="18" spans="1:243">
      <c r="A18" s="45">
        <v>3</v>
      </c>
      <c r="B18" s="47" t="s">
        <v>80</v>
      </c>
      <c r="C18" s="82">
        <f t="shared" ref="C18:O18" si="10">C19+C20+C21</f>
        <v>11539</v>
      </c>
      <c r="D18" s="82">
        <f t="shared" si="10"/>
        <v>0</v>
      </c>
      <c r="E18" s="82">
        <f t="shared" si="10"/>
        <v>0</v>
      </c>
      <c r="F18" s="82">
        <f t="shared" si="10"/>
        <v>0</v>
      </c>
      <c r="G18" s="82">
        <f t="shared" si="10"/>
        <v>0</v>
      </c>
      <c r="H18" s="82">
        <v>11539</v>
      </c>
      <c r="I18" s="77">
        <f t="shared" si="10"/>
        <v>11529</v>
      </c>
      <c r="J18" s="77">
        <f t="shared" si="10"/>
        <v>10</v>
      </c>
      <c r="K18" s="77">
        <v>10513</v>
      </c>
      <c r="L18" s="77">
        <f t="shared" si="10"/>
        <v>10503</v>
      </c>
      <c r="M18" s="77">
        <f t="shared" si="10"/>
        <v>10</v>
      </c>
      <c r="N18" s="77">
        <v>1026</v>
      </c>
      <c r="O18" s="77">
        <f t="shared" si="10"/>
        <v>1026</v>
      </c>
      <c r="P18" s="77"/>
    </row>
    <row r="19" spans="1:243">
      <c r="A19" s="85" t="s">
        <v>36</v>
      </c>
      <c r="B19" s="47" t="s">
        <v>124</v>
      </c>
      <c r="C19" s="79">
        <f t="shared" si="3"/>
        <v>1740</v>
      </c>
      <c r="D19" s="79">
        <f t="shared" si="4"/>
        <v>0</v>
      </c>
      <c r="E19" s="84"/>
      <c r="F19" s="84"/>
      <c r="G19" s="84"/>
      <c r="H19" s="82">
        <f>I19+J19</f>
        <v>1740</v>
      </c>
      <c r="I19" s="77">
        <f>7759-I50</f>
        <v>1730</v>
      </c>
      <c r="J19" s="77">
        <f>1628-J50</f>
        <v>10</v>
      </c>
      <c r="K19" s="77">
        <f t="shared" si="6"/>
        <v>1740</v>
      </c>
      <c r="L19" s="77">
        <f>7759-L50</f>
        <v>1730</v>
      </c>
      <c r="M19" s="77">
        <f>1628-M50</f>
        <v>10</v>
      </c>
      <c r="N19" s="77">
        <f>O19+P19</f>
        <v>0</v>
      </c>
      <c r="O19" s="77"/>
      <c r="P19" s="77"/>
    </row>
    <row r="20" spans="1:243">
      <c r="A20" s="85" t="s">
        <v>36</v>
      </c>
      <c r="B20" s="47" t="s">
        <v>125</v>
      </c>
      <c r="C20" s="79">
        <f t="shared" si="3"/>
        <v>9783</v>
      </c>
      <c r="D20" s="79">
        <f t="shared" si="4"/>
        <v>0</v>
      </c>
      <c r="E20" s="84"/>
      <c r="F20" s="84"/>
      <c r="G20" s="84"/>
      <c r="H20" s="82">
        <f t="shared" ref="H20:H23" si="11">I20+J20</f>
        <v>9783</v>
      </c>
      <c r="I20" s="77">
        <f>11183-I51</f>
        <v>9783</v>
      </c>
      <c r="J20" s="77">
        <f>773-J51</f>
        <v>0</v>
      </c>
      <c r="K20" s="77">
        <f t="shared" si="6"/>
        <v>8757</v>
      </c>
      <c r="L20" s="77">
        <f>11183-L51-O20</f>
        <v>8757</v>
      </c>
      <c r="M20" s="77">
        <f>773-M51</f>
        <v>0</v>
      </c>
      <c r="N20" s="77">
        <f t="shared" ref="N20:N21" si="12">O20+P20</f>
        <v>1026</v>
      </c>
      <c r="O20" s="77">
        <f>155+871</f>
        <v>1026</v>
      </c>
      <c r="P20" s="77"/>
    </row>
    <row r="21" spans="1:243">
      <c r="A21" s="85" t="s">
        <v>36</v>
      </c>
      <c r="B21" s="47" t="s">
        <v>198</v>
      </c>
      <c r="C21" s="79">
        <f t="shared" si="3"/>
        <v>16</v>
      </c>
      <c r="D21" s="79">
        <f t="shared" si="4"/>
        <v>0</v>
      </c>
      <c r="E21" s="84"/>
      <c r="F21" s="84"/>
      <c r="G21" s="84"/>
      <c r="H21" s="82">
        <f t="shared" si="11"/>
        <v>16</v>
      </c>
      <c r="I21" s="77">
        <v>16</v>
      </c>
      <c r="J21" s="77"/>
      <c r="K21" s="77">
        <f t="shared" si="6"/>
        <v>16</v>
      </c>
      <c r="L21" s="77">
        <v>16</v>
      </c>
      <c r="M21" s="77"/>
      <c r="N21" s="77">
        <f t="shared" si="12"/>
        <v>0</v>
      </c>
      <c r="O21" s="77"/>
      <c r="P21" s="77"/>
    </row>
    <row r="22" spans="1:243">
      <c r="A22" s="86">
        <v>4</v>
      </c>
      <c r="B22" s="47" t="s">
        <v>199</v>
      </c>
      <c r="C22" s="79">
        <f t="shared" si="3"/>
        <v>0</v>
      </c>
      <c r="D22" s="79">
        <f t="shared" si="4"/>
        <v>0</v>
      </c>
      <c r="E22" s="84"/>
      <c r="F22" s="84"/>
      <c r="G22" s="84"/>
      <c r="H22" s="82">
        <f t="shared" si="11"/>
        <v>0</v>
      </c>
      <c r="I22" s="77"/>
      <c r="J22" s="77"/>
      <c r="K22" s="77"/>
      <c r="L22" s="77"/>
      <c r="M22" s="77"/>
      <c r="N22" s="77"/>
      <c r="O22" s="77"/>
      <c r="P22" s="77"/>
    </row>
    <row r="23" spans="1:243">
      <c r="A23" s="86">
        <v>5</v>
      </c>
      <c r="B23" s="47" t="s">
        <v>200</v>
      </c>
      <c r="C23" s="77">
        <f t="shared" ref="C23:O23" si="13">SUM(C24:C32)</f>
        <v>29449</v>
      </c>
      <c r="D23" s="77">
        <f t="shared" si="13"/>
        <v>0</v>
      </c>
      <c r="E23" s="77">
        <f t="shared" si="13"/>
        <v>0</v>
      </c>
      <c r="F23" s="77">
        <f t="shared" si="13"/>
        <v>0</v>
      </c>
      <c r="G23" s="77">
        <f t="shared" si="13"/>
        <v>0</v>
      </c>
      <c r="H23" s="82">
        <f t="shared" si="11"/>
        <v>29449</v>
      </c>
      <c r="I23" s="77">
        <v>29129</v>
      </c>
      <c r="J23" s="77">
        <f t="shared" si="13"/>
        <v>320</v>
      </c>
      <c r="K23" s="77">
        <f t="shared" si="13"/>
        <v>26718</v>
      </c>
      <c r="L23" s="77">
        <f t="shared" si="13"/>
        <v>26398</v>
      </c>
      <c r="M23" s="77">
        <f t="shared" si="13"/>
        <v>320</v>
      </c>
      <c r="N23" s="77">
        <f t="shared" si="13"/>
        <v>2731</v>
      </c>
      <c r="O23" s="77">
        <f t="shared" si="13"/>
        <v>2731</v>
      </c>
      <c r="P23" s="77"/>
    </row>
    <row r="24" spans="1:243" s="76" customFormat="1">
      <c r="A24" s="87"/>
      <c r="B24" s="47" t="s">
        <v>201</v>
      </c>
      <c r="C24" s="79">
        <f t="shared" si="3"/>
        <v>964</v>
      </c>
      <c r="D24" s="79">
        <f t="shared" si="4"/>
        <v>0</v>
      </c>
      <c r="E24" s="84"/>
      <c r="F24" s="84"/>
      <c r="G24" s="84"/>
      <c r="H24" s="82">
        <f>I24+J24</f>
        <v>964</v>
      </c>
      <c r="I24" s="77">
        <v>964</v>
      </c>
      <c r="J24" s="77"/>
      <c r="K24" s="77">
        <f t="shared" ref="K24:K34" si="14">L24+M24</f>
        <v>964</v>
      </c>
      <c r="L24" s="77">
        <v>964</v>
      </c>
      <c r="M24" s="77"/>
      <c r="N24" s="77">
        <f>O24+P24</f>
        <v>0</v>
      </c>
      <c r="O24" s="77"/>
      <c r="P24" s="7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</row>
    <row r="25" spans="1:243" s="76" customFormat="1">
      <c r="A25" s="87"/>
      <c r="B25" s="47" t="s">
        <v>202</v>
      </c>
      <c r="C25" s="79">
        <f t="shared" si="3"/>
        <v>2829</v>
      </c>
      <c r="D25" s="79">
        <f t="shared" si="4"/>
        <v>0</v>
      </c>
      <c r="E25" s="84"/>
      <c r="F25" s="84"/>
      <c r="G25" s="84"/>
      <c r="H25" s="82">
        <f t="shared" ref="H25:H32" si="15">I25+J25</f>
        <v>2829</v>
      </c>
      <c r="I25" s="77">
        <v>2829</v>
      </c>
      <c r="J25" s="77"/>
      <c r="K25" s="77">
        <f t="shared" si="14"/>
        <v>2829</v>
      </c>
      <c r="L25" s="77">
        <v>2829</v>
      </c>
      <c r="M25" s="77"/>
      <c r="N25" s="77">
        <f t="shared" ref="N25:N32" si="16">O25+P25</f>
        <v>0</v>
      </c>
      <c r="O25" s="77"/>
      <c r="P25" s="77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pans="1:243" s="76" customFormat="1">
      <c r="A26" s="87"/>
      <c r="B26" s="47" t="s">
        <v>203</v>
      </c>
      <c r="C26" s="79">
        <f t="shared" si="3"/>
        <v>216</v>
      </c>
      <c r="D26" s="79">
        <f t="shared" si="4"/>
        <v>0</v>
      </c>
      <c r="E26" s="84"/>
      <c r="F26" s="84"/>
      <c r="G26" s="84"/>
      <c r="H26" s="82">
        <f t="shared" si="15"/>
        <v>216</v>
      </c>
      <c r="I26" s="77">
        <v>216</v>
      </c>
      <c r="J26" s="77"/>
      <c r="K26" s="77">
        <f t="shared" si="14"/>
        <v>216</v>
      </c>
      <c r="L26" s="77">
        <v>216</v>
      </c>
      <c r="M26" s="77"/>
      <c r="N26" s="77">
        <f t="shared" si="16"/>
        <v>0</v>
      </c>
      <c r="O26" s="77"/>
      <c r="P26" s="7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pans="1:243" s="76" customFormat="1">
      <c r="A27" s="87"/>
      <c r="B27" s="47" t="s">
        <v>204</v>
      </c>
      <c r="C27" s="79">
        <f t="shared" si="3"/>
        <v>9011</v>
      </c>
      <c r="D27" s="79">
        <f t="shared" si="4"/>
        <v>0</v>
      </c>
      <c r="E27" s="84"/>
      <c r="F27" s="84"/>
      <c r="G27" s="84"/>
      <c r="H27" s="82">
        <f t="shared" si="15"/>
        <v>9011</v>
      </c>
      <c r="I27" s="77">
        <v>9011</v>
      </c>
      <c r="J27" s="77"/>
      <c r="K27" s="77">
        <f t="shared" si="14"/>
        <v>9011</v>
      </c>
      <c r="L27" s="77">
        <v>9011</v>
      </c>
      <c r="M27" s="77"/>
      <c r="N27" s="77">
        <f t="shared" si="16"/>
        <v>0</v>
      </c>
      <c r="O27" s="77"/>
      <c r="P27" s="7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</row>
    <row r="28" spans="1:243" s="76" customFormat="1">
      <c r="A28" s="87"/>
      <c r="B28" s="47" t="s">
        <v>205</v>
      </c>
      <c r="C28" s="79">
        <f t="shared" si="3"/>
        <v>13335</v>
      </c>
      <c r="D28" s="79">
        <f t="shared" si="4"/>
        <v>0</v>
      </c>
      <c r="E28" s="84"/>
      <c r="F28" s="84"/>
      <c r="G28" s="84"/>
      <c r="H28" s="82">
        <f t="shared" si="15"/>
        <v>13335</v>
      </c>
      <c r="I28" s="77">
        <v>13015</v>
      </c>
      <c r="J28" s="77">
        <v>320</v>
      </c>
      <c r="K28" s="77">
        <f t="shared" si="14"/>
        <v>11788</v>
      </c>
      <c r="L28" s="77">
        <f>13015-O28</f>
        <v>11468</v>
      </c>
      <c r="M28" s="77">
        <v>320</v>
      </c>
      <c r="N28" s="77">
        <f t="shared" si="16"/>
        <v>1547</v>
      </c>
      <c r="O28" s="77">
        <v>1547</v>
      </c>
      <c r="P28" s="7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</row>
    <row r="29" spans="1:243" s="76" customFormat="1">
      <c r="A29" s="87"/>
      <c r="B29" s="47" t="s">
        <v>206</v>
      </c>
      <c r="C29" s="79">
        <f t="shared" si="3"/>
        <v>15</v>
      </c>
      <c r="D29" s="79">
        <f t="shared" si="4"/>
        <v>0</v>
      </c>
      <c r="E29" s="84"/>
      <c r="F29" s="84"/>
      <c r="G29" s="84"/>
      <c r="H29" s="82">
        <f t="shared" si="15"/>
        <v>15</v>
      </c>
      <c r="I29" s="77">
        <v>15</v>
      </c>
      <c r="J29" s="77"/>
      <c r="K29" s="77">
        <f t="shared" si="14"/>
        <v>15</v>
      </c>
      <c r="L29" s="77">
        <v>15</v>
      </c>
      <c r="M29" s="77"/>
      <c r="N29" s="77">
        <f t="shared" si="16"/>
        <v>0</v>
      </c>
      <c r="O29" s="77"/>
      <c r="P29" s="7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</row>
    <row r="30" spans="1:243" s="76" customFormat="1">
      <c r="A30" s="87"/>
      <c r="B30" s="47" t="s">
        <v>207</v>
      </c>
      <c r="C30" s="79">
        <f t="shared" si="3"/>
        <v>1815</v>
      </c>
      <c r="D30" s="79">
        <f t="shared" si="4"/>
        <v>0</v>
      </c>
      <c r="E30" s="84"/>
      <c r="F30" s="84"/>
      <c r="G30" s="84"/>
      <c r="H30" s="82">
        <f t="shared" si="15"/>
        <v>1815</v>
      </c>
      <c r="I30" s="77">
        <v>1815</v>
      </c>
      <c r="J30" s="77"/>
      <c r="K30" s="77">
        <f t="shared" si="14"/>
        <v>1815</v>
      </c>
      <c r="L30" s="77">
        <v>1815</v>
      </c>
      <c r="M30" s="77"/>
      <c r="N30" s="77">
        <f t="shared" si="16"/>
        <v>0</v>
      </c>
      <c r="O30" s="77"/>
      <c r="P30" s="7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pans="1:243" s="76" customFormat="1">
      <c r="A31" s="87"/>
      <c r="B31" s="47" t="s">
        <v>208</v>
      </c>
      <c r="C31" s="79">
        <f t="shared" si="3"/>
        <v>40</v>
      </c>
      <c r="D31" s="79">
        <f t="shared" si="4"/>
        <v>0</v>
      </c>
      <c r="E31" s="84"/>
      <c r="F31" s="84"/>
      <c r="G31" s="84"/>
      <c r="H31" s="82">
        <f t="shared" si="15"/>
        <v>40</v>
      </c>
      <c r="I31" s="77">
        <v>40</v>
      </c>
      <c r="J31" s="77"/>
      <c r="K31" s="77">
        <f t="shared" si="14"/>
        <v>40</v>
      </c>
      <c r="L31" s="77">
        <v>40</v>
      </c>
      <c r="M31" s="77"/>
      <c r="N31" s="77">
        <f t="shared" si="16"/>
        <v>0</v>
      </c>
      <c r="O31" s="77"/>
      <c r="P31" s="77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</row>
    <row r="32" spans="1:243" s="76" customFormat="1">
      <c r="A32" s="87"/>
      <c r="B32" s="47" t="s">
        <v>209</v>
      </c>
      <c r="C32" s="79">
        <f t="shared" si="3"/>
        <v>1224</v>
      </c>
      <c r="D32" s="79">
        <f t="shared" si="4"/>
        <v>0</v>
      </c>
      <c r="E32" s="84"/>
      <c r="F32" s="84"/>
      <c r="G32" s="84"/>
      <c r="H32" s="82">
        <f t="shared" si="15"/>
        <v>1224</v>
      </c>
      <c r="I32" s="77">
        <v>1224</v>
      </c>
      <c r="J32" s="77"/>
      <c r="K32" s="77">
        <f t="shared" si="14"/>
        <v>40</v>
      </c>
      <c r="L32" s="77">
        <f>1224-O32</f>
        <v>40</v>
      </c>
      <c r="M32" s="77"/>
      <c r="N32" s="77">
        <f t="shared" si="16"/>
        <v>1184</v>
      </c>
      <c r="O32" s="77">
        <v>1184</v>
      </c>
      <c r="P32" s="77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243" s="76" customFormat="1">
      <c r="A33" s="87">
        <v>6</v>
      </c>
      <c r="B33" s="47" t="s">
        <v>210</v>
      </c>
      <c r="C33" s="79">
        <f t="shared" si="3"/>
        <v>856</v>
      </c>
      <c r="D33" s="79">
        <f t="shared" si="4"/>
        <v>0</v>
      </c>
      <c r="E33" s="84"/>
      <c r="F33" s="84"/>
      <c r="G33" s="84"/>
      <c r="H33" s="82">
        <f>I33+J33</f>
        <v>856</v>
      </c>
      <c r="I33" s="77">
        <v>856</v>
      </c>
      <c r="J33" s="77"/>
      <c r="K33" s="77">
        <f t="shared" si="14"/>
        <v>856</v>
      </c>
      <c r="L33" s="77">
        <v>856</v>
      </c>
      <c r="M33" s="77"/>
      <c r="N33" s="77"/>
      <c r="O33" s="77"/>
      <c r="P33" s="77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s="76" customFormat="1">
      <c r="A34" s="87">
        <v>7</v>
      </c>
      <c r="B34" s="47" t="s">
        <v>211</v>
      </c>
      <c r="C34" s="79">
        <f t="shared" si="3"/>
        <v>1035</v>
      </c>
      <c r="D34" s="79">
        <f t="shared" si="4"/>
        <v>0</v>
      </c>
      <c r="E34" s="84"/>
      <c r="F34" s="84"/>
      <c r="G34" s="84"/>
      <c r="H34" s="82">
        <f t="shared" ref="H34:H35" si="17">I34+J34</f>
        <v>1035</v>
      </c>
      <c r="I34" s="77">
        <v>1035</v>
      </c>
      <c r="J34" s="77"/>
      <c r="K34" s="77">
        <f t="shared" si="14"/>
        <v>1035</v>
      </c>
      <c r="L34" s="77">
        <v>1035</v>
      </c>
      <c r="M34" s="77"/>
      <c r="N34" s="77"/>
      <c r="O34" s="77"/>
      <c r="P34" s="7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</row>
    <row r="35" spans="1:243" s="76" customFormat="1">
      <c r="A35" s="16" t="s">
        <v>41</v>
      </c>
      <c r="B35" s="43" t="s">
        <v>65</v>
      </c>
      <c r="C35" s="88">
        <f>C36+C49</f>
        <v>391946</v>
      </c>
      <c r="D35" s="88">
        <f>D36+D49</f>
        <v>222617</v>
      </c>
      <c r="E35" s="88">
        <f>E36+E49</f>
        <v>57124</v>
      </c>
      <c r="F35" s="88">
        <f>F36+F49</f>
        <v>46191</v>
      </c>
      <c r="G35" s="88">
        <f>G36+G49</f>
        <v>119302</v>
      </c>
      <c r="H35" s="89">
        <f t="shared" si="17"/>
        <v>169329</v>
      </c>
      <c r="I35" s="72">
        <f t="shared" ref="I35:O35" si="18">I36+I49</f>
        <v>153391</v>
      </c>
      <c r="J35" s="72">
        <f t="shared" si="18"/>
        <v>15938</v>
      </c>
      <c r="K35" s="72">
        <f t="shared" si="18"/>
        <v>160874</v>
      </c>
      <c r="L35" s="72">
        <f t="shared" si="18"/>
        <v>144936</v>
      </c>
      <c r="M35" s="72">
        <f t="shared" si="18"/>
        <v>15938</v>
      </c>
      <c r="N35" s="72">
        <f t="shared" si="18"/>
        <v>8455</v>
      </c>
      <c r="O35" s="72">
        <f t="shared" si="18"/>
        <v>8455</v>
      </c>
      <c r="P35" s="72"/>
      <c r="Q35" s="9"/>
      <c r="R35" s="9">
        <v>145883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pans="1:243" s="76" customFormat="1" ht="31.5">
      <c r="A36" s="16">
        <v>1</v>
      </c>
      <c r="B36" s="90" t="s">
        <v>212</v>
      </c>
      <c r="C36" s="72">
        <f t="shared" ref="C36:O36" si="19">SUM(C37:C48)</f>
        <v>379090</v>
      </c>
      <c r="D36" s="72">
        <f t="shared" si="19"/>
        <v>219581</v>
      </c>
      <c r="E36" s="72">
        <f t="shared" si="19"/>
        <v>57124</v>
      </c>
      <c r="F36" s="72">
        <f t="shared" si="19"/>
        <v>46191</v>
      </c>
      <c r="G36" s="72">
        <f t="shared" si="19"/>
        <v>116266</v>
      </c>
      <c r="H36" s="72">
        <f t="shared" si="19"/>
        <v>159509</v>
      </c>
      <c r="I36" s="72">
        <f t="shared" si="19"/>
        <v>145962</v>
      </c>
      <c r="J36" s="72">
        <f t="shared" si="19"/>
        <v>13547</v>
      </c>
      <c r="K36" s="72">
        <f t="shared" si="19"/>
        <v>151054</v>
      </c>
      <c r="L36" s="72">
        <f t="shared" si="19"/>
        <v>137507</v>
      </c>
      <c r="M36" s="72">
        <f t="shared" si="19"/>
        <v>13547</v>
      </c>
      <c r="N36" s="72">
        <f t="shared" si="19"/>
        <v>8455</v>
      </c>
      <c r="O36" s="72">
        <f t="shared" si="19"/>
        <v>8455</v>
      </c>
      <c r="P36" s="72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243">
      <c r="A37" s="45"/>
      <c r="B37" s="47" t="s">
        <v>66</v>
      </c>
      <c r="C37" s="79">
        <f t="shared" ref="C37:C51" si="20">D37+H37</f>
        <v>3460</v>
      </c>
      <c r="D37" s="91">
        <f>E37+F37+G37</f>
        <v>2490</v>
      </c>
      <c r="E37" s="84">
        <v>2490</v>
      </c>
      <c r="F37" s="84"/>
      <c r="G37" s="84"/>
      <c r="H37" s="82">
        <f>I37+J37</f>
        <v>970</v>
      </c>
      <c r="I37" s="77">
        <v>20</v>
      </c>
      <c r="J37" s="77">
        <v>950</v>
      </c>
      <c r="K37" s="77">
        <f t="shared" ref="K37:K59" si="21">L37+M37</f>
        <v>970</v>
      </c>
      <c r="L37" s="77">
        <v>20</v>
      </c>
      <c r="M37" s="77">
        <v>950</v>
      </c>
      <c r="N37" s="77">
        <f t="shared" ref="N37:N48" si="22">O37+P37</f>
        <v>0</v>
      </c>
      <c r="O37" s="77"/>
      <c r="P37" s="77"/>
    </row>
    <row r="38" spans="1:243">
      <c r="A38" s="45"/>
      <c r="B38" s="46" t="s">
        <v>67</v>
      </c>
      <c r="C38" s="79">
        <f t="shared" si="20"/>
        <v>129787</v>
      </c>
      <c r="D38" s="91">
        <f t="shared" ref="D38:D60" si="23">E38+F38+G38</f>
        <v>75197</v>
      </c>
      <c r="E38" s="81">
        <v>5023</v>
      </c>
      <c r="F38" s="81">
        <f>5782+2288+278+3001+1653+330+257</f>
        <v>13589</v>
      </c>
      <c r="G38" s="81">
        <f>18402+315+17019+924+19925</f>
        <v>56585</v>
      </c>
      <c r="H38" s="82">
        <f t="shared" ref="H38:H48" si="24">I38+J38</f>
        <v>54590</v>
      </c>
      <c r="I38" s="77">
        <f>54477+10</f>
        <v>54487</v>
      </c>
      <c r="J38" s="77">
        <v>103</v>
      </c>
      <c r="K38" s="77">
        <f t="shared" si="21"/>
        <v>53079</v>
      </c>
      <c r="L38" s="77">
        <f>54477+10-O38</f>
        <v>52976</v>
      </c>
      <c r="M38" s="77">
        <v>103</v>
      </c>
      <c r="N38" s="77">
        <f t="shared" si="22"/>
        <v>1511</v>
      </c>
      <c r="O38" s="77">
        <v>1511</v>
      </c>
      <c r="P38" s="77"/>
    </row>
    <row r="39" spans="1:243">
      <c r="A39" s="45"/>
      <c r="B39" s="46" t="s">
        <v>68</v>
      </c>
      <c r="C39" s="79">
        <f t="shared" si="20"/>
        <v>7450</v>
      </c>
      <c r="D39" s="91">
        <f t="shared" si="23"/>
        <v>7307</v>
      </c>
      <c r="E39" s="81">
        <v>3494</v>
      </c>
      <c r="F39" s="81">
        <v>3813</v>
      </c>
      <c r="G39" s="81"/>
      <c r="H39" s="82">
        <f t="shared" si="24"/>
        <v>143</v>
      </c>
      <c r="I39" s="77">
        <v>143</v>
      </c>
      <c r="J39" s="77"/>
      <c r="K39" s="77">
        <f t="shared" si="21"/>
        <v>143</v>
      </c>
      <c r="L39" s="77">
        <v>143</v>
      </c>
      <c r="M39" s="77"/>
      <c r="N39" s="77">
        <f t="shared" si="22"/>
        <v>0</v>
      </c>
      <c r="O39" s="77"/>
      <c r="P39" s="77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</row>
    <row r="40" spans="1:243">
      <c r="A40" s="45"/>
      <c r="B40" s="46" t="s">
        <v>69</v>
      </c>
      <c r="C40" s="79">
        <f t="shared" si="20"/>
        <v>11104</v>
      </c>
      <c r="D40" s="91">
        <f t="shared" si="23"/>
        <v>11014</v>
      </c>
      <c r="E40" s="81">
        <v>8724</v>
      </c>
      <c r="F40" s="81">
        <v>220</v>
      </c>
      <c r="G40" s="81">
        <f>1423+647</f>
        <v>2070</v>
      </c>
      <c r="H40" s="82">
        <f t="shared" si="24"/>
        <v>90</v>
      </c>
      <c r="I40" s="77">
        <v>90</v>
      </c>
      <c r="J40" s="77"/>
      <c r="K40" s="77">
        <f t="shared" si="21"/>
        <v>90</v>
      </c>
      <c r="L40" s="77">
        <v>90</v>
      </c>
      <c r="M40" s="77"/>
      <c r="N40" s="77">
        <f t="shared" si="22"/>
        <v>0</v>
      </c>
      <c r="O40" s="77"/>
      <c r="P40" s="77"/>
    </row>
    <row r="41" spans="1:243">
      <c r="A41" s="45"/>
      <c r="B41" s="46" t="s">
        <v>70</v>
      </c>
      <c r="C41" s="79">
        <f t="shared" si="20"/>
        <v>4648</v>
      </c>
      <c r="D41" s="91">
        <f t="shared" si="23"/>
        <v>4572</v>
      </c>
      <c r="E41" s="81">
        <v>3373</v>
      </c>
      <c r="F41" s="81">
        <v>349</v>
      </c>
      <c r="G41" s="81">
        <v>850</v>
      </c>
      <c r="H41" s="82">
        <f t="shared" si="24"/>
        <v>76</v>
      </c>
      <c r="I41" s="77">
        <v>36</v>
      </c>
      <c r="J41" s="77">
        <v>40</v>
      </c>
      <c r="K41" s="77">
        <f t="shared" si="21"/>
        <v>76</v>
      </c>
      <c r="L41" s="77">
        <v>36</v>
      </c>
      <c r="M41" s="77">
        <v>40</v>
      </c>
      <c r="N41" s="77">
        <f t="shared" si="22"/>
        <v>0</v>
      </c>
      <c r="O41" s="77"/>
      <c r="P41" s="77"/>
    </row>
    <row r="42" spans="1:243">
      <c r="A42" s="45"/>
      <c r="B42" s="46" t="s">
        <v>71</v>
      </c>
      <c r="C42" s="79">
        <f t="shared" si="20"/>
        <v>0</v>
      </c>
      <c r="D42" s="91">
        <f t="shared" si="23"/>
        <v>0</v>
      </c>
      <c r="E42" s="81"/>
      <c r="F42" s="81"/>
      <c r="G42" s="81"/>
      <c r="H42" s="82">
        <f t="shared" si="24"/>
        <v>0</v>
      </c>
      <c r="I42" s="77"/>
      <c r="J42" s="77"/>
      <c r="K42" s="77">
        <f t="shared" si="21"/>
        <v>0</v>
      </c>
      <c r="L42" s="77"/>
      <c r="M42" s="77"/>
      <c r="N42" s="77">
        <f t="shared" si="22"/>
        <v>0</v>
      </c>
      <c r="O42" s="77"/>
      <c r="P42" s="77"/>
    </row>
    <row r="43" spans="1:243">
      <c r="A43" s="45"/>
      <c r="B43" s="46" t="s">
        <v>72</v>
      </c>
      <c r="C43" s="79">
        <f t="shared" si="20"/>
        <v>0</v>
      </c>
      <c r="D43" s="91">
        <f t="shared" si="23"/>
        <v>0</v>
      </c>
      <c r="E43" s="81"/>
      <c r="F43" s="81"/>
      <c r="G43" s="81"/>
      <c r="H43" s="82">
        <f t="shared" si="24"/>
        <v>0</v>
      </c>
      <c r="I43" s="77"/>
      <c r="J43" s="77"/>
      <c r="K43" s="77">
        <f t="shared" si="21"/>
        <v>0</v>
      </c>
      <c r="L43" s="77"/>
      <c r="M43" s="77"/>
      <c r="N43" s="77">
        <f t="shared" si="22"/>
        <v>0</v>
      </c>
      <c r="O43" s="77"/>
      <c r="P43" s="77"/>
    </row>
    <row r="44" spans="1:243">
      <c r="A44" s="45"/>
      <c r="B44" s="46" t="s">
        <v>73</v>
      </c>
      <c r="C44" s="79">
        <f t="shared" si="20"/>
        <v>16146</v>
      </c>
      <c r="D44" s="91">
        <f t="shared" si="23"/>
        <v>6785</v>
      </c>
      <c r="E44" s="81">
        <v>153</v>
      </c>
      <c r="F44" s="81">
        <v>6632</v>
      </c>
      <c r="G44" s="81"/>
      <c r="H44" s="82">
        <f t="shared" si="24"/>
        <v>9361</v>
      </c>
      <c r="I44" s="77">
        <v>9361</v>
      </c>
      <c r="J44" s="77"/>
      <c r="K44" s="77">
        <f t="shared" si="21"/>
        <v>4182</v>
      </c>
      <c r="L44" s="77">
        <f>9361-O44</f>
        <v>4182</v>
      </c>
      <c r="M44" s="77"/>
      <c r="N44" s="77">
        <f t="shared" si="22"/>
        <v>5179</v>
      </c>
      <c r="O44" s="77">
        <f>5179</f>
        <v>5179</v>
      </c>
      <c r="P44" s="77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</row>
    <row r="45" spans="1:243">
      <c r="A45" s="45"/>
      <c r="B45" s="46" t="s">
        <v>74</v>
      </c>
      <c r="C45" s="79">
        <f t="shared" si="20"/>
        <v>108051</v>
      </c>
      <c r="D45" s="91">
        <f t="shared" si="23"/>
        <v>63309</v>
      </c>
      <c r="E45" s="81">
        <f>27183+737</f>
        <v>27920</v>
      </c>
      <c r="F45" s="81">
        <f>3034+26+530+1396+10908</f>
        <v>15894</v>
      </c>
      <c r="G45" s="81">
        <f>220+15+2666+16926-332</f>
        <v>19495</v>
      </c>
      <c r="H45" s="82">
        <f t="shared" si="24"/>
        <v>44742</v>
      </c>
      <c r="I45" s="77">
        <f>41610+65</f>
        <v>41675</v>
      </c>
      <c r="J45" s="77">
        <v>3067</v>
      </c>
      <c r="K45" s="77">
        <f t="shared" si="21"/>
        <v>42993</v>
      </c>
      <c r="L45" s="77">
        <f>41610+65-O45</f>
        <v>39926</v>
      </c>
      <c r="M45" s="77">
        <v>3067</v>
      </c>
      <c r="N45" s="77">
        <f t="shared" si="22"/>
        <v>1749</v>
      </c>
      <c r="O45" s="77">
        <f>200+116+328+1006+99</f>
        <v>1749</v>
      </c>
      <c r="P45" s="77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</row>
    <row r="46" spans="1:243">
      <c r="A46" s="45"/>
      <c r="B46" s="46" t="s">
        <v>75</v>
      </c>
      <c r="C46" s="79">
        <f t="shared" si="20"/>
        <v>28956</v>
      </c>
      <c r="D46" s="91">
        <f t="shared" si="23"/>
        <v>11665</v>
      </c>
      <c r="E46" s="81">
        <v>5947</v>
      </c>
      <c r="F46" s="81">
        <f>4875+214+180+15+131+197</f>
        <v>5612</v>
      </c>
      <c r="G46" s="81">
        <f>42+64</f>
        <v>106</v>
      </c>
      <c r="H46" s="82">
        <f t="shared" si="24"/>
        <v>17291</v>
      </c>
      <c r="I46" s="77">
        <f>10024+143</f>
        <v>10167</v>
      </c>
      <c r="J46" s="77">
        <v>7124</v>
      </c>
      <c r="K46" s="77">
        <f t="shared" si="21"/>
        <v>17275</v>
      </c>
      <c r="L46" s="77">
        <f>10024+143-O46</f>
        <v>10151</v>
      </c>
      <c r="M46" s="77">
        <v>7124</v>
      </c>
      <c r="N46" s="77">
        <f t="shared" si="22"/>
        <v>16</v>
      </c>
      <c r="O46" s="77">
        <f>16</f>
        <v>16</v>
      </c>
      <c r="P46" s="77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</row>
    <row r="47" spans="1:243">
      <c r="A47" s="45"/>
      <c r="B47" s="46" t="s">
        <v>76</v>
      </c>
      <c r="C47" s="79">
        <f t="shared" si="20"/>
        <v>47150</v>
      </c>
      <c r="D47" s="91">
        <f t="shared" si="23"/>
        <v>27238</v>
      </c>
      <c r="E47" s="81"/>
      <c r="F47" s="81">
        <v>82</v>
      </c>
      <c r="G47" s="81">
        <f>23594+1462+219+639+1242</f>
        <v>27156</v>
      </c>
      <c r="H47" s="82">
        <f t="shared" si="24"/>
        <v>19912</v>
      </c>
      <c r="I47" s="77">
        <v>19712</v>
      </c>
      <c r="J47" s="77">
        <v>200</v>
      </c>
      <c r="K47" s="77">
        <f t="shared" si="21"/>
        <v>19912</v>
      </c>
      <c r="L47" s="77">
        <v>19712</v>
      </c>
      <c r="M47" s="77">
        <v>200</v>
      </c>
      <c r="N47" s="77">
        <f t="shared" si="22"/>
        <v>0</v>
      </c>
      <c r="O47" s="77"/>
      <c r="P47" s="77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</row>
    <row r="48" spans="1:243">
      <c r="A48" s="45"/>
      <c r="B48" s="46" t="s">
        <v>77</v>
      </c>
      <c r="C48" s="79">
        <f t="shared" si="20"/>
        <v>22338</v>
      </c>
      <c r="D48" s="91">
        <f t="shared" si="23"/>
        <v>10004</v>
      </c>
      <c r="E48" s="81"/>
      <c r="F48" s="81"/>
      <c r="G48" s="81">
        <v>10004</v>
      </c>
      <c r="H48" s="82">
        <f t="shared" si="24"/>
        <v>12334</v>
      </c>
      <c r="I48" s="77">
        <f>2763+7508</f>
        <v>10271</v>
      </c>
      <c r="J48" s="77">
        <f>823+1240</f>
        <v>2063</v>
      </c>
      <c r="K48" s="77">
        <f t="shared" si="21"/>
        <v>12334</v>
      </c>
      <c r="L48" s="77">
        <f>2763+7508</f>
        <v>10271</v>
      </c>
      <c r="M48" s="77">
        <f>823+1240</f>
        <v>2063</v>
      </c>
      <c r="N48" s="77">
        <f t="shared" si="22"/>
        <v>0</v>
      </c>
      <c r="O48" s="77"/>
      <c r="P48" s="77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</row>
    <row r="49" spans="1:243" s="76" customFormat="1">
      <c r="A49" s="16">
        <v>2</v>
      </c>
      <c r="B49" s="7" t="s">
        <v>213</v>
      </c>
      <c r="C49" s="72">
        <f t="shared" ref="C49:D49" si="25">C50+C51</f>
        <v>12856</v>
      </c>
      <c r="D49" s="72">
        <f t="shared" si="25"/>
        <v>3036</v>
      </c>
      <c r="E49" s="92"/>
      <c r="F49" s="92"/>
      <c r="G49" s="72">
        <f t="shared" ref="G49:M49" si="26">G50+G51</f>
        <v>3036</v>
      </c>
      <c r="H49" s="72">
        <f t="shared" si="26"/>
        <v>9820</v>
      </c>
      <c r="I49" s="72">
        <f t="shared" si="26"/>
        <v>7429</v>
      </c>
      <c r="J49" s="72">
        <f t="shared" si="26"/>
        <v>2391</v>
      </c>
      <c r="K49" s="72">
        <f t="shared" si="26"/>
        <v>9820</v>
      </c>
      <c r="L49" s="72">
        <f t="shared" si="26"/>
        <v>7429</v>
      </c>
      <c r="M49" s="72">
        <f t="shared" si="26"/>
        <v>2391</v>
      </c>
      <c r="N49" s="72"/>
      <c r="O49" s="72"/>
      <c r="P49" s="72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>
      <c r="A50" s="45"/>
      <c r="B50" s="47" t="s">
        <v>124</v>
      </c>
      <c r="C50" s="79">
        <f t="shared" si="20"/>
        <v>7920</v>
      </c>
      <c r="D50" s="91">
        <f t="shared" si="23"/>
        <v>273</v>
      </c>
      <c r="E50" s="84"/>
      <c r="F50" s="84"/>
      <c r="G50" s="84">
        <v>273</v>
      </c>
      <c r="H50" s="82">
        <f>I50+J50</f>
        <v>7647</v>
      </c>
      <c r="I50" s="77">
        <v>6029</v>
      </c>
      <c r="J50" s="77">
        <f>705+15+898</f>
        <v>1618</v>
      </c>
      <c r="K50" s="77">
        <f t="shared" si="21"/>
        <v>7647</v>
      </c>
      <c r="L50" s="77">
        <v>6029</v>
      </c>
      <c r="M50" s="77">
        <f>705+15+898</f>
        <v>1618</v>
      </c>
      <c r="N50" s="77"/>
      <c r="O50" s="77"/>
      <c r="P50" s="77"/>
    </row>
    <row r="51" spans="1:243">
      <c r="A51" s="45"/>
      <c r="B51" s="47" t="s">
        <v>125</v>
      </c>
      <c r="C51" s="79">
        <f t="shared" si="20"/>
        <v>4936</v>
      </c>
      <c r="D51" s="91">
        <f t="shared" si="23"/>
        <v>2763</v>
      </c>
      <c r="E51" s="84"/>
      <c r="F51" s="84"/>
      <c r="G51" s="84">
        <v>2763</v>
      </c>
      <c r="H51" s="82">
        <f>I51+J51</f>
        <v>2173</v>
      </c>
      <c r="I51" s="77">
        <f>190+435+34+24+69+225+423</f>
        <v>1400</v>
      </c>
      <c r="J51" s="77">
        <f>91+331+351</f>
        <v>773</v>
      </c>
      <c r="K51" s="77">
        <f t="shared" si="21"/>
        <v>2173</v>
      </c>
      <c r="L51" s="77">
        <f>190+435+34+24+69+225+423</f>
        <v>1400</v>
      </c>
      <c r="M51" s="77">
        <f>91+331+351</f>
        <v>773</v>
      </c>
      <c r="N51" s="77"/>
      <c r="O51" s="77"/>
      <c r="P51" s="77"/>
    </row>
    <row r="52" spans="1:243">
      <c r="A52" s="16" t="s">
        <v>44</v>
      </c>
      <c r="B52" s="43" t="s">
        <v>148</v>
      </c>
      <c r="C52" s="93">
        <f>D52+H52</f>
        <v>111102</v>
      </c>
      <c r="D52" s="93">
        <f t="shared" si="23"/>
        <v>83338</v>
      </c>
      <c r="E52" s="88"/>
      <c r="F52" s="88"/>
      <c r="G52" s="88">
        <f>83338</f>
        <v>83338</v>
      </c>
      <c r="H52" s="89">
        <f>I52+J52</f>
        <v>27764</v>
      </c>
      <c r="I52" s="72">
        <v>25605</v>
      </c>
      <c r="J52" s="72">
        <v>2159</v>
      </c>
      <c r="K52" s="72">
        <f t="shared" si="21"/>
        <v>27764</v>
      </c>
      <c r="L52" s="72">
        <v>25605</v>
      </c>
      <c r="M52" s="72">
        <v>2159</v>
      </c>
      <c r="N52" s="77"/>
      <c r="O52" s="77"/>
      <c r="P52" s="77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>
      <c r="A53" s="16" t="s">
        <v>45</v>
      </c>
      <c r="B53" s="43" t="s">
        <v>214</v>
      </c>
      <c r="C53" s="74">
        <f>D53+H53</f>
        <v>261786</v>
      </c>
      <c r="D53" s="93">
        <f>E53+F53+G53</f>
        <v>239679</v>
      </c>
      <c r="E53" s="88"/>
      <c r="F53" s="88"/>
      <c r="G53" s="88">
        <f>G54+G55+G56</f>
        <v>239679</v>
      </c>
      <c r="H53" s="89">
        <f t="shared" ref="H53:H59" si="27">I53+J53</f>
        <v>22107</v>
      </c>
      <c r="I53" s="72">
        <f>19835+171</f>
        <v>20006</v>
      </c>
      <c r="J53" s="72">
        <f>2095+6</f>
        <v>2101</v>
      </c>
      <c r="K53" s="72">
        <f t="shared" si="21"/>
        <v>22107</v>
      </c>
      <c r="L53" s="72">
        <f>19835+171</f>
        <v>20006</v>
      </c>
      <c r="M53" s="72">
        <f>2095+6</f>
        <v>2101</v>
      </c>
      <c r="N53" s="77"/>
      <c r="O53" s="77"/>
      <c r="P53" s="77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>
      <c r="A54" s="45"/>
      <c r="B54" s="46" t="s">
        <v>215</v>
      </c>
      <c r="C54" s="79">
        <f t="shared" ref="C54:C56" si="28">D54+H54</f>
        <v>178000</v>
      </c>
      <c r="D54" s="91">
        <f t="shared" si="23"/>
        <v>178000</v>
      </c>
      <c r="E54" s="81"/>
      <c r="F54" s="81"/>
      <c r="G54" s="81">
        <v>178000</v>
      </c>
      <c r="H54" s="82"/>
      <c r="I54" s="77"/>
      <c r="J54" s="77"/>
      <c r="K54" s="77"/>
      <c r="L54" s="77"/>
      <c r="M54" s="77"/>
      <c r="N54" s="77"/>
      <c r="O54" s="77"/>
      <c r="P54" s="77"/>
    </row>
    <row r="55" spans="1:243">
      <c r="A55" s="45"/>
      <c r="B55" s="46" t="s">
        <v>216</v>
      </c>
      <c r="C55" s="79">
        <f t="shared" si="28"/>
        <v>5747</v>
      </c>
      <c r="D55" s="91">
        <f t="shared" si="23"/>
        <v>5747</v>
      </c>
      <c r="E55" s="81"/>
      <c r="F55" s="81"/>
      <c r="G55" s="81">
        <v>5747</v>
      </c>
      <c r="H55" s="82"/>
      <c r="I55" s="77"/>
      <c r="J55" s="77"/>
      <c r="K55" s="77"/>
      <c r="L55" s="77"/>
      <c r="M55" s="77"/>
      <c r="N55" s="77"/>
      <c r="O55" s="77"/>
      <c r="P55" s="77"/>
    </row>
    <row r="56" spans="1:243" ht="31.5">
      <c r="A56" s="45"/>
      <c r="B56" s="47" t="s">
        <v>217</v>
      </c>
      <c r="C56" s="79">
        <f t="shared" si="28"/>
        <v>55932</v>
      </c>
      <c r="D56" s="91">
        <f t="shared" si="23"/>
        <v>55932</v>
      </c>
      <c r="E56" s="81"/>
      <c r="F56" s="81"/>
      <c r="G56" s="81">
        <v>55932</v>
      </c>
      <c r="H56" s="82"/>
      <c r="I56" s="77"/>
      <c r="J56" s="77"/>
      <c r="K56" s="77"/>
      <c r="L56" s="77"/>
      <c r="M56" s="77"/>
      <c r="N56" s="77"/>
      <c r="O56" s="77"/>
      <c r="P56" s="77"/>
    </row>
    <row r="57" spans="1:243">
      <c r="A57" s="16" t="s">
        <v>46</v>
      </c>
      <c r="B57" s="43" t="s">
        <v>79</v>
      </c>
      <c r="C57" s="93">
        <f>D57+H57</f>
        <v>17987</v>
      </c>
      <c r="D57" s="93">
        <f t="shared" si="23"/>
        <v>6176</v>
      </c>
      <c r="E57" s="88"/>
      <c r="F57" s="88"/>
      <c r="G57" s="88">
        <v>6176</v>
      </c>
      <c r="H57" s="89">
        <f t="shared" si="27"/>
        <v>11811</v>
      </c>
      <c r="I57" s="72">
        <v>11530</v>
      </c>
      <c r="J57" s="72">
        <v>281</v>
      </c>
      <c r="K57" s="72">
        <f t="shared" si="21"/>
        <v>11811</v>
      </c>
      <c r="L57" s="72">
        <v>11530</v>
      </c>
      <c r="M57" s="72">
        <v>281</v>
      </c>
      <c r="N57" s="77"/>
      <c r="O57" s="77"/>
      <c r="P57" s="77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>
      <c r="A58" s="16" t="s">
        <v>47</v>
      </c>
      <c r="B58" s="43" t="s">
        <v>153</v>
      </c>
      <c r="C58" s="93">
        <f t="shared" ref="C58:C59" si="29">D58+H58</f>
        <v>4575</v>
      </c>
      <c r="D58" s="93">
        <f t="shared" si="23"/>
        <v>2432</v>
      </c>
      <c r="E58" s="88"/>
      <c r="F58" s="88"/>
      <c r="G58" s="88">
        <v>2432</v>
      </c>
      <c r="H58" s="89">
        <f t="shared" si="27"/>
        <v>2143</v>
      </c>
      <c r="I58" s="72">
        <v>2143</v>
      </c>
      <c r="J58" s="72"/>
      <c r="K58" s="72">
        <f t="shared" si="21"/>
        <v>2143</v>
      </c>
      <c r="L58" s="72">
        <v>2143</v>
      </c>
      <c r="M58" s="72"/>
      <c r="N58" s="77"/>
      <c r="O58" s="77"/>
      <c r="P58" s="77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</row>
    <row r="59" spans="1:243">
      <c r="A59" s="16" t="s">
        <v>150</v>
      </c>
      <c r="B59" s="43" t="s">
        <v>218</v>
      </c>
      <c r="C59" s="93">
        <f t="shared" si="29"/>
        <v>0</v>
      </c>
      <c r="D59" s="93">
        <f t="shared" si="23"/>
        <v>0</v>
      </c>
      <c r="E59" s="88"/>
      <c r="F59" s="88"/>
      <c r="G59" s="88">
        <f>G60+G61</f>
        <v>0</v>
      </c>
      <c r="H59" s="89">
        <f t="shared" si="27"/>
        <v>0</v>
      </c>
      <c r="I59" s="72">
        <v>0</v>
      </c>
      <c r="J59" s="72">
        <v>0</v>
      </c>
      <c r="K59" s="72">
        <f t="shared" si="21"/>
        <v>0</v>
      </c>
      <c r="L59" s="72">
        <v>0</v>
      </c>
      <c r="M59" s="72">
        <v>0</v>
      </c>
      <c r="N59" s="77"/>
      <c r="O59" s="77"/>
      <c r="P59" s="72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</row>
    <row r="60" spans="1:243" s="100" customFormat="1">
      <c r="A60" s="94"/>
      <c r="B60" s="95"/>
      <c r="C60" s="95"/>
      <c r="D60" s="91">
        <f t="shared" si="23"/>
        <v>0</v>
      </c>
      <c r="E60" s="96"/>
      <c r="F60" s="96"/>
      <c r="G60" s="96"/>
      <c r="H60" s="97"/>
      <c r="I60" s="98"/>
      <c r="J60" s="98"/>
      <c r="K60" s="98"/>
      <c r="L60" s="98"/>
      <c r="M60" s="98"/>
      <c r="N60" s="98"/>
      <c r="O60" s="98"/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</row>
    <row r="61" spans="1:243">
      <c r="A61" s="48"/>
      <c r="B61" s="101"/>
      <c r="C61" s="101"/>
      <c r="D61" s="101"/>
      <c r="E61" s="102"/>
      <c r="F61" s="102"/>
      <c r="G61" s="102"/>
      <c r="H61" s="103"/>
      <c r="I61" s="104"/>
      <c r="J61" s="104"/>
      <c r="K61" s="104"/>
      <c r="L61" s="104"/>
      <c r="M61" s="104"/>
      <c r="N61" s="104"/>
      <c r="O61" s="104"/>
      <c r="P61" s="10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</row>
    <row r="62" spans="1:243">
      <c r="A62" s="328"/>
      <c r="B62" s="328"/>
      <c r="C62" s="56"/>
      <c r="D62" s="56"/>
      <c r="E62" s="106"/>
      <c r="F62" s="106"/>
      <c r="G62" s="106"/>
      <c r="H62" s="107"/>
      <c r="I62" s="108"/>
      <c r="J62" s="108"/>
      <c r="K62" s="108"/>
      <c r="L62" s="108"/>
      <c r="M62" s="108"/>
      <c r="N62" s="108"/>
      <c r="O62" s="108"/>
      <c r="P62" s="108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</row>
    <row r="63" spans="1:243">
      <c r="A63" s="53"/>
      <c r="B63" s="19" t="s">
        <v>219</v>
      </c>
    </row>
  </sheetData>
  <mergeCells count="16">
    <mergeCell ref="A62:B62"/>
    <mergeCell ref="K1:P1"/>
    <mergeCell ref="A2:P2"/>
    <mergeCell ref="A3:P3"/>
    <mergeCell ref="C5:C7"/>
    <mergeCell ref="D5:D7"/>
    <mergeCell ref="E5:G5"/>
    <mergeCell ref="H5:H7"/>
    <mergeCell ref="I5:I7"/>
    <mergeCell ref="J5:J7"/>
    <mergeCell ref="K5:P6"/>
    <mergeCell ref="A6:A7"/>
    <mergeCell ref="B6:B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O59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O44" sqref="O44"/>
    </sheetView>
  </sheetViews>
  <sheetFormatPr defaultColWidth="11.375" defaultRowHeight="14.25" outlineLevelCol="1"/>
  <cols>
    <col min="1" max="1" width="5.25" style="20" customWidth="1"/>
    <col min="2" max="2" width="45.875" style="13" customWidth="1"/>
    <col min="3" max="4" width="13" style="2" customWidth="1"/>
    <col min="5" max="5" width="12.875" style="2" customWidth="1"/>
    <col min="6" max="7" width="11.25" style="2" hidden="1" customWidth="1"/>
    <col min="8" max="8" width="12.375" style="2" customWidth="1"/>
    <col min="9" max="9" width="12" style="2" hidden="1" customWidth="1"/>
    <col min="10" max="11" width="11.25" style="2" hidden="1" customWidth="1"/>
    <col min="12" max="12" width="10" style="246" hidden="1" customWidth="1"/>
    <col min="13" max="13" width="13.375" style="2" customWidth="1"/>
    <col min="14" max="14" width="13.25" style="13" hidden="1" customWidth="1" outlineLevel="1"/>
    <col min="15" max="15" width="13" style="13" customWidth="1" collapsed="1"/>
    <col min="16" max="16" width="10.875" style="13" customWidth="1"/>
    <col min="17" max="17" width="13" style="13" customWidth="1"/>
    <col min="18" max="18" width="9" style="13" customWidth="1"/>
    <col min="19" max="19" width="9.125" style="13" customWidth="1"/>
    <col min="20" max="20" width="13.75" style="13" customWidth="1"/>
    <col min="21" max="21" width="15.375" style="13" customWidth="1"/>
    <col min="22" max="249" width="9.125" style="13" customWidth="1"/>
    <col min="250" max="254" width="9.125" style="17" customWidth="1"/>
    <col min="255" max="255" width="5.25" style="17" customWidth="1"/>
    <col min="256" max="256" width="47.75" style="17" customWidth="1"/>
    <col min="257" max="259" width="11.375" style="17"/>
    <col min="260" max="260" width="5.25" style="17" customWidth="1"/>
    <col min="261" max="261" width="53.75" style="17" customWidth="1"/>
    <col min="262" max="262" width="11.375" style="17" customWidth="1"/>
    <col min="263" max="264" width="0" style="17" hidden="1" customWidth="1"/>
    <col min="265" max="265" width="14.625" style="17" customWidth="1"/>
    <col min="266" max="271" width="0" style="17" hidden="1" customWidth="1"/>
    <col min="272" max="272" width="12.75" style="17" customWidth="1"/>
    <col min="273" max="273" width="0" style="17" hidden="1" customWidth="1"/>
    <col min="274" max="274" width="11.375" style="17" customWidth="1"/>
    <col min="275" max="275" width="9.125" style="17" customWidth="1"/>
    <col min="276" max="276" width="13.75" style="17" customWidth="1"/>
    <col min="277" max="277" width="15.375" style="17" customWidth="1"/>
    <col min="278" max="510" width="9.125" style="17" customWidth="1"/>
    <col min="511" max="511" width="5.25" style="17" customWidth="1"/>
    <col min="512" max="512" width="47.75" style="17" customWidth="1"/>
    <col min="513" max="515" width="11.375" style="17"/>
    <col min="516" max="516" width="5.25" style="17" customWidth="1"/>
    <col min="517" max="517" width="53.75" style="17" customWidth="1"/>
    <col min="518" max="518" width="11.375" style="17" customWidth="1"/>
    <col min="519" max="520" width="0" style="17" hidden="1" customWidth="1"/>
    <col min="521" max="521" width="14.625" style="17" customWidth="1"/>
    <col min="522" max="527" width="0" style="17" hidden="1" customWidth="1"/>
    <col min="528" max="528" width="12.75" style="17" customWidth="1"/>
    <col min="529" max="529" width="0" style="17" hidden="1" customWidth="1"/>
    <col min="530" max="530" width="11.375" style="17" customWidth="1"/>
    <col min="531" max="531" width="9.125" style="17" customWidth="1"/>
    <col min="532" max="532" width="13.75" style="17" customWidth="1"/>
    <col min="533" max="533" width="15.375" style="17" customWidth="1"/>
    <col min="534" max="766" width="9.125" style="17" customWidth="1"/>
    <col min="767" max="767" width="5.25" style="17" customWidth="1"/>
    <col min="768" max="768" width="47.75" style="17" customWidth="1"/>
    <col min="769" max="771" width="11.375" style="17"/>
    <col min="772" max="772" width="5.25" style="17" customWidth="1"/>
    <col min="773" max="773" width="53.75" style="17" customWidth="1"/>
    <col min="774" max="774" width="11.375" style="17" customWidth="1"/>
    <col min="775" max="776" width="0" style="17" hidden="1" customWidth="1"/>
    <col min="777" max="777" width="14.625" style="17" customWidth="1"/>
    <col min="778" max="783" width="0" style="17" hidden="1" customWidth="1"/>
    <col min="784" max="784" width="12.75" style="17" customWidth="1"/>
    <col min="785" max="785" width="0" style="17" hidden="1" customWidth="1"/>
    <col min="786" max="786" width="11.375" style="17" customWidth="1"/>
    <col min="787" max="787" width="9.125" style="17" customWidth="1"/>
    <col min="788" max="788" width="13.75" style="17" customWidth="1"/>
    <col min="789" max="789" width="15.375" style="17" customWidth="1"/>
    <col min="790" max="1022" width="9.125" style="17" customWidth="1"/>
    <col min="1023" max="1023" width="5.25" style="17" customWidth="1"/>
    <col min="1024" max="1024" width="47.75" style="17" customWidth="1"/>
    <col min="1025" max="1027" width="11.375" style="17"/>
    <col min="1028" max="1028" width="5.25" style="17" customWidth="1"/>
    <col min="1029" max="1029" width="53.75" style="17" customWidth="1"/>
    <col min="1030" max="1030" width="11.375" style="17" customWidth="1"/>
    <col min="1031" max="1032" width="0" style="17" hidden="1" customWidth="1"/>
    <col min="1033" max="1033" width="14.625" style="17" customWidth="1"/>
    <col min="1034" max="1039" width="0" style="17" hidden="1" customWidth="1"/>
    <col min="1040" max="1040" width="12.75" style="17" customWidth="1"/>
    <col min="1041" max="1041" width="0" style="17" hidden="1" customWidth="1"/>
    <col min="1042" max="1042" width="11.375" style="17" customWidth="1"/>
    <col min="1043" max="1043" width="9.125" style="17" customWidth="1"/>
    <col min="1044" max="1044" width="13.75" style="17" customWidth="1"/>
    <col min="1045" max="1045" width="15.375" style="17" customWidth="1"/>
    <col min="1046" max="1278" width="9.125" style="17" customWidth="1"/>
    <col min="1279" max="1279" width="5.25" style="17" customWidth="1"/>
    <col min="1280" max="1280" width="47.75" style="17" customWidth="1"/>
    <col min="1281" max="1283" width="11.375" style="17"/>
    <col min="1284" max="1284" width="5.25" style="17" customWidth="1"/>
    <col min="1285" max="1285" width="53.75" style="17" customWidth="1"/>
    <col min="1286" max="1286" width="11.375" style="17" customWidth="1"/>
    <col min="1287" max="1288" width="0" style="17" hidden="1" customWidth="1"/>
    <col min="1289" max="1289" width="14.625" style="17" customWidth="1"/>
    <col min="1290" max="1295" width="0" style="17" hidden="1" customWidth="1"/>
    <col min="1296" max="1296" width="12.75" style="17" customWidth="1"/>
    <col min="1297" max="1297" width="0" style="17" hidden="1" customWidth="1"/>
    <col min="1298" max="1298" width="11.375" style="17" customWidth="1"/>
    <col min="1299" max="1299" width="9.125" style="17" customWidth="1"/>
    <col min="1300" max="1300" width="13.75" style="17" customWidth="1"/>
    <col min="1301" max="1301" width="15.375" style="17" customWidth="1"/>
    <col min="1302" max="1534" width="9.125" style="17" customWidth="1"/>
    <col min="1535" max="1535" width="5.25" style="17" customWidth="1"/>
    <col min="1536" max="1536" width="47.75" style="17" customWidth="1"/>
    <col min="1537" max="1539" width="11.375" style="17"/>
    <col min="1540" max="1540" width="5.25" style="17" customWidth="1"/>
    <col min="1541" max="1541" width="53.75" style="17" customWidth="1"/>
    <col min="1542" max="1542" width="11.375" style="17" customWidth="1"/>
    <col min="1543" max="1544" width="0" style="17" hidden="1" customWidth="1"/>
    <col min="1545" max="1545" width="14.625" style="17" customWidth="1"/>
    <col min="1546" max="1551" width="0" style="17" hidden="1" customWidth="1"/>
    <col min="1552" max="1552" width="12.75" style="17" customWidth="1"/>
    <col min="1553" max="1553" width="0" style="17" hidden="1" customWidth="1"/>
    <col min="1554" max="1554" width="11.375" style="17" customWidth="1"/>
    <col min="1555" max="1555" width="9.125" style="17" customWidth="1"/>
    <col min="1556" max="1556" width="13.75" style="17" customWidth="1"/>
    <col min="1557" max="1557" width="15.375" style="17" customWidth="1"/>
    <col min="1558" max="1790" width="9.125" style="17" customWidth="1"/>
    <col min="1791" max="1791" width="5.25" style="17" customWidth="1"/>
    <col min="1792" max="1792" width="47.75" style="17" customWidth="1"/>
    <col min="1793" max="1795" width="11.375" style="17"/>
    <col min="1796" max="1796" width="5.25" style="17" customWidth="1"/>
    <col min="1797" max="1797" width="53.75" style="17" customWidth="1"/>
    <col min="1798" max="1798" width="11.375" style="17" customWidth="1"/>
    <col min="1799" max="1800" width="0" style="17" hidden="1" customWidth="1"/>
    <col min="1801" max="1801" width="14.625" style="17" customWidth="1"/>
    <col min="1802" max="1807" width="0" style="17" hidden="1" customWidth="1"/>
    <col min="1808" max="1808" width="12.75" style="17" customWidth="1"/>
    <col min="1809" max="1809" width="0" style="17" hidden="1" customWidth="1"/>
    <col min="1810" max="1810" width="11.375" style="17" customWidth="1"/>
    <col min="1811" max="1811" width="9.125" style="17" customWidth="1"/>
    <col min="1812" max="1812" width="13.75" style="17" customWidth="1"/>
    <col min="1813" max="1813" width="15.375" style="17" customWidth="1"/>
    <col min="1814" max="2046" width="9.125" style="17" customWidth="1"/>
    <col min="2047" max="2047" width="5.25" style="17" customWidth="1"/>
    <col min="2048" max="2048" width="47.75" style="17" customWidth="1"/>
    <col min="2049" max="2051" width="11.375" style="17"/>
    <col min="2052" max="2052" width="5.25" style="17" customWidth="1"/>
    <col min="2053" max="2053" width="53.75" style="17" customWidth="1"/>
    <col min="2054" max="2054" width="11.375" style="17" customWidth="1"/>
    <col min="2055" max="2056" width="0" style="17" hidden="1" customWidth="1"/>
    <col min="2057" max="2057" width="14.625" style="17" customWidth="1"/>
    <col min="2058" max="2063" width="0" style="17" hidden="1" customWidth="1"/>
    <col min="2064" max="2064" width="12.75" style="17" customWidth="1"/>
    <col min="2065" max="2065" width="0" style="17" hidden="1" customWidth="1"/>
    <col min="2066" max="2066" width="11.375" style="17" customWidth="1"/>
    <col min="2067" max="2067" width="9.125" style="17" customWidth="1"/>
    <col min="2068" max="2068" width="13.75" style="17" customWidth="1"/>
    <col min="2069" max="2069" width="15.375" style="17" customWidth="1"/>
    <col min="2070" max="2302" width="9.125" style="17" customWidth="1"/>
    <col min="2303" max="2303" width="5.25" style="17" customWidth="1"/>
    <col min="2304" max="2304" width="47.75" style="17" customWidth="1"/>
    <col min="2305" max="2307" width="11.375" style="17"/>
    <col min="2308" max="2308" width="5.25" style="17" customWidth="1"/>
    <col min="2309" max="2309" width="53.75" style="17" customWidth="1"/>
    <col min="2310" max="2310" width="11.375" style="17" customWidth="1"/>
    <col min="2311" max="2312" width="0" style="17" hidden="1" customWidth="1"/>
    <col min="2313" max="2313" width="14.625" style="17" customWidth="1"/>
    <col min="2314" max="2319" width="0" style="17" hidden="1" customWidth="1"/>
    <col min="2320" max="2320" width="12.75" style="17" customWidth="1"/>
    <col min="2321" max="2321" width="0" style="17" hidden="1" customWidth="1"/>
    <col min="2322" max="2322" width="11.375" style="17" customWidth="1"/>
    <col min="2323" max="2323" width="9.125" style="17" customWidth="1"/>
    <col min="2324" max="2324" width="13.75" style="17" customWidth="1"/>
    <col min="2325" max="2325" width="15.375" style="17" customWidth="1"/>
    <col min="2326" max="2558" width="9.125" style="17" customWidth="1"/>
    <col min="2559" max="2559" width="5.25" style="17" customWidth="1"/>
    <col min="2560" max="2560" width="47.75" style="17" customWidth="1"/>
    <col min="2561" max="2563" width="11.375" style="17"/>
    <col min="2564" max="2564" width="5.25" style="17" customWidth="1"/>
    <col min="2565" max="2565" width="53.75" style="17" customWidth="1"/>
    <col min="2566" max="2566" width="11.375" style="17" customWidth="1"/>
    <col min="2567" max="2568" width="0" style="17" hidden="1" customWidth="1"/>
    <col min="2569" max="2569" width="14.625" style="17" customWidth="1"/>
    <col min="2570" max="2575" width="0" style="17" hidden="1" customWidth="1"/>
    <col min="2576" max="2576" width="12.75" style="17" customWidth="1"/>
    <col min="2577" max="2577" width="0" style="17" hidden="1" customWidth="1"/>
    <col min="2578" max="2578" width="11.375" style="17" customWidth="1"/>
    <col min="2579" max="2579" width="9.125" style="17" customWidth="1"/>
    <col min="2580" max="2580" width="13.75" style="17" customWidth="1"/>
    <col min="2581" max="2581" width="15.375" style="17" customWidth="1"/>
    <col min="2582" max="2814" width="9.125" style="17" customWidth="1"/>
    <col min="2815" max="2815" width="5.25" style="17" customWidth="1"/>
    <col min="2816" max="2816" width="47.75" style="17" customWidth="1"/>
    <col min="2817" max="2819" width="11.375" style="17"/>
    <col min="2820" max="2820" width="5.25" style="17" customWidth="1"/>
    <col min="2821" max="2821" width="53.75" style="17" customWidth="1"/>
    <col min="2822" max="2822" width="11.375" style="17" customWidth="1"/>
    <col min="2823" max="2824" width="0" style="17" hidden="1" customWidth="1"/>
    <col min="2825" max="2825" width="14.625" style="17" customWidth="1"/>
    <col min="2826" max="2831" width="0" style="17" hidden="1" customWidth="1"/>
    <col min="2832" max="2832" width="12.75" style="17" customWidth="1"/>
    <col min="2833" max="2833" width="0" style="17" hidden="1" customWidth="1"/>
    <col min="2834" max="2834" width="11.375" style="17" customWidth="1"/>
    <col min="2835" max="2835" width="9.125" style="17" customWidth="1"/>
    <col min="2836" max="2836" width="13.75" style="17" customWidth="1"/>
    <col min="2837" max="2837" width="15.375" style="17" customWidth="1"/>
    <col min="2838" max="3070" width="9.125" style="17" customWidth="1"/>
    <col min="3071" max="3071" width="5.25" style="17" customWidth="1"/>
    <col min="3072" max="3072" width="47.75" style="17" customWidth="1"/>
    <col min="3073" max="3075" width="11.375" style="17"/>
    <col min="3076" max="3076" width="5.25" style="17" customWidth="1"/>
    <col min="3077" max="3077" width="53.75" style="17" customWidth="1"/>
    <col min="3078" max="3078" width="11.375" style="17" customWidth="1"/>
    <col min="3079" max="3080" width="0" style="17" hidden="1" customWidth="1"/>
    <col min="3081" max="3081" width="14.625" style="17" customWidth="1"/>
    <col min="3082" max="3087" width="0" style="17" hidden="1" customWidth="1"/>
    <col min="3088" max="3088" width="12.75" style="17" customWidth="1"/>
    <col min="3089" max="3089" width="0" style="17" hidden="1" customWidth="1"/>
    <col min="3090" max="3090" width="11.375" style="17" customWidth="1"/>
    <col min="3091" max="3091" width="9.125" style="17" customWidth="1"/>
    <col min="3092" max="3092" width="13.75" style="17" customWidth="1"/>
    <col min="3093" max="3093" width="15.375" style="17" customWidth="1"/>
    <col min="3094" max="3326" width="9.125" style="17" customWidth="1"/>
    <col min="3327" max="3327" width="5.25" style="17" customWidth="1"/>
    <col min="3328" max="3328" width="47.75" style="17" customWidth="1"/>
    <col min="3329" max="3331" width="11.375" style="17"/>
    <col min="3332" max="3332" width="5.25" style="17" customWidth="1"/>
    <col min="3333" max="3333" width="53.75" style="17" customWidth="1"/>
    <col min="3334" max="3334" width="11.375" style="17" customWidth="1"/>
    <col min="3335" max="3336" width="0" style="17" hidden="1" customWidth="1"/>
    <col min="3337" max="3337" width="14.625" style="17" customWidth="1"/>
    <col min="3338" max="3343" width="0" style="17" hidden="1" customWidth="1"/>
    <col min="3344" max="3344" width="12.75" style="17" customWidth="1"/>
    <col min="3345" max="3345" width="0" style="17" hidden="1" customWidth="1"/>
    <col min="3346" max="3346" width="11.375" style="17" customWidth="1"/>
    <col min="3347" max="3347" width="9.125" style="17" customWidth="1"/>
    <col min="3348" max="3348" width="13.75" style="17" customWidth="1"/>
    <col min="3349" max="3349" width="15.375" style="17" customWidth="1"/>
    <col min="3350" max="3582" width="9.125" style="17" customWidth="1"/>
    <col min="3583" max="3583" width="5.25" style="17" customWidth="1"/>
    <col min="3584" max="3584" width="47.75" style="17" customWidth="1"/>
    <col min="3585" max="3587" width="11.375" style="17"/>
    <col min="3588" max="3588" width="5.25" style="17" customWidth="1"/>
    <col min="3589" max="3589" width="53.75" style="17" customWidth="1"/>
    <col min="3590" max="3590" width="11.375" style="17" customWidth="1"/>
    <col min="3591" max="3592" width="0" style="17" hidden="1" customWidth="1"/>
    <col min="3593" max="3593" width="14.625" style="17" customWidth="1"/>
    <col min="3594" max="3599" width="0" style="17" hidden="1" customWidth="1"/>
    <col min="3600" max="3600" width="12.75" style="17" customWidth="1"/>
    <col min="3601" max="3601" width="0" style="17" hidden="1" customWidth="1"/>
    <col min="3602" max="3602" width="11.375" style="17" customWidth="1"/>
    <col min="3603" max="3603" width="9.125" style="17" customWidth="1"/>
    <col min="3604" max="3604" width="13.75" style="17" customWidth="1"/>
    <col min="3605" max="3605" width="15.375" style="17" customWidth="1"/>
    <col min="3606" max="3838" width="9.125" style="17" customWidth="1"/>
    <col min="3839" max="3839" width="5.25" style="17" customWidth="1"/>
    <col min="3840" max="3840" width="47.75" style="17" customWidth="1"/>
    <col min="3841" max="3843" width="11.375" style="17"/>
    <col min="3844" max="3844" width="5.25" style="17" customWidth="1"/>
    <col min="3845" max="3845" width="53.75" style="17" customWidth="1"/>
    <col min="3846" max="3846" width="11.375" style="17" customWidth="1"/>
    <col min="3847" max="3848" width="0" style="17" hidden="1" customWidth="1"/>
    <col min="3849" max="3849" width="14.625" style="17" customWidth="1"/>
    <col min="3850" max="3855" width="0" style="17" hidden="1" customWidth="1"/>
    <col min="3856" max="3856" width="12.75" style="17" customWidth="1"/>
    <col min="3857" max="3857" width="0" style="17" hidden="1" customWidth="1"/>
    <col min="3858" max="3858" width="11.375" style="17" customWidth="1"/>
    <col min="3859" max="3859" width="9.125" style="17" customWidth="1"/>
    <col min="3860" max="3860" width="13.75" style="17" customWidth="1"/>
    <col min="3861" max="3861" width="15.375" style="17" customWidth="1"/>
    <col min="3862" max="4094" width="9.125" style="17" customWidth="1"/>
    <col min="4095" max="4095" width="5.25" style="17" customWidth="1"/>
    <col min="4096" max="4096" width="47.75" style="17" customWidth="1"/>
    <col min="4097" max="4099" width="11.375" style="17"/>
    <col min="4100" max="4100" width="5.25" style="17" customWidth="1"/>
    <col min="4101" max="4101" width="53.75" style="17" customWidth="1"/>
    <col min="4102" max="4102" width="11.375" style="17" customWidth="1"/>
    <col min="4103" max="4104" width="0" style="17" hidden="1" customWidth="1"/>
    <col min="4105" max="4105" width="14.625" style="17" customWidth="1"/>
    <col min="4106" max="4111" width="0" style="17" hidden="1" customWidth="1"/>
    <col min="4112" max="4112" width="12.75" style="17" customWidth="1"/>
    <col min="4113" max="4113" width="0" style="17" hidden="1" customWidth="1"/>
    <col min="4114" max="4114" width="11.375" style="17" customWidth="1"/>
    <col min="4115" max="4115" width="9.125" style="17" customWidth="1"/>
    <col min="4116" max="4116" width="13.75" style="17" customWidth="1"/>
    <col min="4117" max="4117" width="15.375" style="17" customWidth="1"/>
    <col min="4118" max="4350" width="9.125" style="17" customWidth="1"/>
    <col min="4351" max="4351" width="5.25" style="17" customWidth="1"/>
    <col min="4352" max="4352" width="47.75" style="17" customWidth="1"/>
    <col min="4353" max="4355" width="11.375" style="17"/>
    <col min="4356" max="4356" width="5.25" style="17" customWidth="1"/>
    <col min="4357" max="4357" width="53.75" style="17" customWidth="1"/>
    <col min="4358" max="4358" width="11.375" style="17" customWidth="1"/>
    <col min="4359" max="4360" width="0" style="17" hidden="1" customWidth="1"/>
    <col min="4361" max="4361" width="14.625" style="17" customWidth="1"/>
    <col min="4362" max="4367" width="0" style="17" hidden="1" customWidth="1"/>
    <col min="4368" max="4368" width="12.75" style="17" customWidth="1"/>
    <col min="4369" max="4369" width="0" style="17" hidden="1" customWidth="1"/>
    <col min="4370" max="4370" width="11.375" style="17" customWidth="1"/>
    <col min="4371" max="4371" width="9.125" style="17" customWidth="1"/>
    <col min="4372" max="4372" width="13.75" style="17" customWidth="1"/>
    <col min="4373" max="4373" width="15.375" style="17" customWidth="1"/>
    <col min="4374" max="4606" width="9.125" style="17" customWidth="1"/>
    <col min="4607" max="4607" width="5.25" style="17" customWidth="1"/>
    <col min="4608" max="4608" width="47.75" style="17" customWidth="1"/>
    <col min="4609" max="4611" width="11.375" style="17"/>
    <col min="4612" max="4612" width="5.25" style="17" customWidth="1"/>
    <col min="4613" max="4613" width="53.75" style="17" customWidth="1"/>
    <col min="4614" max="4614" width="11.375" style="17" customWidth="1"/>
    <col min="4615" max="4616" width="0" style="17" hidden="1" customWidth="1"/>
    <col min="4617" max="4617" width="14.625" style="17" customWidth="1"/>
    <col min="4618" max="4623" width="0" style="17" hidden="1" customWidth="1"/>
    <col min="4624" max="4624" width="12.75" style="17" customWidth="1"/>
    <col min="4625" max="4625" width="0" style="17" hidden="1" customWidth="1"/>
    <col min="4626" max="4626" width="11.375" style="17" customWidth="1"/>
    <col min="4627" max="4627" width="9.125" style="17" customWidth="1"/>
    <col min="4628" max="4628" width="13.75" style="17" customWidth="1"/>
    <col min="4629" max="4629" width="15.375" style="17" customWidth="1"/>
    <col min="4630" max="4862" width="9.125" style="17" customWidth="1"/>
    <col min="4863" max="4863" width="5.25" style="17" customWidth="1"/>
    <col min="4864" max="4864" width="47.75" style="17" customWidth="1"/>
    <col min="4865" max="4867" width="11.375" style="17"/>
    <col min="4868" max="4868" width="5.25" style="17" customWidth="1"/>
    <col min="4869" max="4869" width="53.75" style="17" customWidth="1"/>
    <col min="4870" max="4870" width="11.375" style="17" customWidth="1"/>
    <col min="4871" max="4872" width="0" style="17" hidden="1" customWidth="1"/>
    <col min="4873" max="4873" width="14.625" style="17" customWidth="1"/>
    <col min="4874" max="4879" width="0" style="17" hidden="1" customWidth="1"/>
    <col min="4880" max="4880" width="12.75" style="17" customWidth="1"/>
    <col min="4881" max="4881" width="0" style="17" hidden="1" customWidth="1"/>
    <col min="4882" max="4882" width="11.375" style="17" customWidth="1"/>
    <col min="4883" max="4883" width="9.125" style="17" customWidth="1"/>
    <col min="4884" max="4884" width="13.75" style="17" customWidth="1"/>
    <col min="4885" max="4885" width="15.375" style="17" customWidth="1"/>
    <col min="4886" max="5118" width="9.125" style="17" customWidth="1"/>
    <col min="5119" max="5119" width="5.25" style="17" customWidth="1"/>
    <col min="5120" max="5120" width="47.75" style="17" customWidth="1"/>
    <col min="5121" max="5123" width="11.375" style="17"/>
    <col min="5124" max="5124" width="5.25" style="17" customWidth="1"/>
    <col min="5125" max="5125" width="53.75" style="17" customWidth="1"/>
    <col min="5126" max="5126" width="11.375" style="17" customWidth="1"/>
    <col min="5127" max="5128" width="0" style="17" hidden="1" customWidth="1"/>
    <col min="5129" max="5129" width="14.625" style="17" customWidth="1"/>
    <col min="5130" max="5135" width="0" style="17" hidden="1" customWidth="1"/>
    <col min="5136" max="5136" width="12.75" style="17" customWidth="1"/>
    <col min="5137" max="5137" width="0" style="17" hidden="1" customWidth="1"/>
    <col min="5138" max="5138" width="11.375" style="17" customWidth="1"/>
    <col min="5139" max="5139" width="9.125" style="17" customWidth="1"/>
    <col min="5140" max="5140" width="13.75" style="17" customWidth="1"/>
    <col min="5141" max="5141" width="15.375" style="17" customWidth="1"/>
    <col min="5142" max="5374" width="9.125" style="17" customWidth="1"/>
    <col min="5375" max="5375" width="5.25" style="17" customWidth="1"/>
    <col min="5376" max="5376" width="47.75" style="17" customWidth="1"/>
    <col min="5377" max="5379" width="11.375" style="17"/>
    <col min="5380" max="5380" width="5.25" style="17" customWidth="1"/>
    <col min="5381" max="5381" width="53.75" style="17" customWidth="1"/>
    <col min="5382" max="5382" width="11.375" style="17" customWidth="1"/>
    <col min="5383" max="5384" width="0" style="17" hidden="1" customWidth="1"/>
    <col min="5385" max="5385" width="14.625" style="17" customWidth="1"/>
    <col min="5386" max="5391" width="0" style="17" hidden="1" customWidth="1"/>
    <col min="5392" max="5392" width="12.75" style="17" customWidth="1"/>
    <col min="5393" max="5393" width="0" style="17" hidden="1" customWidth="1"/>
    <col min="5394" max="5394" width="11.375" style="17" customWidth="1"/>
    <col min="5395" max="5395" width="9.125" style="17" customWidth="1"/>
    <col min="5396" max="5396" width="13.75" style="17" customWidth="1"/>
    <col min="5397" max="5397" width="15.375" style="17" customWidth="1"/>
    <col min="5398" max="5630" width="9.125" style="17" customWidth="1"/>
    <col min="5631" max="5631" width="5.25" style="17" customWidth="1"/>
    <col min="5632" max="5632" width="47.75" style="17" customWidth="1"/>
    <col min="5633" max="5635" width="11.375" style="17"/>
    <col min="5636" max="5636" width="5.25" style="17" customWidth="1"/>
    <col min="5637" max="5637" width="53.75" style="17" customWidth="1"/>
    <col min="5638" max="5638" width="11.375" style="17" customWidth="1"/>
    <col min="5639" max="5640" width="0" style="17" hidden="1" customWidth="1"/>
    <col min="5641" max="5641" width="14.625" style="17" customWidth="1"/>
    <col min="5642" max="5647" width="0" style="17" hidden="1" customWidth="1"/>
    <col min="5648" max="5648" width="12.75" style="17" customWidth="1"/>
    <col min="5649" max="5649" width="0" style="17" hidden="1" customWidth="1"/>
    <col min="5650" max="5650" width="11.375" style="17" customWidth="1"/>
    <col min="5651" max="5651" width="9.125" style="17" customWidth="1"/>
    <col min="5652" max="5652" width="13.75" style="17" customWidth="1"/>
    <col min="5653" max="5653" width="15.375" style="17" customWidth="1"/>
    <col min="5654" max="5886" width="9.125" style="17" customWidth="1"/>
    <col min="5887" max="5887" width="5.25" style="17" customWidth="1"/>
    <col min="5888" max="5888" width="47.75" style="17" customWidth="1"/>
    <col min="5889" max="5891" width="11.375" style="17"/>
    <col min="5892" max="5892" width="5.25" style="17" customWidth="1"/>
    <col min="5893" max="5893" width="53.75" style="17" customWidth="1"/>
    <col min="5894" max="5894" width="11.375" style="17" customWidth="1"/>
    <col min="5895" max="5896" width="0" style="17" hidden="1" customWidth="1"/>
    <col min="5897" max="5897" width="14.625" style="17" customWidth="1"/>
    <col min="5898" max="5903" width="0" style="17" hidden="1" customWidth="1"/>
    <col min="5904" max="5904" width="12.75" style="17" customWidth="1"/>
    <col min="5905" max="5905" width="0" style="17" hidden="1" customWidth="1"/>
    <col min="5906" max="5906" width="11.375" style="17" customWidth="1"/>
    <col min="5907" max="5907" width="9.125" style="17" customWidth="1"/>
    <col min="5908" max="5908" width="13.75" style="17" customWidth="1"/>
    <col min="5909" max="5909" width="15.375" style="17" customWidth="1"/>
    <col min="5910" max="6142" width="9.125" style="17" customWidth="1"/>
    <col min="6143" max="6143" width="5.25" style="17" customWidth="1"/>
    <col min="6144" max="6144" width="47.75" style="17" customWidth="1"/>
    <col min="6145" max="6147" width="11.375" style="17"/>
    <col min="6148" max="6148" width="5.25" style="17" customWidth="1"/>
    <col min="6149" max="6149" width="53.75" style="17" customWidth="1"/>
    <col min="6150" max="6150" width="11.375" style="17" customWidth="1"/>
    <col min="6151" max="6152" width="0" style="17" hidden="1" customWidth="1"/>
    <col min="6153" max="6153" width="14.625" style="17" customWidth="1"/>
    <col min="6154" max="6159" width="0" style="17" hidden="1" customWidth="1"/>
    <col min="6160" max="6160" width="12.75" style="17" customWidth="1"/>
    <col min="6161" max="6161" width="0" style="17" hidden="1" customWidth="1"/>
    <col min="6162" max="6162" width="11.375" style="17" customWidth="1"/>
    <col min="6163" max="6163" width="9.125" style="17" customWidth="1"/>
    <col min="6164" max="6164" width="13.75" style="17" customWidth="1"/>
    <col min="6165" max="6165" width="15.375" style="17" customWidth="1"/>
    <col min="6166" max="6398" width="9.125" style="17" customWidth="1"/>
    <col min="6399" max="6399" width="5.25" style="17" customWidth="1"/>
    <col min="6400" max="6400" width="47.75" style="17" customWidth="1"/>
    <col min="6401" max="6403" width="11.375" style="17"/>
    <col min="6404" max="6404" width="5.25" style="17" customWidth="1"/>
    <col min="6405" max="6405" width="53.75" style="17" customWidth="1"/>
    <col min="6406" max="6406" width="11.375" style="17" customWidth="1"/>
    <col min="6407" max="6408" width="0" style="17" hidden="1" customWidth="1"/>
    <col min="6409" max="6409" width="14.625" style="17" customWidth="1"/>
    <col min="6410" max="6415" width="0" style="17" hidden="1" customWidth="1"/>
    <col min="6416" max="6416" width="12.75" style="17" customWidth="1"/>
    <col min="6417" max="6417" width="0" style="17" hidden="1" customWidth="1"/>
    <col min="6418" max="6418" width="11.375" style="17" customWidth="1"/>
    <col min="6419" max="6419" width="9.125" style="17" customWidth="1"/>
    <col min="6420" max="6420" width="13.75" style="17" customWidth="1"/>
    <col min="6421" max="6421" width="15.375" style="17" customWidth="1"/>
    <col min="6422" max="6654" width="9.125" style="17" customWidth="1"/>
    <col min="6655" max="6655" width="5.25" style="17" customWidth="1"/>
    <col min="6656" max="6656" width="47.75" style="17" customWidth="1"/>
    <col min="6657" max="6659" width="11.375" style="17"/>
    <col min="6660" max="6660" width="5.25" style="17" customWidth="1"/>
    <col min="6661" max="6661" width="53.75" style="17" customWidth="1"/>
    <col min="6662" max="6662" width="11.375" style="17" customWidth="1"/>
    <col min="6663" max="6664" width="0" style="17" hidden="1" customWidth="1"/>
    <col min="6665" max="6665" width="14.625" style="17" customWidth="1"/>
    <col min="6666" max="6671" width="0" style="17" hidden="1" customWidth="1"/>
    <col min="6672" max="6672" width="12.75" style="17" customWidth="1"/>
    <col min="6673" max="6673" width="0" style="17" hidden="1" customWidth="1"/>
    <col min="6674" max="6674" width="11.375" style="17" customWidth="1"/>
    <col min="6675" max="6675" width="9.125" style="17" customWidth="1"/>
    <col min="6676" max="6676" width="13.75" style="17" customWidth="1"/>
    <col min="6677" max="6677" width="15.375" style="17" customWidth="1"/>
    <col min="6678" max="6910" width="9.125" style="17" customWidth="1"/>
    <col min="6911" max="6911" width="5.25" style="17" customWidth="1"/>
    <col min="6912" max="6912" width="47.75" style="17" customWidth="1"/>
    <col min="6913" max="6915" width="11.375" style="17"/>
    <col min="6916" max="6916" width="5.25" style="17" customWidth="1"/>
    <col min="6917" max="6917" width="53.75" style="17" customWidth="1"/>
    <col min="6918" max="6918" width="11.375" style="17" customWidth="1"/>
    <col min="6919" max="6920" width="0" style="17" hidden="1" customWidth="1"/>
    <col min="6921" max="6921" width="14.625" style="17" customWidth="1"/>
    <col min="6922" max="6927" width="0" style="17" hidden="1" customWidth="1"/>
    <col min="6928" max="6928" width="12.75" style="17" customWidth="1"/>
    <col min="6929" max="6929" width="0" style="17" hidden="1" customWidth="1"/>
    <col min="6930" max="6930" width="11.375" style="17" customWidth="1"/>
    <col min="6931" max="6931" width="9.125" style="17" customWidth="1"/>
    <col min="6932" max="6932" width="13.75" style="17" customWidth="1"/>
    <col min="6933" max="6933" width="15.375" style="17" customWidth="1"/>
    <col min="6934" max="7166" width="9.125" style="17" customWidth="1"/>
    <col min="7167" max="7167" width="5.25" style="17" customWidth="1"/>
    <col min="7168" max="7168" width="47.75" style="17" customWidth="1"/>
    <col min="7169" max="7171" width="11.375" style="17"/>
    <col min="7172" max="7172" width="5.25" style="17" customWidth="1"/>
    <col min="7173" max="7173" width="53.75" style="17" customWidth="1"/>
    <col min="7174" max="7174" width="11.375" style="17" customWidth="1"/>
    <col min="7175" max="7176" width="0" style="17" hidden="1" customWidth="1"/>
    <col min="7177" max="7177" width="14.625" style="17" customWidth="1"/>
    <col min="7178" max="7183" width="0" style="17" hidden="1" customWidth="1"/>
    <col min="7184" max="7184" width="12.75" style="17" customWidth="1"/>
    <col min="7185" max="7185" width="0" style="17" hidden="1" customWidth="1"/>
    <col min="7186" max="7186" width="11.375" style="17" customWidth="1"/>
    <col min="7187" max="7187" width="9.125" style="17" customWidth="1"/>
    <col min="7188" max="7188" width="13.75" style="17" customWidth="1"/>
    <col min="7189" max="7189" width="15.375" style="17" customWidth="1"/>
    <col min="7190" max="7422" width="9.125" style="17" customWidth="1"/>
    <col min="7423" max="7423" width="5.25" style="17" customWidth="1"/>
    <col min="7424" max="7424" width="47.75" style="17" customWidth="1"/>
    <col min="7425" max="7427" width="11.375" style="17"/>
    <col min="7428" max="7428" width="5.25" style="17" customWidth="1"/>
    <col min="7429" max="7429" width="53.75" style="17" customWidth="1"/>
    <col min="7430" max="7430" width="11.375" style="17" customWidth="1"/>
    <col min="7431" max="7432" width="0" style="17" hidden="1" customWidth="1"/>
    <col min="7433" max="7433" width="14.625" style="17" customWidth="1"/>
    <col min="7434" max="7439" width="0" style="17" hidden="1" customWidth="1"/>
    <col min="7440" max="7440" width="12.75" style="17" customWidth="1"/>
    <col min="7441" max="7441" width="0" style="17" hidden="1" customWidth="1"/>
    <col min="7442" max="7442" width="11.375" style="17" customWidth="1"/>
    <col min="7443" max="7443" width="9.125" style="17" customWidth="1"/>
    <col min="7444" max="7444" width="13.75" style="17" customWidth="1"/>
    <col min="7445" max="7445" width="15.375" style="17" customWidth="1"/>
    <col min="7446" max="7678" width="9.125" style="17" customWidth="1"/>
    <col min="7679" max="7679" width="5.25" style="17" customWidth="1"/>
    <col min="7680" max="7680" width="47.75" style="17" customWidth="1"/>
    <col min="7681" max="7683" width="11.375" style="17"/>
    <col min="7684" max="7684" width="5.25" style="17" customWidth="1"/>
    <col min="7685" max="7685" width="53.75" style="17" customWidth="1"/>
    <col min="7686" max="7686" width="11.375" style="17" customWidth="1"/>
    <col min="7687" max="7688" width="0" style="17" hidden="1" customWidth="1"/>
    <col min="7689" max="7689" width="14.625" style="17" customWidth="1"/>
    <col min="7690" max="7695" width="0" style="17" hidden="1" customWidth="1"/>
    <col min="7696" max="7696" width="12.75" style="17" customWidth="1"/>
    <col min="7697" max="7697" width="0" style="17" hidden="1" customWidth="1"/>
    <col min="7698" max="7698" width="11.375" style="17" customWidth="1"/>
    <col min="7699" max="7699" width="9.125" style="17" customWidth="1"/>
    <col min="7700" max="7700" width="13.75" style="17" customWidth="1"/>
    <col min="7701" max="7701" width="15.375" style="17" customWidth="1"/>
    <col min="7702" max="7934" width="9.125" style="17" customWidth="1"/>
    <col min="7935" max="7935" width="5.25" style="17" customWidth="1"/>
    <col min="7936" max="7936" width="47.75" style="17" customWidth="1"/>
    <col min="7937" max="7939" width="11.375" style="17"/>
    <col min="7940" max="7940" width="5.25" style="17" customWidth="1"/>
    <col min="7941" max="7941" width="53.75" style="17" customWidth="1"/>
    <col min="7942" max="7942" width="11.375" style="17" customWidth="1"/>
    <col min="7943" max="7944" width="0" style="17" hidden="1" customWidth="1"/>
    <col min="7945" max="7945" width="14.625" style="17" customWidth="1"/>
    <col min="7946" max="7951" width="0" style="17" hidden="1" customWidth="1"/>
    <col min="7952" max="7952" width="12.75" style="17" customWidth="1"/>
    <col min="7953" max="7953" width="0" style="17" hidden="1" customWidth="1"/>
    <col min="7954" max="7954" width="11.375" style="17" customWidth="1"/>
    <col min="7955" max="7955" width="9.125" style="17" customWidth="1"/>
    <col min="7956" max="7956" width="13.75" style="17" customWidth="1"/>
    <col min="7957" max="7957" width="15.375" style="17" customWidth="1"/>
    <col min="7958" max="8190" width="9.125" style="17" customWidth="1"/>
    <col min="8191" max="8191" width="5.25" style="17" customWidth="1"/>
    <col min="8192" max="8192" width="47.75" style="17" customWidth="1"/>
    <col min="8193" max="8195" width="11.375" style="17"/>
    <col min="8196" max="8196" width="5.25" style="17" customWidth="1"/>
    <col min="8197" max="8197" width="53.75" style="17" customWidth="1"/>
    <col min="8198" max="8198" width="11.375" style="17" customWidth="1"/>
    <col min="8199" max="8200" width="0" style="17" hidden="1" customWidth="1"/>
    <col min="8201" max="8201" width="14.625" style="17" customWidth="1"/>
    <col min="8202" max="8207" width="0" style="17" hidden="1" customWidth="1"/>
    <col min="8208" max="8208" width="12.75" style="17" customWidth="1"/>
    <col min="8209" max="8209" width="0" style="17" hidden="1" customWidth="1"/>
    <col min="8210" max="8210" width="11.375" style="17" customWidth="1"/>
    <col min="8211" max="8211" width="9.125" style="17" customWidth="1"/>
    <col min="8212" max="8212" width="13.75" style="17" customWidth="1"/>
    <col min="8213" max="8213" width="15.375" style="17" customWidth="1"/>
    <col min="8214" max="8446" width="9.125" style="17" customWidth="1"/>
    <col min="8447" max="8447" width="5.25" style="17" customWidth="1"/>
    <col min="8448" max="8448" width="47.75" style="17" customWidth="1"/>
    <col min="8449" max="8451" width="11.375" style="17"/>
    <col min="8452" max="8452" width="5.25" style="17" customWidth="1"/>
    <col min="8453" max="8453" width="53.75" style="17" customWidth="1"/>
    <col min="8454" max="8454" width="11.375" style="17" customWidth="1"/>
    <col min="8455" max="8456" width="0" style="17" hidden="1" customWidth="1"/>
    <col min="8457" max="8457" width="14.625" style="17" customWidth="1"/>
    <col min="8458" max="8463" width="0" style="17" hidden="1" customWidth="1"/>
    <col min="8464" max="8464" width="12.75" style="17" customWidth="1"/>
    <col min="8465" max="8465" width="0" style="17" hidden="1" customWidth="1"/>
    <col min="8466" max="8466" width="11.375" style="17" customWidth="1"/>
    <col min="8467" max="8467" width="9.125" style="17" customWidth="1"/>
    <col min="8468" max="8468" width="13.75" style="17" customWidth="1"/>
    <col min="8469" max="8469" width="15.375" style="17" customWidth="1"/>
    <col min="8470" max="8702" width="9.125" style="17" customWidth="1"/>
    <col min="8703" max="8703" width="5.25" style="17" customWidth="1"/>
    <col min="8704" max="8704" width="47.75" style="17" customWidth="1"/>
    <col min="8705" max="8707" width="11.375" style="17"/>
    <col min="8708" max="8708" width="5.25" style="17" customWidth="1"/>
    <col min="8709" max="8709" width="53.75" style="17" customWidth="1"/>
    <col min="8710" max="8710" width="11.375" style="17" customWidth="1"/>
    <col min="8711" max="8712" width="0" style="17" hidden="1" customWidth="1"/>
    <col min="8713" max="8713" width="14.625" style="17" customWidth="1"/>
    <col min="8714" max="8719" width="0" style="17" hidden="1" customWidth="1"/>
    <col min="8720" max="8720" width="12.75" style="17" customWidth="1"/>
    <col min="8721" max="8721" width="0" style="17" hidden="1" customWidth="1"/>
    <col min="8722" max="8722" width="11.375" style="17" customWidth="1"/>
    <col min="8723" max="8723" width="9.125" style="17" customWidth="1"/>
    <col min="8724" max="8724" width="13.75" style="17" customWidth="1"/>
    <col min="8725" max="8725" width="15.375" style="17" customWidth="1"/>
    <col min="8726" max="8958" width="9.125" style="17" customWidth="1"/>
    <col min="8959" max="8959" width="5.25" style="17" customWidth="1"/>
    <col min="8960" max="8960" width="47.75" style="17" customWidth="1"/>
    <col min="8961" max="8963" width="11.375" style="17"/>
    <col min="8964" max="8964" width="5.25" style="17" customWidth="1"/>
    <col min="8965" max="8965" width="53.75" style="17" customWidth="1"/>
    <col min="8966" max="8966" width="11.375" style="17" customWidth="1"/>
    <col min="8967" max="8968" width="0" style="17" hidden="1" customWidth="1"/>
    <col min="8969" max="8969" width="14.625" style="17" customWidth="1"/>
    <col min="8970" max="8975" width="0" style="17" hidden="1" customWidth="1"/>
    <col min="8976" max="8976" width="12.75" style="17" customWidth="1"/>
    <col min="8977" max="8977" width="0" style="17" hidden="1" customWidth="1"/>
    <col min="8978" max="8978" width="11.375" style="17" customWidth="1"/>
    <col min="8979" max="8979" width="9.125" style="17" customWidth="1"/>
    <col min="8980" max="8980" width="13.75" style="17" customWidth="1"/>
    <col min="8981" max="8981" width="15.375" style="17" customWidth="1"/>
    <col min="8982" max="9214" width="9.125" style="17" customWidth="1"/>
    <col min="9215" max="9215" width="5.25" style="17" customWidth="1"/>
    <col min="9216" max="9216" width="47.75" style="17" customWidth="1"/>
    <col min="9217" max="9219" width="11.375" style="17"/>
    <col min="9220" max="9220" width="5.25" style="17" customWidth="1"/>
    <col min="9221" max="9221" width="53.75" style="17" customWidth="1"/>
    <col min="9222" max="9222" width="11.375" style="17" customWidth="1"/>
    <col min="9223" max="9224" width="0" style="17" hidden="1" customWidth="1"/>
    <col min="9225" max="9225" width="14.625" style="17" customWidth="1"/>
    <col min="9226" max="9231" width="0" style="17" hidden="1" customWidth="1"/>
    <col min="9232" max="9232" width="12.75" style="17" customWidth="1"/>
    <col min="9233" max="9233" width="0" style="17" hidden="1" customWidth="1"/>
    <col min="9234" max="9234" width="11.375" style="17" customWidth="1"/>
    <col min="9235" max="9235" width="9.125" style="17" customWidth="1"/>
    <col min="9236" max="9236" width="13.75" style="17" customWidth="1"/>
    <col min="9237" max="9237" width="15.375" style="17" customWidth="1"/>
    <col min="9238" max="9470" width="9.125" style="17" customWidth="1"/>
    <col min="9471" max="9471" width="5.25" style="17" customWidth="1"/>
    <col min="9472" max="9472" width="47.75" style="17" customWidth="1"/>
    <col min="9473" max="9475" width="11.375" style="17"/>
    <col min="9476" max="9476" width="5.25" style="17" customWidth="1"/>
    <col min="9477" max="9477" width="53.75" style="17" customWidth="1"/>
    <col min="9478" max="9478" width="11.375" style="17" customWidth="1"/>
    <col min="9479" max="9480" width="0" style="17" hidden="1" customWidth="1"/>
    <col min="9481" max="9481" width="14.625" style="17" customWidth="1"/>
    <col min="9482" max="9487" width="0" style="17" hidden="1" customWidth="1"/>
    <col min="9488" max="9488" width="12.75" style="17" customWidth="1"/>
    <col min="9489" max="9489" width="0" style="17" hidden="1" customWidth="1"/>
    <col min="9490" max="9490" width="11.375" style="17" customWidth="1"/>
    <col min="9491" max="9491" width="9.125" style="17" customWidth="1"/>
    <col min="9492" max="9492" width="13.75" style="17" customWidth="1"/>
    <col min="9493" max="9493" width="15.375" style="17" customWidth="1"/>
    <col min="9494" max="9726" width="9.125" style="17" customWidth="1"/>
    <col min="9727" max="9727" width="5.25" style="17" customWidth="1"/>
    <col min="9728" max="9728" width="47.75" style="17" customWidth="1"/>
    <col min="9729" max="9731" width="11.375" style="17"/>
    <col min="9732" max="9732" width="5.25" style="17" customWidth="1"/>
    <col min="9733" max="9733" width="53.75" style="17" customWidth="1"/>
    <col min="9734" max="9734" width="11.375" style="17" customWidth="1"/>
    <col min="9735" max="9736" width="0" style="17" hidden="1" customWidth="1"/>
    <col min="9737" max="9737" width="14.625" style="17" customWidth="1"/>
    <col min="9738" max="9743" width="0" style="17" hidden="1" customWidth="1"/>
    <col min="9744" max="9744" width="12.75" style="17" customWidth="1"/>
    <col min="9745" max="9745" width="0" style="17" hidden="1" customWidth="1"/>
    <col min="9746" max="9746" width="11.375" style="17" customWidth="1"/>
    <col min="9747" max="9747" width="9.125" style="17" customWidth="1"/>
    <col min="9748" max="9748" width="13.75" style="17" customWidth="1"/>
    <col min="9749" max="9749" width="15.375" style="17" customWidth="1"/>
    <col min="9750" max="9982" width="9.125" style="17" customWidth="1"/>
    <col min="9983" max="9983" width="5.25" style="17" customWidth="1"/>
    <col min="9984" max="9984" width="47.75" style="17" customWidth="1"/>
    <col min="9985" max="9987" width="11.375" style="17"/>
    <col min="9988" max="9988" width="5.25" style="17" customWidth="1"/>
    <col min="9989" max="9989" width="53.75" style="17" customWidth="1"/>
    <col min="9990" max="9990" width="11.375" style="17" customWidth="1"/>
    <col min="9991" max="9992" width="0" style="17" hidden="1" customWidth="1"/>
    <col min="9993" max="9993" width="14.625" style="17" customWidth="1"/>
    <col min="9994" max="9999" width="0" style="17" hidden="1" customWidth="1"/>
    <col min="10000" max="10000" width="12.75" style="17" customWidth="1"/>
    <col min="10001" max="10001" width="0" style="17" hidden="1" customWidth="1"/>
    <col min="10002" max="10002" width="11.375" style="17" customWidth="1"/>
    <col min="10003" max="10003" width="9.125" style="17" customWidth="1"/>
    <col min="10004" max="10004" width="13.75" style="17" customWidth="1"/>
    <col min="10005" max="10005" width="15.375" style="17" customWidth="1"/>
    <col min="10006" max="10238" width="9.125" style="17" customWidth="1"/>
    <col min="10239" max="10239" width="5.25" style="17" customWidth="1"/>
    <col min="10240" max="10240" width="47.75" style="17" customWidth="1"/>
    <col min="10241" max="10243" width="11.375" style="17"/>
    <col min="10244" max="10244" width="5.25" style="17" customWidth="1"/>
    <col min="10245" max="10245" width="53.75" style="17" customWidth="1"/>
    <col min="10246" max="10246" width="11.375" style="17" customWidth="1"/>
    <col min="10247" max="10248" width="0" style="17" hidden="1" customWidth="1"/>
    <col min="10249" max="10249" width="14.625" style="17" customWidth="1"/>
    <col min="10250" max="10255" width="0" style="17" hidden="1" customWidth="1"/>
    <col min="10256" max="10256" width="12.75" style="17" customWidth="1"/>
    <col min="10257" max="10257" width="0" style="17" hidden="1" customWidth="1"/>
    <col min="10258" max="10258" width="11.375" style="17" customWidth="1"/>
    <col min="10259" max="10259" width="9.125" style="17" customWidth="1"/>
    <col min="10260" max="10260" width="13.75" style="17" customWidth="1"/>
    <col min="10261" max="10261" width="15.375" style="17" customWidth="1"/>
    <col min="10262" max="10494" width="9.125" style="17" customWidth="1"/>
    <col min="10495" max="10495" width="5.25" style="17" customWidth="1"/>
    <col min="10496" max="10496" width="47.75" style="17" customWidth="1"/>
    <col min="10497" max="10499" width="11.375" style="17"/>
    <col min="10500" max="10500" width="5.25" style="17" customWidth="1"/>
    <col min="10501" max="10501" width="53.75" style="17" customWidth="1"/>
    <col min="10502" max="10502" width="11.375" style="17" customWidth="1"/>
    <col min="10503" max="10504" width="0" style="17" hidden="1" customWidth="1"/>
    <col min="10505" max="10505" width="14.625" style="17" customWidth="1"/>
    <col min="10506" max="10511" width="0" style="17" hidden="1" customWidth="1"/>
    <col min="10512" max="10512" width="12.75" style="17" customWidth="1"/>
    <col min="10513" max="10513" width="0" style="17" hidden="1" customWidth="1"/>
    <col min="10514" max="10514" width="11.375" style="17" customWidth="1"/>
    <col min="10515" max="10515" width="9.125" style="17" customWidth="1"/>
    <col min="10516" max="10516" width="13.75" style="17" customWidth="1"/>
    <col min="10517" max="10517" width="15.375" style="17" customWidth="1"/>
    <col min="10518" max="10750" width="9.125" style="17" customWidth="1"/>
    <col min="10751" max="10751" width="5.25" style="17" customWidth="1"/>
    <col min="10752" max="10752" width="47.75" style="17" customWidth="1"/>
    <col min="10753" max="10755" width="11.375" style="17"/>
    <col min="10756" max="10756" width="5.25" style="17" customWidth="1"/>
    <col min="10757" max="10757" width="53.75" style="17" customWidth="1"/>
    <col min="10758" max="10758" width="11.375" style="17" customWidth="1"/>
    <col min="10759" max="10760" width="0" style="17" hidden="1" customWidth="1"/>
    <col min="10761" max="10761" width="14.625" style="17" customWidth="1"/>
    <col min="10762" max="10767" width="0" style="17" hidden="1" customWidth="1"/>
    <col min="10768" max="10768" width="12.75" style="17" customWidth="1"/>
    <col min="10769" max="10769" width="0" style="17" hidden="1" customWidth="1"/>
    <col min="10770" max="10770" width="11.375" style="17" customWidth="1"/>
    <col min="10771" max="10771" width="9.125" style="17" customWidth="1"/>
    <col min="10772" max="10772" width="13.75" style="17" customWidth="1"/>
    <col min="10773" max="10773" width="15.375" style="17" customWidth="1"/>
    <col min="10774" max="11006" width="9.125" style="17" customWidth="1"/>
    <col min="11007" max="11007" width="5.25" style="17" customWidth="1"/>
    <col min="11008" max="11008" width="47.75" style="17" customWidth="1"/>
    <col min="11009" max="11011" width="11.375" style="17"/>
    <col min="11012" max="11012" width="5.25" style="17" customWidth="1"/>
    <col min="11013" max="11013" width="53.75" style="17" customWidth="1"/>
    <col min="11014" max="11014" width="11.375" style="17" customWidth="1"/>
    <col min="11015" max="11016" width="0" style="17" hidden="1" customWidth="1"/>
    <col min="11017" max="11017" width="14.625" style="17" customWidth="1"/>
    <col min="11018" max="11023" width="0" style="17" hidden="1" customWidth="1"/>
    <col min="11024" max="11024" width="12.75" style="17" customWidth="1"/>
    <col min="11025" max="11025" width="0" style="17" hidden="1" customWidth="1"/>
    <col min="11026" max="11026" width="11.375" style="17" customWidth="1"/>
    <col min="11027" max="11027" width="9.125" style="17" customWidth="1"/>
    <col min="11028" max="11028" width="13.75" style="17" customWidth="1"/>
    <col min="11029" max="11029" width="15.375" style="17" customWidth="1"/>
    <col min="11030" max="11262" width="9.125" style="17" customWidth="1"/>
    <col min="11263" max="11263" width="5.25" style="17" customWidth="1"/>
    <col min="11264" max="11264" width="47.75" style="17" customWidth="1"/>
    <col min="11265" max="11267" width="11.375" style="17"/>
    <col min="11268" max="11268" width="5.25" style="17" customWidth="1"/>
    <col min="11269" max="11269" width="53.75" style="17" customWidth="1"/>
    <col min="11270" max="11270" width="11.375" style="17" customWidth="1"/>
    <col min="11271" max="11272" width="0" style="17" hidden="1" customWidth="1"/>
    <col min="11273" max="11273" width="14.625" style="17" customWidth="1"/>
    <col min="11274" max="11279" width="0" style="17" hidden="1" customWidth="1"/>
    <col min="11280" max="11280" width="12.75" style="17" customWidth="1"/>
    <col min="11281" max="11281" width="0" style="17" hidden="1" customWidth="1"/>
    <col min="11282" max="11282" width="11.375" style="17" customWidth="1"/>
    <col min="11283" max="11283" width="9.125" style="17" customWidth="1"/>
    <col min="11284" max="11284" width="13.75" style="17" customWidth="1"/>
    <col min="11285" max="11285" width="15.375" style="17" customWidth="1"/>
    <col min="11286" max="11518" width="9.125" style="17" customWidth="1"/>
    <col min="11519" max="11519" width="5.25" style="17" customWidth="1"/>
    <col min="11520" max="11520" width="47.75" style="17" customWidth="1"/>
    <col min="11521" max="11523" width="11.375" style="17"/>
    <col min="11524" max="11524" width="5.25" style="17" customWidth="1"/>
    <col min="11525" max="11525" width="53.75" style="17" customWidth="1"/>
    <col min="11526" max="11526" width="11.375" style="17" customWidth="1"/>
    <col min="11527" max="11528" width="0" style="17" hidden="1" customWidth="1"/>
    <col min="11529" max="11529" width="14.625" style="17" customWidth="1"/>
    <col min="11530" max="11535" width="0" style="17" hidden="1" customWidth="1"/>
    <col min="11536" max="11536" width="12.75" style="17" customWidth="1"/>
    <col min="11537" max="11537" width="0" style="17" hidden="1" customWidth="1"/>
    <col min="11538" max="11538" width="11.375" style="17" customWidth="1"/>
    <col min="11539" max="11539" width="9.125" style="17" customWidth="1"/>
    <col min="11540" max="11540" width="13.75" style="17" customWidth="1"/>
    <col min="11541" max="11541" width="15.375" style="17" customWidth="1"/>
    <col min="11542" max="11774" width="9.125" style="17" customWidth="1"/>
    <col min="11775" max="11775" width="5.25" style="17" customWidth="1"/>
    <col min="11776" max="11776" width="47.75" style="17" customWidth="1"/>
    <col min="11777" max="11779" width="11.375" style="17"/>
    <col min="11780" max="11780" width="5.25" style="17" customWidth="1"/>
    <col min="11781" max="11781" width="53.75" style="17" customWidth="1"/>
    <col min="11782" max="11782" width="11.375" style="17" customWidth="1"/>
    <col min="11783" max="11784" width="0" style="17" hidden="1" customWidth="1"/>
    <col min="11785" max="11785" width="14.625" style="17" customWidth="1"/>
    <col min="11786" max="11791" width="0" style="17" hidden="1" customWidth="1"/>
    <col min="11792" max="11792" width="12.75" style="17" customWidth="1"/>
    <col min="11793" max="11793" width="0" style="17" hidden="1" customWidth="1"/>
    <col min="11794" max="11794" width="11.375" style="17" customWidth="1"/>
    <col min="11795" max="11795" width="9.125" style="17" customWidth="1"/>
    <col min="11796" max="11796" width="13.75" style="17" customWidth="1"/>
    <col min="11797" max="11797" width="15.375" style="17" customWidth="1"/>
    <col min="11798" max="12030" width="9.125" style="17" customWidth="1"/>
    <col min="12031" max="12031" width="5.25" style="17" customWidth="1"/>
    <col min="12032" max="12032" width="47.75" style="17" customWidth="1"/>
    <col min="12033" max="12035" width="11.375" style="17"/>
    <col min="12036" max="12036" width="5.25" style="17" customWidth="1"/>
    <col min="12037" max="12037" width="53.75" style="17" customWidth="1"/>
    <col min="12038" max="12038" width="11.375" style="17" customWidth="1"/>
    <col min="12039" max="12040" width="0" style="17" hidden="1" customWidth="1"/>
    <col min="12041" max="12041" width="14.625" style="17" customWidth="1"/>
    <col min="12042" max="12047" width="0" style="17" hidden="1" customWidth="1"/>
    <col min="12048" max="12048" width="12.75" style="17" customWidth="1"/>
    <col min="12049" max="12049" width="0" style="17" hidden="1" customWidth="1"/>
    <col min="12050" max="12050" width="11.375" style="17" customWidth="1"/>
    <col min="12051" max="12051" width="9.125" style="17" customWidth="1"/>
    <col min="12052" max="12052" width="13.75" style="17" customWidth="1"/>
    <col min="12053" max="12053" width="15.375" style="17" customWidth="1"/>
    <col min="12054" max="12286" width="9.125" style="17" customWidth="1"/>
    <col min="12287" max="12287" width="5.25" style="17" customWidth="1"/>
    <col min="12288" max="12288" width="47.75" style="17" customWidth="1"/>
    <col min="12289" max="12291" width="11.375" style="17"/>
    <col min="12292" max="12292" width="5.25" style="17" customWidth="1"/>
    <col min="12293" max="12293" width="53.75" style="17" customWidth="1"/>
    <col min="12294" max="12294" width="11.375" style="17" customWidth="1"/>
    <col min="12295" max="12296" width="0" style="17" hidden="1" customWidth="1"/>
    <col min="12297" max="12297" width="14.625" style="17" customWidth="1"/>
    <col min="12298" max="12303" width="0" style="17" hidden="1" customWidth="1"/>
    <col min="12304" max="12304" width="12.75" style="17" customWidth="1"/>
    <col min="12305" max="12305" width="0" style="17" hidden="1" customWidth="1"/>
    <col min="12306" max="12306" width="11.375" style="17" customWidth="1"/>
    <col min="12307" max="12307" width="9.125" style="17" customWidth="1"/>
    <col min="12308" max="12308" width="13.75" style="17" customWidth="1"/>
    <col min="12309" max="12309" width="15.375" style="17" customWidth="1"/>
    <col min="12310" max="12542" width="9.125" style="17" customWidth="1"/>
    <col min="12543" max="12543" width="5.25" style="17" customWidth="1"/>
    <col min="12544" max="12544" width="47.75" style="17" customWidth="1"/>
    <col min="12545" max="12547" width="11.375" style="17"/>
    <col min="12548" max="12548" width="5.25" style="17" customWidth="1"/>
    <col min="12549" max="12549" width="53.75" style="17" customWidth="1"/>
    <col min="12550" max="12550" width="11.375" style="17" customWidth="1"/>
    <col min="12551" max="12552" width="0" style="17" hidden="1" customWidth="1"/>
    <col min="12553" max="12553" width="14.625" style="17" customWidth="1"/>
    <col min="12554" max="12559" width="0" style="17" hidden="1" customWidth="1"/>
    <col min="12560" max="12560" width="12.75" style="17" customWidth="1"/>
    <col min="12561" max="12561" width="0" style="17" hidden="1" customWidth="1"/>
    <col min="12562" max="12562" width="11.375" style="17" customWidth="1"/>
    <col min="12563" max="12563" width="9.125" style="17" customWidth="1"/>
    <col min="12564" max="12564" width="13.75" style="17" customWidth="1"/>
    <col min="12565" max="12565" width="15.375" style="17" customWidth="1"/>
    <col min="12566" max="12798" width="9.125" style="17" customWidth="1"/>
    <col min="12799" max="12799" width="5.25" style="17" customWidth="1"/>
    <col min="12800" max="12800" width="47.75" style="17" customWidth="1"/>
    <col min="12801" max="12803" width="11.375" style="17"/>
    <col min="12804" max="12804" width="5.25" style="17" customWidth="1"/>
    <col min="12805" max="12805" width="53.75" style="17" customWidth="1"/>
    <col min="12806" max="12806" width="11.375" style="17" customWidth="1"/>
    <col min="12807" max="12808" width="0" style="17" hidden="1" customWidth="1"/>
    <col min="12809" max="12809" width="14.625" style="17" customWidth="1"/>
    <col min="12810" max="12815" width="0" style="17" hidden="1" customWidth="1"/>
    <col min="12816" max="12816" width="12.75" style="17" customWidth="1"/>
    <col min="12817" max="12817" width="0" style="17" hidden="1" customWidth="1"/>
    <col min="12818" max="12818" width="11.375" style="17" customWidth="1"/>
    <col min="12819" max="12819" width="9.125" style="17" customWidth="1"/>
    <col min="12820" max="12820" width="13.75" style="17" customWidth="1"/>
    <col min="12821" max="12821" width="15.375" style="17" customWidth="1"/>
    <col min="12822" max="13054" width="9.125" style="17" customWidth="1"/>
    <col min="13055" max="13055" width="5.25" style="17" customWidth="1"/>
    <col min="13056" max="13056" width="47.75" style="17" customWidth="1"/>
    <col min="13057" max="13059" width="11.375" style="17"/>
    <col min="13060" max="13060" width="5.25" style="17" customWidth="1"/>
    <col min="13061" max="13061" width="53.75" style="17" customWidth="1"/>
    <col min="13062" max="13062" width="11.375" style="17" customWidth="1"/>
    <col min="13063" max="13064" width="0" style="17" hidden="1" customWidth="1"/>
    <col min="13065" max="13065" width="14.625" style="17" customWidth="1"/>
    <col min="13066" max="13071" width="0" style="17" hidden="1" customWidth="1"/>
    <col min="13072" max="13072" width="12.75" style="17" customWidth="1"/>
    <col min="13073" max="13073" width="0" style="17" hidden="1" customWidth="1"/>
    <col min="13074" max="13074" width="11.375" style="17" customWidth="1"/>
    <col min="13075" max="13075" width="9.125" style="17" customWidth="1"/>
    <col min="13076" max="13076" width="13.75" style="17" customWidth="1"/>
    <col min="13077" max="13077" width="15.375" style="17" customWidth="1"/>
    <col min="13078" max="13310" width="9.125" style="17" customWidth="1"/>
    <col min="13311" max="13311" width="5.25" style="17" customWidth="1"/>
    <col min="13312" max="13312" width="47.75" style="17" customWidth="1"/>
    <col min="13313" max="13315" width="11.375" style="17"/>
    <col min="13316" max="13316" width="5.25" style="17" customWidth="1"/>
    <col min="13317" max="13317" width="53.75" style="17" customWidth="1"/>
    <col min="13318" max="13318" width="11.375" style="17" customWidth="1"/>
    <col min="13319" max="13320" width="0" style="17" hidden="1" customWidth="1"/>
    <col min="13321" max="13321" width="14.625" style="17" customWidth="1"/>
    <col min="13322" max="13327" width="0" style="17" hidden="1" customWidth="1"/>
    <col min="13328" max="13328" width="12.75" style="17" customWidth="1"/>
    <col min="13329" max="13329" width="0" style="17" hidden="1" customWidth="1"/>
    <col min="13330" max="13330" width="11.375" style="17" customWidth="1"/>
    <col min="13331" max="13331" width="9.125" style="17" customWidth="1"/>
    <col min="13332" max="13332" width="13.75" style="17" customWidth="1"/>
    <col min="13333" max="13333" width="15.375" style="17" customWidth="1"/>
    <col min="13334" max="13566" width="9.125" style="17" customWidth="1"/>
    <col min="13567" max="13567" width="5.25" style="17" customWidth="1"/>
    <col min="13568" max="13568" width="47.75" style="17" customWidth="1"/>
    <col min="13569" max="13571" width="11.375" style="17"/>
    <col min="13572" max="13572" width="5.25" style="17" customWidth="1"/>
    <col min="13573" max="13573" width="53.75" style="17" customWidth="1"/>
    <col min="13574" max="13574" width="11.375" style="17" customWidth="1"/>
    <col min="13575" max="13576" width="0" style="17" hidden="1" customWidth="1"/>
    <col min="13577" max="13577" width="14.625" style="17" customWidth="1"/>
    <col min="13578" max="13583" width="0" style="17" hidden="1" customWidth="1"/>
    <col min="13584" max="13584" width="12.75" style="17" customWidth="1"/>
    <col min="13585" max="13585" width="0" style="17" hidden="1" customWidth="1"/>
    <col min="13586" max="13586" width="11.375" style="17" customWidth="1"/>
    <col min="13587" max="13587" width="9.125" style="17" customWidth="1"/>
    <col min="13588" max="13588" width="13.75" style="17" customWidth="1"/>
    <col min="13589" max="13589" width="15.375" style="17" customWidth="1"/>
    <col min="13590" max="13822" width="9.125" style="17" customWidth="1"/>
    <col min="13823" max="13823" width="5.25" style="17" customWidth="1"/>
    <col min="13824" max="13824" width="47.75" style="17" customWidth="1"/>
    <col min="13825" max="13827" width="11.375" style="17"/>
    <col min="13828" max="13828" width="5.25" style="17" customWidth="1"/>
    <col min="13829" max="13829" width="53.75" style="17" customWidth="1"/>
    <col min="13830" max="13830" width="11.375" style="17" customWidth="1"/>
    <col min="13831" max="13832" width="0" style="17" hidden="1" customWidth="1"/>
    <col min="13833" max="13833" width="14.625" style="17" customWidth="1"/>
    <col min="13834" max="13839" width="0" style="17" hidden="1" customWidth="1"/>
    <col min="13840" max="13840" width="12.75" style="17" customWidth="1"/>
    <col min="13841" max="13841" width="0" style="17" hidden="1" customWidth="1"/>
    <col min="13842" max="13842" width="11.375" style="17" customWidth="1"/>
    <col min="13843" max="13843" width="9.125" style="17" customWidth="1"/>
    <col min="13844" max="13844" width="13.75" style="17" customWidth="1"/>
    <col min="13845" max="13845" width="15.375" style="17" customWidth="1"/>
    <col min="13846" max="14078" width="9.125" style="17" customWidth="1"/>
    <col min="14079" max="14079" width="5.25" style="17" customWidth="1"/>
    <col min="14080" max="14080" width="47.75" style="17" customWidth="1"/>
    <col min="14081" max="14083" width="11.375" style="17"/>
    <col min="14084" max="14084" width="5.25" style="17" customWidth="1"/>
    <col min="14085" max="14085" width="53.75" style="17" customWidth="1"/>
    <col min="14086" max="14086" width="11.375" style="17" customWidth="1"/>
    <col min="14087" max="14088" width="0" style="17" hidden="1" customWidth="1"/>
    <col min="14089" max="14089" width="14.625" style="17" customWidth="1"/>
    <col min="14090" max="14095" width="0" style="17" hidden="1" customWidth="1"/>
    <col min="14096" max="14096" width="12.75" style="17" customWidth="1"/>
    <col min="14097" max="14097" width="0" style="17" hidden="1" customWidth="1"/>
    <col min="14098" max="14098" width="11.375" style="17" customWidth="1"/>
    <col min="14099" max="14099" width="9.125" style="17" customWidth="1"/>
    <col min="14100" max="14100" width="13.75" style="17" customWidth="1"/>
    <col min="14101" max="14101" width="15.375" style="17" customWidth="1"/>
    <col min="14102" max="14334" width="9.125" style="17" customWidth="1"/>
    <col min="14335" max="14335" width="5.25" style="17" customWidth="1"/>
    <col min="14336" max="14336" width="47.75" style="17" customWidth="1"/>
    <col min="14337" max="14339" width="11.375" style="17"/>
    <col min="14340" max="14340" width="5.25" style="17" customWidth="1"/>
    <col min="14341" max="14341" width="53.75" style="17" customWidth="1"/>
    <col min="14342" max="14342" width="11.375" style="17" customWidth="1"/>
    <col min="14343" max="14344" width="0" style="17" hidden="1" customWidth="1"/>
    <col min="14345" max="14345" width="14.625" style="17" customWidth="1"/>
    <col min="14346" max="14351" width="0" style="17" hidden="1" customWidth="1"/>
    <col min="14352" max="14352" width="12.75" style="17" customWidth="1"/>
    <col min="14353" max="14353" width="0" style="17" hidden="1" customWidth="1"/>
    <col min="14354" max="14354" width="11.375" style="17" customWidth="1"/>
    <col min="14355" max="14355" width="9.125" style="17" customWidth="1"/>
    <col min="14356" max="14356" width="13.75" style="17" customWidth="1"/>
    <col min="14357" max="14357" width="15.375" style="17" customWidth="1"/>
    <col min="14358" max="14590" width="9.125" style="17" customWidth="1"/>
    <col min="14591" max="14591" width="5.25" style="17" customWidth="1"/>
    <col min="14592" max="14592" width="47.75" style="17" customWidth="1"/>
    <col min="14593" max="14595" width="11.375" style="17"/>
    <col min="14596" max="14596" width="5.25" style="17" customWidth="1"/>
    <col min="14597" max="14597" width="53.75" style="17" customWidth="1"/>
    <col min="14598" max="14598" width="11.375" style="17" customWidth="1"/>
    <col min="14599" max="14600" width="0" style="17" hidden="1" customWidth="1"/>
    <col min="14601" max="14601" width="14.625" style="17" customWidth="1"/>
    <col min="14602" max="14607" width="0" style="17" hidden="1" customWidth="1"/>
    <col min="14608" max="14608" width="12.75" style="17" customWidth="1"/>
    <col min="14609" max="14609" width="0" style="17" hidden="1" customWidth="1"/>
    <col min="14610" max="14610" width="11.375" style="17" customWidth="1"/>
    <col min="14611" max="14611" width="9.125" style="17" customWidth="1"/>
    <col min="14612" max="14612" width="13.75" style="17" customWidth="1"/>
    <col min="14613" max="14613" width="15.375" style="17" customWidth="1"/>
    <col min="14614" max="14846" width="9.125" style="17" customWidth="1"/>
    <col min="14847" max="14847" width="5.25" style="17" customWidth="1"/>
    <col min="14848" max="14848" width="47.75" style="17" customWidth="1"/>
    <col min="14849" max="14851" width="11.375" style="17"/>
    <col min="14852" max="14852" width="5.25" style="17" customWidth="1"/>
    <col min="14853" max="14853" width="53.75" style="17" customWidth="1"/>
    <col min="14854" max="14854" width="11.375" style="17" customWidth="1"/>
    <col min="14855" max="14856" width="0" style="17" hidden="1" customWidth="1"/>
    <col min="14857" max="14857" width="14.625" style="17" customWidth="1"/>
    <col min="14858" max="14863" width="0" style="17" hidden="1" customWidth="1"/>
    <col min="14864" max="14864" width="12.75" style="17" customWidth="1"/>
    <col min="14865" max="14865" width="0" style="17" hidden="1" customWidth="1"/>
    <col min="14866" max="14866" width="11.375" style="17" customWidth="1"/>
    <col min="14867" max="14867" width="9.125" style="17" customWidth="1"/>
    <col min="14868" max="14868" width="13.75" style="17" customWidth="1"/>
    <col min="14869" max="14869" width="15.375" style="17" customWidth="1"/>
    <col min="14870" max="15102" width="9.125" style="17" customWidth="1"/>
    <col min="15103" max="15103" width="5.25" style="17" customWidth="1"/>
    <col min="15104" max="15104" width="47.75" style="17" customWidth="1"/>
    <col min="15105" max="15107" width="11.375" style="17"/>
    <col min="15108" max="15108" width="5.25" style="17" customWidth="1"/>
    <col min="15109" max="15109" width="53.75" style="17" customWidth="1"/>
    <col min="15110" max="15110" width="11.375" style="17" customWidth="1"/>
    <col min="15111" max="15112" width="0" style="17" hidden="1" customWidth="1"/>
    <col min="15113" max="15113" width="14.625" style="17" customWidth="1"/>
    <col min="15114" max="15119" width="0" style="17" hidden="1" customWidth="1"/>
    <col min="15120" max="15120" width="12.75" style="17" customWidth="1"/>
    <col min="15121" max="15121" width="0" style="17" hidden="1" customWidth="1"/>
    <col min="15122" max="15122" width="11.375" style="17" customWidth="1"/>
    <col min="15123" max="15123" width="9.125" style="17" customWidth="1"/>
    <col min="15124" max="15124" width="13.75" style="17" customWidth="1"/>
    <col min="15125" max="15125" width="15.375" style="17" customWidth="1"/>
    <col min="15126" max="15358" width="9.125" style="17" customWidth="1"/>
    <col min="15359" max="15359" width="5.25" style="17" customWidth="1"/>
    <col min="15360" max="15360" width="47.75" style="17" customWidth="1"/>
    <col min="15361" max="15363" width="11.375" style="17"/>
    <col min="15364" max="15364" width="5.25" style="17" customWidth="1"/>
    <col min="15365" max="15365" width="53.75" style="17" customWidth="1"/>
    <col min="15366" max="15366" width="11.375" style="17" customWidth="1"/>
    <col min="15367" max="15368" width="0" style="17" hidden="1" customWidth="1"/>
    <col min="15369" max="15369" width="14.625" style="17" customWidth="1"/>
    <col min="15370" max="15375" width="0" style="17" hidden="1" customWidth="1"/>
    <col min="15376" max="15376" width="12.75" style="17" customWidth="1"/>
    <col min="15377" max="15377" width="0" style="17" hidden="1" customWidth="1"/>
    <col min="15378" max="15378" width="11.375" style="17" customWidth="1"/>
    <col min="15379" max="15379" width="9.125" style="17" customWidth="1"/>
    <col min="15380" max="15380" width="13.75" style="17" customWidth="1"/>
    <col min="15381" max="15381" width="15.375" style="17" customWidth="1"/>
    <col min="15382" max="15614" width="9.125" style="17" customWidth="1"/>
    <col min="15615" max="15615" width="5.25" style="17" customWidth="1"/>
    <col min="15616" max="15616" width="47.75" style="17" customWidth="1"/>
    <col min="15617" max="15619" width="11.375" style="17"/>
    <col min="15620" max="15620" width="5.25" style="17" customWidth="1"/>
    <col min="15621" max="15621" width="53.75" style="17" customWidth="1"/>
    <col min="15622" max="15622" width="11.375" style="17" customWidth="1"/>
    <col min="15623" max="15624" width="0" style="17" hidden="1" customWidth="1"/>
    <col min="15625" max="15625" width="14.625" style="17" customWidth="1"/>
    <col min="15626" max="15631" width="0" style="17" hidden="1" customWidth="1"/>
    <col min="15632" max="15632" width="12.75" style="17" customWidth="1"/>
    <col min="15633" max="15633" width="0" style="17" hidden="1" customWidth="1"/>
    <col min="15634" max="15634" width="11.375" style="17" customWidth="1"/>
    <col min="15635" max="15635" width="9.125" style="17" customWidth="1"/>
    <col min="15636" max="15636" width="13.75" style="17" customWidth="1"/>
    <col min="15637" max="15637" width="15.375" style="17" customWidth="1"/>
    <col min="15638" max="15870" width="9.125" style="17" customWidth="1"/>
    <col min="15871" max="15871" width="5.25" style="17" customWidth="1"/>
    <col min="15872" max="15872" width="47.75" style="17" customWidth="1"/>
    <col min="15873" max="15875" width="11.375" style="17"/>
    <col min="15876" max="15876" width="5.25" style="17" customWidth="1"/>
    <col min="15877" max="15877" width="53.75" style="17" customWidth="1"/>
    <col min="15878" max="15878" width="11.375" style="17" customWidth="1"/>
    <col min="15879" max="15880" width="0" style="17" hidden="1" customWidth="1"/>
    <col min="15881" max="15881" width="14.625" style="17" customWidth="1"/>
    <col min="15882" max="15887" width="0" style="17" hidden="1" customWidth="1"/>
    <col min="15888" max="15888" width="12.75" style="17" customWidth="1"/>
    <col min="15889" max="15889" width="0" style="17" hidden="1" customWidth="1"/>
    <col min="15890" max="15890" width="11.375" style="17" customWidth="1"/>
    <col min="15891" max="15891" width="9.125" style="17" customWidth="1"/>
    <col min="15892" max="15892" width="13.75" style="17" customWidth="1"/>
    <col min="15893" max="15893" width="15.375" style="17" customWidth="1"/>
    <col min="15894" max="16126" width="9.125" style="17" customWidth="1"/>
    <col min="16127" max="16127" width="5.25" style="17" customWidth="1"/>
    <col min="16128" max="16128" width="47.75" style="17" customWidth="1"/>
    <col min="16129" max="16131" width="11.375" style="17"/>
    <col min="16132" max="16132" width="5.25" style="17" customWidth="1"/>
    <col min="16133" max="16133" width="53.75" style="17" customWidth="1"/>
    <col min="16134" max="16134" width="11.375" style="17" customWidth="1"/>
    <col min="16135" max="16136" width="0" style="17" hidden="1" customWidth="1"/>
    <col min="16137" max="16137" width="14.625" style="17" customWidth="1"/>
    <col min="16138" max="16143" width="0" style="17" hidden="1" customWidth="1"/>
    <col min="16144" max="16144" width="12.75" style="17" customWidth="1"/>
    <col min="16145" max="16145" width="0" style="17" hidden="1" customWidth="1"/>
    <col min="16146" max="16146" width="11.375" style="17" customWidth="1"/>
    <col min="16147" max="16147" width="9.125" style="17" customWidth="1"/>
    <col min="16148" max="16148" width="13.75" style="17" customWidth="1"/>
    <col min="16149" max="16149" width="15.375" style="17" customWidth="1"/>
    <col min="16150" max="16382" width="9.125" style="17" customWidth="1"/>
    <col min="16383" max="16384" width="5.25" style="17" customWidth="1"/>
  </cols>
  <sheetData>
    <row r="1" spans="1:249">
      <c r="B1" s="1"/>
      <c r="C1" s="1"/>
      <c r="D1" s="1"/>
      <c r="E1" s="1"/>
      <c r="F1" s="1"/>
      <c r="G1" s="1"/>
      <c r="H1" s="1"/>
      <c r="I1" s="1"/>
      <c r="J1" s="1"/>
      <c r="K1" s="1"/>
      <c r="L1" s="226"/>
      <c r="M1" s="1"/>
      <c r="R1" s="331" t="s">
        <v>61</v>
      </c>
      <c r="S1" s="331"/>
    </row>
    <row r="2" spans="1:249" ht="18.75">
      <c r="A2" s="332" t="s">
        <v>274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</row>
    <row r="3" spans="1:249" ht="19.5">
      <c r="A3" s="227"/>
      <c r="B3" s="224"/>
      <c r="C3" s="3"/>
      <c r="D3" s="21"/>
      <c r="E3" s="21"/>
      <c r="F3" s="21"/>
      <c r="G3" s="21"/>
      <c r="H3" s="21"/>
      <c r="I3" s="224"/>
      <c r="J3" s="224"/>
      <c r="K3" s="224"/>
      <c r="L3" s="228"/>
      <c r="M3" s="17"/>
      <c r="N3" s="12"/>
      <c r="O3" s="12"/>
      <c r="P3" s="12"/>
      <c r="Q3" s="12"/>
      <c r="R3" s="12" t="s">
        <v>97</v>
      </c>
      <c r="S3" s="17"/>
    </row>
    <row r="4" spans="1:249" ht="15.75" customHeight="1">
      <c r="A4" s="22"/>
      <c r="B4" s="358" t="s">
        <v>259</v>
      </c>
      <c r="C4" s="344" t="s">
        <v>62</v>
      </c>
      <c r="D4" s="344" t="s">
        <v>236</v>
      </c>
      <c r="E4" s="333" t="s">
        <v>86</v>
      </c>
      <c r="F4" s="334"/>
      <c r="G4" s="334"/>
      <c r="H4" s="334"/>
      <c r="I4" s="334"/>
      <c r="J4" s="334"/>
      <c r="K4" s="334"/>
      <c r="L4" s="334"/>
      <c r="M4" s="335"/>
      <c r="N4" s="321" t="s">
        <v>260</v>
      </c>
      <c r="O4" s="321" t="s">
        <v>261</v>
      </c>
      <c r="P4" s="321" t="s">
        <v>272</v>
      </c>
      <c r="Q4" s="321" t="s">
        <v>271</v>
      </c>
      <c r="R4" s="361" t="s">
        <v>273</v>
      </c>
      <c r="S4" s="337"/>
    </row>
    <row r="5" spans="1:249" ht="15.75">
      <c r="A5" s="324"/>
      <c r="B5" s="359"/>
      <c r="C5" s="345"/>
      <c r="D5" s="345"/>
      <c r="E5" s="326" t="s">
        <v>237</v>
      </c>
      <c r="F5" s="339" t="s">
        <v>238</v>
      </c>
      <c r="G5" s="340"/>
      <c r="H5" s="326" t="s">
        <v>239</v>
      </c>
      <c r="I5" s="365" t="s">
        <v>104</v>
      </c>
      <c r="J5" s="369"/>
      <c r="K5" s="369"/>
      <c r="L5" s="370"/>
      <c r="M5" s="343" t="s">
        <v>270</v>
      </c>
      <c r="N5" s="322"/>
      <c r="O5" s="322"/>
      <c r="P5" s="322"/>
      <c r="Q5" s="322"/>
      <c r="R5" s="362"/>
      <c r="S5" s="33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</row>
    <row r="6" spans="1:249" ht="15.75">
      <c r="A6" s="324"/>
      <c r="B6" s="359"/>
      <c r="C6" s="345"/>
      <c r="D6" s="345"/>
      <c r="E6" s="326"/>
      <c r="F6" s="365" t="s">
        <v>240</v>
      </c>
      <c r="G6" s="343" t="s">
        <v>241</v>
      </c>
      <c r="H6" s="326"/>
      <c r="I6" s="327" t="s">
        <v>106</v>
      </c>
      <c r="J6" s="327" t="s">
        <v>107</v>
      </c>
      <c r="K6" s="202"/>
      <c r="L6" s="367" t="s">
        <v>242</v>
      </c>
      <c r="M6" s="366"/>
      <c r="N6" s="322"/>
      <c r="O6" s="322"/>
      <c r="P6" s="322"/>
      <c r="Q6" s="322"/>
      <c r="R6" s="321" t="s">
        <v>108</v>
      </c>
      <c r="S6" s="363" t="s">
        <v>109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</row>
    <row r="7" spans="1:249" ht="63.75" customHeight="1">
      <c r="A7" s="325"/>
      <c r="B7" s="360"/>
      <c r="C7" s="346"/>
      <c r="D7" s="346"/>
      <c r="E7" s="327"/>
      <c r="F7" s="341"/>
      <c r="G7" s="326"/>
      <c r="H7" s="327"/>
      <c r="I7" s="327"/>
      <c r="J7" s="327"/>
      <c r="K7" s="225" t="s">
        <v>243</v>
      </c>
      <c r="L7" s="368"/>
      <c r="M7" s="326"/>
      <c r="N7" s="323"/>
      <c r="O7" s="323"/>
      <c r="P7" s="323"/>
      <c r="Q7" s="323"/>
      <c r="R7" s="323"/>
      <c r="S7" s="3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ht="15.75">
      <c r="A8" s="26" t="s">
        <v>22</v>
      </c>
      <c r="B8" s="26" t="s">
        <v>43</v>
      </c>
      <c r="C8" s="11" t="s">
        <v>24</v>
      </c>
      <c r="D8" s="11" t="s">
        <v>87</v>
      </c>
      <c r="E8" s="11" t="s">
        <v>27</v>
      </c>
      <c r="F8" s="11" t="s">
        <v>244</v>
      </c>
      <c r="G8" s="11" t="s">
        <v>245</v>
      </c>
      <c r="H8" s="11">
        <v>4</v>
      </c>
      <c r="I8" s="11" t="s">
        <v>110</v>
      </c>
      <c r="J8" s="11" t="s">
        <v>111</v>
      </c>
      <c r="K8" s="11"/>
      <c r="L8" s="203"/>
      <c r="M8" s="11">
        <v>5</v>
      </c>
      <c r="N8" s="11">
        <v>6</v>
      </c>
      <c r="O8" s="11">
        <v>6</v>
      </c>
      <c r="P8" s="11">
        <v>7</v>
      </c>
      <c r="Q8" s="11">
        <v>8</v>
      </c>
      <c r="R8" s="14" t="s">
        <v>264</v>
      </c>
      <c r="S8" s="14" t="s">
        <v>265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20.25" customHeight="1">
      <c r="A9" s="16"/>
      <c r="B9" s="28" t="s">
        <v>112</v>
      </c>
      <c r="C9" s="4">
        <f t="shared" ref="C9:N9" si="0">C10+C30+C49+C50+C51+C52+C54+C55+C56</f>
        <v>6413358</v>
      </c>
      <c r="D9" s="4">
        <f t="shared" si="0"/>
        <v>9397010</v>
      </c>
      <c r="E9" s="4">
        <f t="shared" si="0"/>
        <v>2207814</v>
      </c>
      <c r="F9" s="4">
        <f t="shared" si="0"/>
        <v>1800607</v>
      </c>
      <c r="G9" s="4">
        <f t="shared" si="0"/>
        <v>409629</v>
      </c>
      <c r="H9" s="4">
        <f t="shared" si="0"/>
        <v>6963296</v>
      </c>
      <c r="I9" s="4">
        <f t="shared" si="0"/>
        <v>5103331</v>
      </c>
      <c r="J9" s="4">
        <f t="shared" si="0"/>
        <v>1859965</v>
      </c>
      <c r="K9" s="4">
        <f t="shared" si="0"/>
        <v>1087439</v>
      </c>
      <c r="L9" s="4">
        <f t="shared" si="0"/>
        <v>149273</v>
      </c>
      <c r="M9" s="4">
        <f t="shared" si="0"/>
        <v>225900</v>
      </c>
      <c r="N9" s="4">
        <f t="shared" si="0"/>
        <v>5508800</v>
      </c>
      <c r="O9" s="4">
        <f>O10+O30+O49+O50+O51+O52+O54+O55+O56</f>
        <v>5696174</v>
      </c>
      <c r="P9" s="29">
        <f t="shared" ref="P9:P13" si="1">O9/D9</f>
        <v>0.60616877070472419</v>
      </c>
      <c r="Q9" s="4">
        <f>Q10+Q30+Q49+Q50+Q51+Q52+Q54+Q55+Q56+Q57</f>
        <v>8206999.8499999996</v>
      </c>
      <c r="R9" s="29">
        <f>Q9/C9</f>
        <v>1.2796728094704832</v>
      </c>
      <c r="S9" s="29">
        <f>Q9/D9</f>
        <v>0.87336289415462998</v>
      </c>
      <c r="T9" s="11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</row>
    <row r="10" spans="1:249" s="36" customFormat="1" ht="15.75">
      <c r="A10" s="16" t="s">
        <v>23</v>
      </c>
      <c r="B10" s="43" t="s">
        <v>64</v>
      </c>
      <c r="C10" s="5">
        <f t="shared" ref="C10:M10" si="2">C13+C22</f>
        <v>1955945</v>
      </c>
      <c r="D10" s="5">
        <f>D13+D22</f>
        <v>3345421</v>
      </c>
      <c r="E10" s="5">
        <f t="shared" si="2"/>
        <v>1075929</v>
      </c>
      <c r="F10" s="5">
        <f t="shared" si="2"/>
        <v>937589</v>
      </c>
      <c r="G10" s="5">
        <f t="shared" si="2"/>
        <v>138340</v>
      </c>
      <c r="H10" s="5">
        <f t="shared" si="2"/>
        <v>2043592</v>
      </c>
      <c r="I10" s="5">
        <f t="shared" si="2"/>
        <v>806880</v>
      </c>
      <c r="J10" s="5">
        <f t="shared" si="2"/>
        <v>1236712</v>
      </c>
      <c r="K10" s="5">
        <f t="shared" si="2"/>
        <v>1087439</v>
      </c>
      <c r="L10" s="229">
        <f t="shared" si="2"/>
        <v>149273</v>
      </c>
      <c r="M10" s="5">
        <f t="shared" si="2"/>
        <v>225900</v>
      </c>
      <c r="N10" s="5">
        <f>N13+N22</f>
        <v>1996500</v>
      </c>
      <c r="O10" s="5">
        <f>O13+O22</f>
        <v>2002862</v>
      </c>
      <c r="P10" s="29">
        <f t="shared" si="1"/>
        <v>0.59868757923143301</v>
      </c>
      <c r="Q10" s="5">
        <f>Q13+Q22</f>
        <v>3030000</v>
      </c>
      <c r="R10" s="29">
        <f t="shared" ref="R10:R49" si="3">Q10/C10</f>
        <v>1.5491233137946108</v>
      </c>
      <c r="S10" s="29">
        <f t="shared" ref="S10:S49" si="4">Q10/D10</f>
        <v>0.90571560350700253</v>
      </c>
      <c r="T10" s="11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</row>
    <row r="11" spans="1:249" s="35" customFormat="1" ht="15.75">
      <c r="A11" s="30"/>
      <c r="B11" s="230" t="s">
        <v>246</v>
      </c>
      <c r="C11" s="231"/>
      <c r="D11" s="231">
        <f>E11+H11+M11</f>
        <v>392404</v>
      </c>
      <c r="E11" s="231">
        <f>F11+G11</f>
        <v>392404</v>
      </c>
      <c r="F11" s="231">
        <v>361681</v>
      </c>
      <c r="G11" s="231">
        <v>30723</v>
      </c>
      <c r="H11" s="231"/>
      <c r="I11" s="231"/>
      <c r="J11" s="231"/>
      <c r="K11" s="231"/>
      <c r="L11" s="231"/>
      <c r="M11" s="231"/>
      <c r="N11" s="231">
        <v>392404</v>
      </c>
      <c r="O11" s="231">
        <v>392404</v>
      </c>
      <c r="P11" s="232">
        <f t="shared" si="1"/>
        <v>1</v>
      </c>
      <c r="Q11" s="231">
        <v>392404</v>
      </c>
      <c r="R11" s="29"/>
      <c r="S11" s="232">
        <f t="shared" si="4"/>
        <v>1</v>
      </c>
      <c r="T11" s="115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</row>
    <row r="12" spans="1:249" s="208" customFormat="1" ht="31.5">
      <c r="A12" s="204"/>
      <c r="B12" s="205" t="s">
        <v>247</v>
      </c>
      <c r="C12" s="206"/>
      <c r="D12" s="206">
        <f>D10-D11</f>
        <v>2953017</v>
      </c>
      <c r="E12" s="206">
        <f t="shared" ref="E12:N12" si="5">E10-E11</f>
        <v>683525</v>
      </c>
      <c r="F12" s="206">
        <f t="shared" si="5"/>
        <v>575908</v>
      </c>
      <c r="G12" s="206">
        <f t="shared" si="5"/>
        <v>107617</v>
      </c>
      <c r="H12" s="206"/>
      <c r="I12" s="206"/>
      <c r="J12" s="206"/>
      <c r="K12" s="206"/>
      <c r="L12" s="206"/>
      <c r="M12" s="206"/>
      <c r="N12" s="206">
        <f t="shared" si="5"/>
        <v>1604096</v>
      </c>
      <c r="O12" s="206">
        <f>O10-O11</f>
        <v>1610458</v>
      </c>
      <c r="P12" s="33">
        <f t="shared" si="1"/>
        <v>0.54536021973459681</v>
      </c>
      <c r="Q12" s="206">
        <f>Q10-Q11</f>
        <v>2637596</v>
      </c>
      <c r="R12" s="29"/>
      <c r="S12" s="33">
        <f t="shared" si="4"/>
        <v>0.89318686617787846</v>
      </c>
      <c r="T12" s="115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</row>
    <row r="13" spans="1:249" s="36" customFormat="1" ht="15.75">
      <c r="A13" s="16">
        <v>1</v>
      </c>
      <c r="B13" s="43" t="s">
        <v>113</v>
      </c>
      <c r="C13" s="5">
        <f>C14+C18+C20</f>
        <v>875320</v>
      </c>
      <c r="D13" s="5">
        <f t="shared" ref="D13:N13" si="6">D14+D18+D20</f>
        <v>1344413</v>
      </c>
      <c r="E13" s="5">
        <f t="shared" si="6"/>
        <v>311633</v>
      </c>
      <c r="F13" s="5">
        <f t="shared" si="6"/>
        <v>178816</v>
      </c>
      <c r="G13" s="5">
        <f t="shared" si="6"/>
        <v>132817</v>
      </c>
      <c r="H13" s="5">
        <f t="shared" si="6"/>
        <v>806880</v>
      </c>
      <c r="I13" s="5">
        <f t="shared" si="6"/>
        <v>806880</v>
      </c>
      <c r="J13" s="5">
        <f t="shared" si="6"/>
        <v>0</v>
      </c>
      <c r="K13" s="5"/>
      <c r="L13" s="229"/>
      <c r="M13" s="5">
        <f t="shared" si="6"/>
        <v>225900</v>
      </c>
      <c r="N13" s="5">
        <f t="shared" si="6"/>
        <v>776500</v>
      </c>
      <c r="O13" s="5">
        <f>O14+O18+O20+O21</f>
        <v>814050</v>
      </c>
      <c r="P13" s="29">
        <f t="shared" si="1"/>
        <v>0.60550589736933513</v>
      </c>
      <c r="Q13" s="5">
        <f>Q14+Q18+Q20+Q21</f>
        <v>1234000</v>
      </c>
      <c r="R13" s="29">
        <f>Q13/C13</f>
        <v>1.4097701412055019</v>
      </c>
      <c r="S13" s="29">
        <f>Q13/D13</f>
        <v>0.91787270727075687</v>
      </c>
      <c r="T13" s="115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</row>
    <row r="14" spans="1:249" s="234" customFormat="1" ht="15.75">
      <c r="A14" s="45" t="s">
        <v>114</v>
      </c>
      <c r="B14" s="46" t="s">
        <v>115</v>
      </c>
      <c r="C14" s="6">
        <f>C15+C16+C17</f>
        <v>789439</v>
      </c>
      <c r="D14" s="6">
        <f>D15+D16+D17</f>
        <v>1332086</v>
      </c>
      <c r="E14" s="6">
        <f t="shared" ref="E14:O14" si="7">E15+E16+E17</f>
        <v>307806</v>
      </c>
      <c r="F14" s="6">
        <f t="shared" si="7"/>
        <v>174989</v>
      </c>
      <c r="G14" s="6">
        <f t="shared" si="7"/>
        <v>132817</v>
      </c>
      <c r="H14" s="6">
        <f>H15+H16+H17</f>
        <v>803380</v>
      </c>
      <c r="I14" s="6">
        <f t="shared" si="7"/>
        <v>803380</v>
      </c>
      <c r="J14" s="6">
        <f t="shared" si="7"/>
        <v>0</v>
      </c>
      <c r="K14" s="6"/>
      <c r="L14" s="231"/>
      <c r="M14" s="6">
        <f t="shared" si="7"/>
        <v>220900</v>
      </c>
      <c r="N14" s="6">
        <f t="shared" si="7"/>
        <v>775000</v>
      </c>
      <c r="O14" s="6">
        <f t="shared" si="7"/>
        <v>812651</v>
      </c>
      <c r="P14" s="37">
        <f>O14/D14</f>
        <v>0.61005896015722705</v>
      </c>
      <c r="Q14" s="6">
        <f t="shared" ref="Q14" si="8">Q15+Q16+Q17</f>
        <v>1227100</v>
      </c>
      <c r="R14" s="37">
        <f t="shared" si="3"/>
        <v>1.5543949564184187</v>
      </c>
      <c r="S14" s="37">
        <f t="shared" si="4"/>
        <v>0.92118677022354412</v>
      </c>
      <c r="T14" s="115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</row>
    <row r="15" spans="1:249" s="211" customFormat="1" ht="31.5">
      <c r="A15" s="59" t="s">
        <v>36</v>
      </c>
      <c r="B15" s="47" t="s">
        <v>116</v>
      </c>
      <c r="C15" s="15">
        <v>436879</v>
      </c>
      <c r="D15" s="15">
        <f t="shared" ref="D15:D20" si="9">E15+H15+M15</f>
        <v>755665</v>
      </c>
      <c r="E15" s="15">
        <f>F15+G15</f>
        <v>237285</v>
      </c>
      <c r="F15" s="15">
        <v>149753</v>
      </c>
      <c r="G15" s="15">
        <f>31619+796+55117</f>
        <v>87532</v>
      </c>
      <c r="H15" s="15">
        <f>I15+J15</f>
        <v>518380</v>
      </c>
      <c r="I15" s="15">
        <v>518380</v>
      </c>
      <c r="J15" s="15"/>
      <c r="K15" s="15"/>
      <c r="L15" s="206"/>
      <c r="M15" s="15"/>
      <c r="N15" s="15">
        <v>500000</v>
      </c>
      <c r="O15" s="15">
        <v>526424</v>
      </c>
      <c r="P15" s="37">
        <f t="shared" ref="P15:P48" si="10">O15/D15</f>
        <v>0.6966367371785116</v>
      </c>
      <c r="Q15" s="15">
        <f>684262-312</f>
        <v>683950</v>
      </c>
      <c r="R15" s="209">
        <f t="shared" si="3"/>
        <v>1.5655364528851239</v>
      </c>
      <c r="S15" s="209">
        <f t="shared" si="4"/>
        <v>0.90509683523783691</v>
      </c>
      <c r="T15" s="115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210"/>
      <c r="IH15" s="210"/>
      <c r="II15" s="210"/>
      <c r="IJ15" s="210"/>
      <c r="IK15" s="210"/>
      <c r="IL15" s="210"/>
      <c r="IM15" s="210"/>
      <c r="IN15" s="210"/>
      <c r="IO15" s="210"/>
    </row>
    <row r="16" spans="1:249" s="234" customFormat="1" ht="15.75">
      <c r="A16" s="57" t="s">
        <v>36</v>
      </c>
      <c r="B16" s="46" t="s">
        <v>117</v>
      </c>
      <c r="C16" s="6">
        <v>280137</v>
      </c>
      <c r="D16" s="6">
        <f t="shared" si="9"/>
        <v>464910</v>
      </c>
      <c r="E16" s="6">
        <f t="shared" ref="E16:E20" si="11">F16+G16</f>
        <v>44010</v>
      </c>
      <c r="F16" s="6">
        <v>19</v>
      </c>
      <c r="G16" s="6">
        <v>43991</v>
      </c>
      <c r="H16" s="6">
        <f t="shared" ref="H16:H20" si="12">I16+J16</f>
        <v>200000</v>
      </c>
      <c r="I16" s="6">
        <f>200000</f>
        <v>200000</v>
      </c>
      <c r="J16" s="6"/>
      <c r="K16" s="6"/>
      <c r="L16" s="231"/>
      <c r="M16" s="6">
        <f>78489+142411</f>
        <v>220900</v>
      </c>
      <c r="N16" s="15">
        <v>200000</v>
      </c>
      <c r="O16" s="6">
        <v>204100</v>
      </c>
      <c r="P16" s="37">
        <f t="shared" si="10"/>
        <v>0.43900970080230584</v>
      </c>
      <c r="Q16" s="6">
        <v>460000</v>
      </c>
      <c r="R16" s="37">
        <f t="shared" si="3"/>
        <v>1.6420537094350265</v>
      </c>
      <c r="S16" s="37">
        <f t="shared" si="4"/>
        <v>0.989438816114947</v>
      </c>
      <c r="T16" s="115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</row>
    <row r="17" spans="1:249" s="234" customFormat="1" ht="15.75">
      <c r="A17" s="57" t="s">
        <v>36</v>
      </c>
      <c r="B17" s="46" t="s">
        <v>118</v>
      </c>
      <c r="C17" s="6">
        <v>72423</v>
      </c>
      <c r="D17" s="6">
        <f t="shared" si="9"/>
        <v>111511</v>
      </c>
      <c r="E17" s="6">
        <f t="shared" si="11"/>
        <v>26511</v>
      </c>
      <c r="F17" s="6">
        <v>25217</v>
      </c>
      <c r="G17" s="6">
        <v>1294</v>
      </c>
      <c r="H17" s="6">
        <f t="shared" si="12"/>
        <v>85000</v>
      </c>
      <c r="I17" s="6">
        <v>85000</v>
      </c>
      <c r="J17" s="6"/>
      <c r="K17" s="6"/>
      <c r="L17" s="231"/>
      <c r="M17" s="6"/>
      <c r="N17" s="15">
        <v>75000</v>
      </c>
      <c r="O17" s="6">
        <v>82127</v>
      </c>
      <c r="P17" s="37">
        <f t="shared" si="10"/>
        <v>0.73649236398202866</v>
      </c>
      <c r="Q17" s="6">
        <v>83150</v>
      </c>
      <c r="R17" s="37">
        <f t="shared" si="3"/>
        <v>1.1481159300222306</v>
      </c>
      <c r="S17" s="37">
        <f t="shared" si="4"/>
        <v>0.74566634681780275</v>
      </c>
      <c r="T17" s="115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</row>
    <row r="18" spans="1:249" s="211" customFormat="1" ht="15.75">
      <c r="A18" s="212" t="s">
        <v>119</v>
      </c>
      <c r="B18" s="47" t="s">
        <v>120</v>
      </c>
      <c r="C18" s="15">
        <v>76826</v>
      </c>
      <c r="D18" s="15">
        <f t="shared" si="9"/>
        <v>6992</v>
      </c>
      <c r="E18" s="15">
        <f>F18+G18</f>
        <v>3492</v>
      </c>
      <c r="F18" s="15">
        <f>F19</f>
        <v>3492</v>
      </c>
      <c r="G18" s="15"/>
      <c r="H18" s="15">
        <f t="shared" si="12"/>
        <v>3500</v>
      </c>
      <c r="I18" s="15">
        <f>I19</f>
        <v>3500</v>
      </c>
      <c r="J18" s="15">
        <f t="shared" ref="J18:M18" si="13">J19</f>
        <v>0</v>
      </c>
      <c r="K18" s="15"/>
      <c r="L18" s="206"/>
      <c r="M18" s="15">
        <f t="shared" si="13"/>
        <v>0</v>
      </c>
      <c r="N18" s="15">
        <f>N19</f>
        <v>200</v>
      </c>
      <c r="O18" s="15">
        <f>O19</f>
        <v>171</v>
      </c>
      <c r="P18" s="37">
        <f t="shared" si="10"/>
        <v>2.4456521739130436E-2</v>
      </c>
      <c r="Q18" s="15">
        <f>Q19</f>
        <v>5500</v>
      </c>
      <c r="R18" s="37">
        <f t="shared" si="3"/>
        <v>7.1590347017936637E-2</v>
      </c>
      <c r="S18" s="37">
        <f t="shared" si="4"/>
        <v>0.78661327231121281</v>
      </c>
      <c r="T18" s="115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210"/>
      <c r="IH18" s="210"/>
      <c r="II18" s="210"/>
      <c r="IJ18" s="210"/>
      <c r="IK18" s="210"/>
      <c r="IL18" s="210"/>
      <c r="IM18" s="210"/>
      <c r="IN18" s="210"/>
      <c r="IO18" s="210"/>
    </row>
    <row r="19" spans="1:249" s="211" customFormat="1" ht="31.5">
      <c r="A19" s="59" t="s">
        <v>36</v>
      </c>
      <c r="B19" s="47" t="s">
        <v>122</v>
      </c>
      <c r="C19" s="15">
        <v>6451</v>
      </c>
      <c r="D19" s="15">
        <f t="shared" si="9"/>
        <v>6992</v>
      </c>
      <c r="E19" s="15">
        <f t="shared" si="11"/>
        <v>3492</v>
      </c>
      <c r="F19" s="15">
        <v>3492</v>
      </c>
      <c r="G19" s="15"/>
      <c r="H19" s="15">
        <f t="shared" si="12"/>
        <v>3500</v>
      </c>
      <c r="I19" s="15">
        <v>3500</v>
      </c>
      <c r="J19" s="15"/>
      <c r="K19" s="15"/>
      <c r="L19" s="206"/>
      <c r="M19" s="15"/>
      <c r="N19" s="15">
        <v>200</v>
      </c>
      <c r="O19" s="15">
        <v>171</v>
      </c>
      <c r="P19" s="209">
        <f t="shared" si="10"/>
        <v>2.4456521739130436E-2</v>
      </c>
      <c r="Q19" s="15">
        <v>5500</v>
      </c>
      <c r="R19" s="37">
        <f t="shared" si="3"/>
        <v>0.85258099519454345</v>
      </c>
      <c r="S19" s="37">
        <f t="shared" si="4"/>
        <v>0.78661327231121281</v>
      </c>
      <c r="T19" s="115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</row>
    <row r="20" spans="1:249" s="239" customFormat="1" ht="15.75">
      <c r="A20" s="57" t="s">
        <v>127</v>
      </c>
      <c r="B20" s="235" t="s">
        <v>248</v>
      </c>
      <c r="C20" s="236">
        <v>9055</v>
      </c>
      <c r="D20" s="236">
        <f t="shared" si="9"/>
        <v>5335</v>
      </c>
      <c r="E20" s="236">
        <f t="shared" si="11"/>
        <v>335</v>
      </c>
      <c r="F20" s="236">
        <v>335</v>
      </c>
      <c r="G20" s="236"/>
      <c r="H20" s="236">
        <f t="shared" si="12"/>
        <v>0</v>
      </c>
      <c r="I20" s="236"/>
      <c r="J20" s="236"/>
      <c r="K20" s="236"/>
      <c r="L20" s="237"/>
      <c r="M20" s="236">
        <v>5000</v>
      </c>
      <c r="N20" s="15">
        <v>1300</v>
      </c>
      <c r="O20" s="236">
        <v>1228</v>
      </c>
      <c r="P20" s="37">
        <f t="shared" si="10"/>
        <v>0.23017806935332707</v>
      </c>
      <c r="Q20" s="236">
        <v>1400</v>
      </c>
      <c r="R20" s="37">
        <f t="shared" si="3"/>
        <v>0.15461071231363888</v>
      </c>
      <c r="S20" s="37">
        <f t="shared" si="4"/>
        <v>0.26241799437675728</v>
      </c>
      <c r="T20" s="115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</row>
    <row r="21" spans="1:249" s="256" customFormat="1" ht="15.75" hidden="1">
      <c r="A21" s="249" t="s">
        <v>262</v>
      </c>
      <c r="B21" s="250" t="s">
        <v>263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2"/>
      <c r="M21" s="251"/>
      <c r="N21" s="253"/>
      <c r="O21" s="251"/>
      <c r="P21" s="37" t="e">
        <f t="shared" si="10"/>
        <v>#DIV/0!</v>
      </c>
      <c r="Q21" s="251"/>
      <c r="R21" s="254"/>
      <c r="S21" s="254"/>
      <c r="T21" s="11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</row>
    <row r="22" spans="1:249" s="36" customFormat="1" ht="15.75">
      <c r="A22" s="240">
        <v>2</v>
      </c>
      <c r="B22" s="7" t="s">
        <v>123</v>
      </c>
      <c r="C22" s="5">
        <f>C23+C26+C27</f>
        <v>1080625</v>
      </c>
      <c r="D22" s="5">
        <f>D23+D26+D27</f>
        <v>2001008</v>
      </c>
      <c r="E22" s="5">
        <f t="shared" ref="E22:M22" si="14">E23+E26+E27</f>
        <v>764296</v>
      </c>
      <c r="F22" s="5">
        <f t="shared" si="14"/>
        <v>758773</v>
      </c>
      <c r="G22" s="5">
        <f t="shared" si="14"/>
        <v>5523</v>
      </c>
      <c r="H22" s="5">
        <f>H23+H26+H27</f>
        <v>1236712</v>
      </c>
      <c r="I22" s="5">
        <f t="shared" si="14"/>
        <v>0</v>
      </c>
      <c r="J22" s="5">
        <f t="shared" si="14"/>
        <v>1236712</v>
      </c>
      <c r="K22" s="5">
        <f t="shared" si="14"/>
        <v>1087439</v>
      </c>
      <c r="L22" s="229">
        <f t="shared" si="14"/>
        <v>149273</v>
      </c>
      <c r="M22" s="5">
        <f t="shared" si="14"/>
        <v>0</v>
      </c>
      <c r="N22" s="5">
        <f>N23+N26+N27</f>
        <v>1220000</v>
      </c>
      <c r="O22" s="5">
        <f>O23+O26+O27</f>
        <v>1188812</v>
      </c>
      <c r="P22" s="29">
        <f t="shared" si="10"/>
        <v>0.59410657028857461</v>
      </c>
      <c r="Q22" s="5">
        <f>Q23+Q26+Q27</f>
        <v>1796000</v>
      </c>
      <c r="R22" s="29">
        <f t="shared" si="3"/>
        <v>1.6620011567379989</v>
      </c>
      <c r="S22" s="29">
        <f t="shared" si="4"/>
        <v>0.89754763599146026</v>
      </c>
      <c r="T22" s="115"/>
      <c r="U22" s="44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</row>
    <row r="23" spans="1:249" s="42" customFormat="1" ht="15.75">
      <c r="A23" s="59" t="s">
        <v>114</v>
      </c>
      <c r="B23" s="47" t="s">
        <v>80</v>
      </c>
      <c r="C23" s="15">
        <f>C24+C25</f>
        <v>328750</v>
      </c>
      <c r="D23" s="15">
        <f>E23+H23+M23</f>
        <v>415284</v>
      </c>
      <c r="E23" s="15">
        <f>F23+G23</f>
        <v>28522</v>
      </c>
      <c r="F23" s="15">
        <f>F24+F25</f>
        <v>23332</v>
      </c>
      <c r="G23" s="15">
        <f>G24+G25</f>
        <v>5190</v>
      </c>
      <c r="H23" s="15">
        <f>H24+H25</f>
        <v>386762</v>
      </c>
      <c r="I23" s="15">
        <f>I24+I25</f>
        <v>0</v>
      </c>
      <c r="J23" s="15">
        <f>J24+J25</f>
        <v>386762</v>
      </c>
      <c r="K23" s="15">
        <f t="shared" ref="K23:L23" si="15">K24+K25</f>
        <v>386762</v>
      </c>
      <c r="L23" s="206">
        <f t="shared" si="15"/>
        <v>0</v>
      </c>
      <c r="M23" s="15"/>
      <c r="N23" s="15">
        <f>N24+N25</f>
        <v>350000</v>
      </c>
      <c r="O23" s="15">
        <f>O24+O25</f>
        <v>318636</v>
      </c>
      <c r="P23" s="37">
        <f t="shared" si="10"/>
        <v>0.76727251712081368</v>
      </c>
      <c r="Q23" s="15">
        <f>Q24+Q25</f>
        <v>375000</v>
      </c>
      <c r="R23" s="37">
        <f t="shared" si="3"/>
        <v>1.1406844106463878</v>
      </c>
      <c r="S23" s="37">
        <f t="shared" si="4"/>
        <v>0.90299650359753802</v>
      </c>
      <c r="T23" s="115"/>
      <c r="U23" s="4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</row>
    <row r="24" spans="1:249" s="42" customFormat="1" ht="15.75">
      <c r="A24" s="59" t="s">
        <v>36</v>
      </c>
      <c r="B24" s="47" t="s">
        <v>124</v>
      </c>
      <c r="C24" s="15">
        <v>101227</v>
      </c>
      <c r="D24" s="15">
        <f>E24+H24+M24</f>
        <v>161233</v>
      </c>
      <c r="E24" s="15">
        <f t="shared" ref="E24:E26" si="16">F24+G24</f>
        <v>1633</v>
      </c>
      <c r="F24" s="15">
        <v>162</v>
      </c>
      <c r="G24" s="15">
        <v>1471</v>
      </c>
      <c r="H24" s="15">
        <f>I24+J24+M24</f>
        <v>159600</v>
      </c>
      <c r="I24" s="15"/>
      <c r="J24" s="15">
        <v>159600</v>
      </c>
      <c r="K24" s="15">
        <v>159600</v>
      </c>
      <c r="L24" s="206"/>
      <c r="M24" s="15"/>
      <c r="N24" s="15">
        <v>150000</v>
      </c>
      <c r="O24" s="15">
        <v>120788</v>
      </c>
      <c r="P24" s="37">
        <f t="shared" si="10"/>
        <v>0.74915184856698069</v>
      </c>
      <c r="Q24" s="15">
        <v>149000</v>
      </c>
      <c r="R24" s="209">
        <f t="shared" si="3"/>
        <v>1.4719393047309512</v>
      </c>
      <c r="S24" s="209">
        <f t="shared" si="4"/>
        <v>0.92412843524588639</v>
      </c>
      <c r="T24" s="115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</row>
    <row r="25" spans="1:249" s="42" customFormat="1" ht="15.75">
      <c r="A25" s="59" t="s">
        <v>36</v>
      </c>
      <c r="B25" s="47" t="s">
        <v>125</v>
      </c>
      <c r="C25" s="15">
        <v>227523</v>
      </c>
      <c r="D25" s="15">
        <f>E25+H25+M25</f>
        <v>254051</v>
      </c>
      <c r="E25" s="15">
        <f t="shared" si="16"/>
        <v>26889</v>
      </c>
      <c r="F25" s="15">
        <v>23170</v>
      </c>
      <c r="G25" s="15">
        <v>3719</v>
      </c>
      <c r="H25" s="15">
        <f t="shared" ref="H25:H29" si="17">I25+J25+M25</f>
        <v>227162</v>
      </c>
      <c r="I25" s="15"/>
      <c r="J25" s="15">
        <v>227162</v>
      </c>
      <c r="K25" s="15">
        <v>227162</v>
      </c>
      <c r="L25" s="206"/>
      <c r="M25" s="15"/>
      <c r="N25" s="15">
        <v>200000</v>
      </c>
      <c r="O25" s="15">
        <v>197848</v>
      </c>
      <c r="P25" s="37">
        <f t="shared" si="10"/>
        <v>0.77877276609814561</v>
      </c>
      <c r="Q25" s="15">
        <v>226000</v>
      </c>
      <c r="R25" s="209">
        <f t="shared" si="3"/>
        <v>0.99330617124422582</v>
      </c>
      <c r="S25" s="209">
        <f t="shared" si="4"/>
        <v>0.88958516203439464</v>
      </c>
      <c r="T25" s="115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</row>
    <row r="26" spans="1:249" s="234" customFormat="1" ht="15.75">
      <c r="A26" s="57" t="s">
        <v>119</v>
      </c>
      <c r="B26" s="47" t="s">
        <v>126</v>
      </c>
      <c r="C26" s="6">
        <v>190473</v>
      </c>
      <c r="D26" s="6">
        <f>E26+H26+M26</f>
        <v>425800</v>
      </c>
      <c r="E26" s="6">
        <f t="shared" si="16"/>
        <v>0</v>
      </c>
      <c r="F26" s="6">
        <v>0</v>
      </c>
      <c r="G26" s="6"/>
      <c r="H26" s="6">
        <f t="shared" si="17"/>
        <v>425800</v>
      </c>
      <c r="I26" s="6"/>
      <c r="J26" s="6">
        <f>K26+L26</f>
        <v>425800</v>
      </c>
      <c r="K26" s="6">
        <v>389800</v>
      </c>
      <c r="L26" s="231">
        <v>36000</v>
      </c>
      <c r="M26" s="6"/>
      <c r="N26" s="15">
        <v>70000</v>
      </c>
      <c r="O26" s="6">
        <v>135000</v>
      </c>
      <c r="P26" s="37">
        <f t="shared" si="10"/>
        <v>0.31705025833724754</v>
      </c>
      <c r="Q26" s="6">
        <v>377688</v>
      </c>
      <c r="R26" s="37">
        <f t="shared" si="3"/>
        <v>1.9828952134948261</v>
      </c>
      <c r="S26" s="37">
        <f t="shared" si="4"/>
        <v>0.8870079849694692</v>
      </c>
      <c r="T26" s="115"/>
      <c r="U26" s="241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  <c r="GP26" s="233"/>
      <c r="GQ26" s="233"/>
      <c r="GR26" s="233"/>
      <c r="GS26" s="233"/>
      <c r="GT26" s="233"/>
      <c r="GU26" s="233"/>
      <c r="GV26" s="233"/>
      <c r="GW26" s="233"/>
      <c r="GX26" s="233"/>
      <c r="GY26" s="233"/>
      <c r="GZ26" s="233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233"/>
      <c r="HQ26" s="233"/>
      <c r="HR26" s="233"/>
      <c r="HS26" s="233"/>
      <c r="HT26" s="233"/>
      <c r="HU26" s="233"/>
      <c r="HV26" s="233"/>
      <c r="HW26" s="233"/>
      <c r="HX26" s="233"/>
      <c r="HY26" s="233"/>
      <c r="HZ26" s="233"/>
      <c r="IA26" s="233"/>
      <c r="IB26" s="233"/>
      <c r="IC26" s="233"/>
      <c r="ID26" s="233"/>
      <c r="IE26" s="233"/>
      <c r="IF26" s="233"/>
      <c r="IG26" s="233"/>
      <c r="IH26" s="233"/>
      <c r="II26" s="233"/>
      <c r="IJ26" s="233"/>
      <c r="IK26" s="233"/>
      <c r="IL26" s="233"/>
      <c r="IM26" s="233"/>
      <c r="IN26" s="233"/>
      <c r="IO26" s="233"/>
    </row>
    <row r="27" spans="1:249" s="42" customFormat="1" ht="31.5">
      <c r="A27" s="59" t="s">
        <v>127</v>
      </c>
      <c r="B27" s="47" t="s">
        <v>128</v>
      </c>
      <c r="C27" s="15">
        <f t="shared" ref="C27:H27" si="18">C28+C29</f>
        <v>561402</v>
      </c>
      <c r="D27" s="15">
        <f t="shared" si="18"/>
        <v>1159924</v>
      </c>
      <c r="E27" s="15">
        <f t="shared" si="18"/>
        <v>735774</v>
      </c>
      <c r="F27" s="15">
        <f t="shared" si="18"/>
        <v>735441</v>
      </c>
      <c r="G27" s="15">
        <f t="shared" si="18"/>
        <v>333</v>
      </c>
      <c r="H27" s="15">
        <f t="shared" si="18"/>
        <v>424150</v>
      </c>
      <c r="I27" s="15"/>
      <c r="J27" s="15">
        <f>J28+J29</f>
        <v>424150</v>
      </c>
      <c r="K27" s="15">
        <f t="shared" ref="K27:L27" si="19">K28+K29</f>
        <v>310877</v>
      </c>
      <c r="L27" s="206">
        <f t="shared" si="19"/>
        <v>113273</v>
      </c>
      <c r="M27" s="15"/>
      <c r="N27" s="15">
        <f>N28+N29</f>
        <v>800000</v>
      </c>
      <c r="O27" s="15">
        <f>O28+O29</f>
        <v>735176</v>
      </c>
      <c r="P27" s="37">
        <f t="shared" si="10"/>
        <v>0.63381393953396947</v>
      </c>
      <c r="Q27" s="15">
        <f>Q28+Q29</f>
        <v>1043312</v>
      </c>
      <c r="R27" s="209">
        <f t="shared" si="3"/>
        <v>1.8584044944620788</v>
      </c>
      <c r="S27" s="209">
        <f t="shared" si="4"/>
        <v>0.89946582707142886</v>
      </c>
      <c r="T27" s="115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</row>
    <row r="28" spans="1:249" s="42" customFormat="1" ht="15.75">
      <c r="A28" s="59"/>
      <c r="B28" s="47" t="s">
        <v>129</v>
      </c>
      <c r="C28" s="15">
        <v>305147</v>
      </c>
      <c r="D28" s="15">
        <f>E28+H28+M28</f>
        <v>472316</v>
      </c>
      <c r="E28" s="15">
        <f>F28+G28</f>
        <v>124566</v>
      </c>
      <c r="F28" s="15">
        <v>124233</v>
      </c>
      <c r="G28" s="15">
        <v>333</v>
      </c>
      <c r="H28" s="15">
        <f t="shared" si="17"/>
        <v>347750</v>
      </c>
      <c r="I28" s="15"/>
      <c r="J28" s="15">
        <f>K28+L28</f>
        <v>347750</v>
      </c>
      <c r="K28" s="15">
        <v>310877</v>
      </c>
      <c r="L28" s="206">
        <v>36873</v>
      </c>
      <c r="M28" s="15"/>
      <c r="N28" s="15">
        <v>450000</v>
      </c>
      <c r="O28" s="15">
        <v>412667</v>
      </c>
      <c r="P28" s="37">
        <f t="shared" si="10"/>
        <v>0.8737095503857587</v>
      </c>
      <c r="Q28" s="15">
        <v>430000</v>
      </c>
      <c r="R28" s="37">
        <f t="shared" si="3"/>
        <v>1.4091568981507274</v>
      </c>
      <c r="S28" s="37">
        <f t="shared" si="4"/>
        <v>0.91040743908739064</v>
      </c>
      <c r="T28" s="115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</row>
    <row r="29" spans="1:249" s="239" customFormat="1" ht="15.75">
      <c r="A29" s="57"/>
      <c r="B29" s="235" t="s">
        <v>130</v>
      </c>
      <c r="C29" s="236">
        <v>256255</v>
      </c>
      <c r="D29" s="236">
        <f>E29+H29+M29</f>
        <v>687608</v>
      </c>
      <c r="E29" s="236">
        <f>F29+G29</f>
        <v>611208</v>
      </c>
      <c r="F29" s="236">
        <v>611208</v>
      </c>
      <c r="G29" s="236"/>
      <c r="H29" s="236">
        <f t="shared" si="17"/>
        <v>76400</v>
      </c>
      <c r="I29" s="236"/>
      <c r="J29" s="236">
        <f>K29+L29</f>
        <v>76400</v>
      </c>
      <c r="K29" s="236"/>
      <c r="L29" s="237">
        <v>76400</v>
      </c>
      <c r="M29" s="236"/>
      <c r="N29" s="15">
        <v>350000</v>
      </c>
      <c r="O29" s="236">
        <v>322509</v>
      </c>
      <c r="P29" s="37">
        <f t="shared" si="10"/>
        <v>0.46903031960070274</v>
      </c>
      <c r="Q29" s="236">
        <f>613608-296</f>
        <v>613312</v>
      </c>
      <c r="R29" s="37">
        <f t="shared" si="3"/>
        <v>2.3933659831027687</v>
      </c>
      <c r="S29" s="37">
        <f t="shared" si="4"/>
        <v>0.89195006457167458</v>
      </c>
      <c r="T29" s="115"/>
      <c r="U29" s="242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</row>
    <row r="30" spans="1:249" s="36" customFormat="1" ht="15.75">
      <c r="A30" s="16" t="s">
        <v>41</v>
      </c>
      <c r="B30" s="43" t="s">
        <v>65</v>
      </c>
      <c r="C30" s="5">
        <f t="shared" ref="C30:J30" si="20">C31+C44</f>
        <v>4455413</v>
      </c>
      <c r="D30" s="5">
        <f t="shared" si="20"/>
        <v>5367245</v>
      </c>
      <c r="E30" s="5">
        <f t="shared" si="20"/>
        <v>554988</v>
      </c>
      <c r="F30" s="5">
        <f t="shared" si="20"/>
        <v>406403</v>
      </c>
      <c r="G30" s="5">
        <f t="shared" si="20"/>
        <v>151007</v>
      </c>
      <c r="H30" s="5">
        <f t="shared" si="20"/>
        <v>4812257</v>
      </c>
      <c r="I30" s="5">
        <f t="shared" si="20"/>
        <v>4189004</v>
      </c>
      <c r="J30" s="5">
        <f t="shared" si="20"/>
        <v>623253</v>
      </c>
      <c r="K30" s="5"/>
      <c r="L30" s="229"/>
      <c r="M30" s="5">
        <f>M31+M44</f>
        <v>0</v>
      </c>
      <c r="N30" s="5">
        <f>N31+N44</f>
        <v>3491800</v>
      </c>
      <c r="O30" s="5">
        <f>O31+O44</f>
        <v>3643812</v>
      </c>
      <c r="P30" s="29">
        <f t="shared" si="10"/>
        <v>0.67889801937493066</v>
      </c>
      <c r="Q30" s="5">
        <f>Q31+Q44</f>
        <v>5125619.8499999996</v>
      </c>
      <c r="R30" s="29">
        <f>Q30/C30</f>
        <v>1.1504253028843789</v>
      </c>
      <c r="S30" s="29">
        <f>Q30/D30</f>
        <v>0.95498153149334519</v>
      </c>
      <c r="T30" s="115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</row>
    <row r="31" spans="1:249" s="36" customFormat="1" ht="15.75">
      <c r="A31" s="16">
        <v>1</v>
      </c>
      <c r="B31" s="43" t="s">
        <v>131</v>
      </c>
      <c r="C31" s="5">
        <f t="shared" ref="C31:H31" si="21">SUM(C32:C43)</f>
        <v>4054416</v>
      </c>
      <c r="D31" s="5">
        <f t="shared" si="21"/>
        <v>4613894</v>
      </c>
      <c r="E31" s="5">
        <f t="shared" si="21"/>
        <v>424890</v>
      </c>
      <c r="F31" s="5">
        <f t="shared" si="21"/>
        <v>315093</v>
      </c>
      <c r="G31" s="5">
        <f t="shared" si="21"/>
        <v>112219</v>
      </c>
      <c r="H31" s="5">
        <f t="shared" si="21"/>
        <v>4189004</v>
      </c>
      <c r="I31" s="5">
        <f>SUM(I32:I43)</f>
        <v>4189004</v>
      </c>
      <c r="J31" s="5">
        <f>J33+J34+J39+J43</f>
        <v>0</v>
      </c>
      <c r="K31" s="5"/>
      <c r="L31" s="229"/>
      <c r="M31" s="5">
        <f>M33+M34+M39+M43</f>
        <v>0</v>
      </c>
      <c r="N31" s="5">
        <f>SUM(N32:N43)</f>
        <v>3219800</v>
      </c>
      <c r="O31" s="5">
        <f>SUM(O32:O43)</f>
        <v>3398155</v>
      </c>
      <c r="P31" s="29">
        <f t="shared" si="10"/>
        <v>0.73650478316146839</v>
      </c>
      <c r="Q31" s="5">
        <f>SUM(Q32:Q43)</f>
        <v>4402619.8499999996</v>
      </c>
      <c r="R31" s="29">
        <f t="shared" si="3"/>
        <v>1.0858826154000969</v>
      </c>
      <c r="S31" s="29">
        <f t="shared" si="4"/>
        <v>0.95420914524694322</v>
      </c>
      <c r="T31" s="11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</row>
    <row r="32" spans="1:249" s="36" customFormat="1" ht="15.75">
      <c r="A32" s="16" t="s">
        <v>36</v>
      </c>
      <c r="B32" s="46" t="s">
        <v>249</v>
      </c>
      <c r="C32" s="6">
        <v>132078</v>
      </c>
      <c r="D32" s="6">
        <f>E32+H32+K32</f>
        <v>124018</v>
      </c>
      <c r="E32" s="6">
        <f>F32+G32</f>
        <v>7049</v>
      </c>
      <c r="F32" s="6">
        <v>6268</v>
      </c>
      <c r="G32" s="6">
        <v>781</v>
      </c>
      <c r="H32" s="6">
        <v>116969</v>
      </c>
      <c r="I32" s="6">
        <v>116969</v>
      </c>
      <c r="J32" s="5"/>
      <c r="K32" s="5"/>
      <c r="L32" s="229"/>
      <c r="M32" s="5"/>
      <c r="N32" s="15">
        <f>140000-40000</f>
        <v>100000</v>
      </c>
      <c r="O32" s="6">
        <f>141363-38000</f>
        <v>103363</v>
      </c>
      <c r="P32" s="37">
        <f t="shared" si="10"/>
        <v>0.83345159573610283</v>
      </c>
      <c r="Q32" s="6">
        <f>O32/10*12</f>
        <v>124035.59999999999</v>
      </c>
      <c r="R32" s="37">
        <f t="shared" si="3"/>
        <v>0.93910870849043737</v>
      </c>
      <c r="S32" s="37">
        <f t="shared" si="4"/>
        <v>1.0001419148833233</v>
      </c>
      <c r="T32" s="115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</row>
    <row r="33" spans="1:249" ht="15.75">
      <c r="A33" s="45" t="s">
        <v>36</v>
      </c>
      <c r="B33" s="46" t="s">
        <v>67</v>
      </c>
      <c r="C33" s="6">
        <v>1768656</v>
      </c>
      <c r="D33" s="6">
        <f>E33+H33+M33</f>
        <v>1951229</v>
      </c>
      <c r="E33" s="6">
        <f>F33+G33</f>
        <v>76592</v>
      </c>
      <c r="F33" s="6">
        <v>58674</v>
      </c>
      <c r="G33" s="6">
        <v>17918</v>
      </c>
      <c r="H33" s="6">
        <f t="shared" ref="H33:H39" si="22">I33+J33+M33</f>
        <v>1874637</v>
      </c>
      <c r="I33" s="6">
        <v>1874637</v>
      </c>
      <c r="J33" s="6"/>
      <c r="K33" s="6"/>
      <c r="L33" s="231"/>
      <c r="M33" s="6"/>
      <c r="N33" s="15">
        <f>1440000-120000</f>
        <v>1320000</v>
      </c>
      <c r="O33" s="6">
        <f>1451980-110000</f>
        <v>1341980</v>
      </c>
      <c r="P33" s="37">
        <f t="shared" si="10"/>
        <v>0.68776140576016453</v>
      </c>
      <c r="Q33" s="6">
        <f>O33/10*12+250000</f>
        <v>1860376</v>
      </c>
      <c r="R33" s="37">
        <f t="shared" si="3"/>
        <v>1.0518585864068535</v>
      </c>
      <c r="S33" s="37">
        <f t="shared" si="4"/>
        <v>0.95343806390741426</v>
      </c>
      <c r="T33" s="115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</row>
    <row r="34" spans="1:249" ht="15.75">
      <c r="A34" s="45" t="s">
        <v>36</v>
      </c>
      <c r="B34" s="46" t="s">
        <v>68</v>
      </c>
      <c r="C34" s="6">
        <v>16496</v>
      </c>
      <c r="D34" s="6">
        <f t="shared" ref="D34:D39" si="23">E34+H34+M34</f>
        <v>18883</v>
      </c>
      <c r="E34" s="6">
        <f t="shared" ref="E34:E43" si="24">F34+G34</f>
        <v>3130</v>
      </c>
      <c r="F34" s="6">
        <v>3130</v>
      </c>
      <c r="G34" s="6"/>
      <c r="H34" s="6">
        <f t="shared" si="22"/>
        <v>15753</v>
      </c>
      <c r="I34" s="6">
        <v>15753</v>
      </c>
      <c r="J34" s="6"/>
      <c r="K34" s="6"/>
      <c r="L34" s="231"/>
      <c r="M34" s="6"/>
      <c r="N34" s="15">
        <v>9300</v>
      </c>
      <c r="O34" s="6">
        <v>9378</v>
      </c>
      <c r="P34" s="37">
        <f t="shared" si="10"/>
        <v>0.49663718688767677</v>
      </c>
      <c r="Q34" s="6">
        <f>O34/10*12+4000</f>
        <v>15253.599999999999</v>
      </c>
      <c r="R34" s="37">
        <f t="shared" si="3"/>
        <v>0.92468477206595534</v>
      </c>
      <c r="S34" s="37">
        <f t="shared" si="4"/>
        <v>0.80779537149817293</v>
      </c>
      <c r="T34" s="115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</row>
    <row r="35" spans="1:249" ht="15.75">
      <c r="A35" s="45" t="s">
        <v>36</v>
      </c>
      <c r="B35" s="46" t="s">
        <v>69</v>
      </c>
      <c r="C35" s="6">
        <v>450950</v>
      </c>
      <c r="D35" s="6">
        <f t="shared" ref="D35:D38" si="25">E35+H35+K35</f>
        <v>656817</v>
      </c>
      <c r="E35" s="6">
        <f t="shared" si="24"/>
        <v>189578</v>
      </c>
      <c r="F35" s="6">
        <v>189499</v>
      </c>
      <c r="G35" s="6">
        <v>79</v>
      </c>
      <c r="H35" s="6">
        <v>467239</v>
      </c>
      <c r="I35" s="6">
        <v>467239</v>
      </c>
      <c r="J35" s="6"/>
      <c r="K35" s="6"/>
      <c r="L35" s="231"/>
      <c r="M35" s="6"/>
      <c r="N35" s="15">
        <f>450000-52000</f>
        <v>398000</v>
      </c>
      <c r="O35" s="6">
        <f>528918-52000</f>
        <v>476918</v>
      </c>
      <c r="P35" s="37">
        <f t="shared" si="10"/>
        <v>0.72610483589797459</v>
      </c>
      <c r="Q35" s="6">
        <f>O35/10*12+50000</f>
        <v>622301.60000000009</v>
      </c>
      <c r="R35" s="37">
        <f t="shared" si="3"/>
        <v>1.3799791551169756</v>
      </c>
      <c r="S35" s="37">
        <f t="shared" si="4"/>
        <v>0.94745050752340465</v>
      </c>
      <c r="T35" s="115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</row>
    <row r="36" spans="1:249" ht="15.75">
      <c r="A36" s="45" t="s">
        <v>36</v>
      </c>
      <c r="B36" s="46" t="s">
        <v>70</v>
      </c>
      <c r="C36" s="6">
        <v>47847</v>
      </c>
      <c r="D36" s="6">
        <f t="shared" si="25"/>
        <v>51541</v>
      </c>
      <c r="E36" s="6">
        <f t="shared" si="24"/>
        <v>1275</v>
      </c>
      <c r="F36" s="6">
        <v>1254</v>
      </c>
      <c r="G36" s="6">
        <v>21</v>
      </c>
      <c r="H36" s="6">
        <v>50266</v>
      </c>
      <c r="I36" s="6">
        <v>50266</v>
      </c>
      <c r="J36" s="6"/>
      <c r="K36" s="6"/>
      <c r="L36" s="231"/>
      <c r="M36" s="6"/>
      <c r="N36" s="15">
        <v>30000</v>
      </c>
      <c r="O36" s="6">
        <v>30414</v>
      </c>
      <c r="P36" s="37">
        <f t="shared" si="10"/>
        <v>0.59009332376166546</v>
      </c>
      <c r="Q36" s="6">
        <f>O36/10*12+14000</f>
        <v>50496.800000000003</v>
      </c>
      <c r="R36" s="37">
        <f t="shared" si="3"/>
        <v>1.0553806926244069</v>
      </c>
      <c r="S36" s="37">
        <f t="shared" si="4"/>
        <v>0.97974040084592851</v>
      </c>
      <c r="T36" s="11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</row>
    <row r="37" spans="1:249" ht="15.75">
      <c r="A37" s="45" t="s">
        <v>36</v>
      </c>
      <c r="B37" s="46" t="s">
        <v>250</v>
      </c>
      <c r="C37" s="6">
        <v>27237</v>
      </c>
      <c r="D37" s="6">
        <f t="shared" si="25"/>
        <v>32745</v>
      </c>
      <c r="E37" s="6">
        <f t="shared" si="24"/>
        <v>888</v>
      </c>
      <c r="F37" s="6">
        <v>488</v>
      </c>
      <c r="G37" s="6">
        <v>400</v>
      </c>
      <c r="H37" s="6">
        <v>31857</v>
      </c>
      <c r="I37" s="6">
        <v>31857</v>
      </c>
      <c r="J37" s="6"/>
      <c r="K37" s="6"/>
      <c r="L37" s="231"/>
      <c r="M37" s="6"/>
      <c r="N37" s="15">
        <v>22000</v>
      </c>
      <c r="O37" s="6">
        <v>22191</v>
      </c>
      <c r="P37" s="37">
        <f t="shared" si="10"/>
        <v>0.67769125057260649</v>
      </c>
      <c r="Q37" s="6">
        <f>O37/10*12+6000</f>
        <v>32629.199999999997</v>
      </c>
      <c r="R37" s="37">
        <f t="shared" si="3"/>
        <v>1.1979733450820573</v>
      </c>
      <c r="S37" s="37">
        <f t="shared" si="4"/>
        <v>0.99646358222629405</v>
      </c>
      <c r="T37" s="11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</row>
    <row r="38" spans="1:249" ht="15.75">
      <c r="A38" s="45" t="s">
        <v>36</v>
      </c>
      <c r="B38" s="46" t="s">
        <v>72</v>
      </c>
      <c r="C38" s="6">
        <v>13385</v>
      </c>
      <c r="D38" s="6">
        <f t="shared" si="25"/>
        <v>11470</v>
      </c>
      <c r="E38" s="6">
        <f t="shared" si="24"/>
        <v>5</v>
      </c>
      <c r="F38" s="6">
        <v>0</v>
      </c>
      <c r="G38" s="6">
        <v>5</v>
      </c>
      <c r="H38" s="6">
        <v>11465</v>
      </c>
      <c r="I38" s="6">
        <v>11465</v>
      </c>
      <c r="J38" s="6"/>
      <c r="K38" s="6"/>
      <c r="L38" s="231"/>
      <c r="M38" s="6"/>
      <c r="N38" s="15">
        <v>11500</v>
      </c>
      <c r="O38" s="6">
        <v>10989</v>
      </c>
      <c r="P38" s="37">
        <f t="shared" si="10"/>
        <v>0.95806451612903221</v>
      </c>
      <c r="Q38" s="6">
        <f>O38/10*12-1717</f>
        <v>11469.800000000001</v>
      </c>
      <c r="R38" s="37">
        <f t="shared" si="3"/>
        <v>0.85691445648113573</v>
      </c>
      <c r="S38" s="37">
        <f t="shared" si="4"/>
        <v>0.99998256320836976</v>
      </c>
      <c r="T38" s="115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</row>
    <row r="39" spans="1:249" ht="15.75">
      <c r="A39" s="45" t="s">
        <v>36</v>
      </c>
      <c r="B39" s="46" t="s">
        <v>73</v>
      </c>
      <c r="C39" s="6">
        <v>71942</v>
      </c>
      <c r="D39" s="6">
        <f t="shared" si="23"/>
        <v>83491</v>
      </c>
      <c r="E39" s="6">
        <v>1211</v>
      </c>
      <c r="F39" s="6">
        <v>2422</v>
      </c>
      <c r="G39" s="6">
        <v>1211</v>
      </c>
      <c r="H39" s="6">
        <f t="shared" si="22"/>
        <v>82280</v>
      </c>
      <c r="I39" s="6">
        <v>82280</v>
      </c>
      <c r="J39" s="6"/>
      <c r="K39" s="6"/>
      <c r="L39" s="231"/>
      <c r="M39" s="6"/>
      <c r="N39" s="15">
        <v>67000</v>
      </c>
      <c r="O39" s="6">
        <v>66985</v>
      </c>
      <c r="P39" s="37">
        <f t="shared" si="10"/>
        <v>0.80230204453174592</v>
      </c>
      <c r="Q39" s="6">
        <f t="shared" ref="Q39:Q41" si="26">O39/10*12</f>
        <v>80382</v>
      </c>
      <c r="R39" s="37">
        <f t="shared" si="3"/>
        <v>1.1173167273637097</v>
      </c>
      <c r="S39" s="37">
        <f t="shared" si="4"/>
        <v>0.96276245343809508</v>
      </c>
      <c r="T39" s="115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</row>
    <row r="40" spans="1:249" ht="15.75">
      <c r="A40" s="45" t="s">
        <v>36</v>
      </c>
      <c r="B40" s="46" t="s">
        <v>74</v>
      </c>
      <c r="C40" s="6">
        <v>377449</v>
      </c>
      <c r="D40" s="6">
        <f t="shared" ref="D40:D43" si="27">E40+H40+K40</f>
        <v>374591</v>
      </c>
      <c r="E40" s="6">
        <f t="shared" si="24"/>
        <v>77272</v>
      </c>
      <c r="F40" s="6">
        <v>21884</v>
      </c>
      <c r="G40" s="6">
        <v>55388</v>
      </c>
      <c r="H40" s="6">
        <v>297319</v>
      </c>
      <c r="I40" s="6">
        <v>297319</v>
      </c>
      <c r="J40" s="6"/>
      <c r="K40" s="6"/>
      <c r="L40" s="231"/>
      <c r="M40" s="6"/>
      <c r="N40" s="15">
        <f>345000-N45</f>
        <v>303000</v>
      </c>
      <c r="O40" s="6">
        <f>360243-O45</f>
        <v>314586</v>
      </c>
      <c r="P40" s="37">
        <f t="shared" si="10"/>
        <v>0.83981195490548355</v>
      </c>
      <c r="Q40" s="6">
        <f>D40*95%</f>
        <v>355861.45</v>
      </c>
      <c r="R40" s="37">
        <f t="shared" si="3"/>
        <v>0.94280671031053209</v>
      </c>
      <c r="S40" s="37">
        <f t="shared" si="4"/>
        <v>0.95000000000000007</v>
      </c>
      <c r="T40" s="115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</row>
    <row r="41" spans="1:249" ht="15.75">
      <c r="A41" s="45" t="s">
        <v>36</v>
      </c>
      <c r="B41" s="46" t="s">
        <v>251</v>
      </c>
      <c r="C41" s="6">
        <v>901586</v>
      </c>
      <c r="D41" s="6">
        <f t="shared" si="27"/>
        <v>1005707</v>
      </c>
      <c r="E41" s="6">
        <f t="shared" si="24"/>
        <v>16116</v>
      </c>
      <c r="F41" s="6">
        <v>4281</v>
      </c>
      <c r="G41" s="6">
        <v>11835</v>
      </c>
      <c r="H41" s="6">
        <v>989591</v>
      </c>
      <c r="I41" s="6">
        <v>989591</v>
      </c>
      <c r="J41" s="6"/>
      <c r="K41" s="6"/>
      <c r="L41" s="231"/>
      <c r="M41" s="6"/>
      <c r="N41" s="15">
        <v>805000</v>
      </c>
      <c r="O41" s="6">
        <v>811974</v>
      </c>
      <c r="P41" s="37">
        <f t="shared" si="10"/>
        <v>0.80736636018243879</v>
      </c>
      <c r="Q41" s="6">
        <f t="shared" si="26"/>
        <v>974368.79999999993</v>
      </c>
      <c r="R41" s="37">
        <f t="shared" si="3"/>
        <v>1.0807275179516984</v>
      </c>
      <c r="S41" s="37">
        <f t="shared" si="4"/>
        <v>0.96883963221892655</v>
      </c>
      <c r="T41" s="115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</row>
    <row r="42" spans="1:249" ht="15.75">
      <c r="A42" s="45" t="s">
        <v>36</v>
      </c>
      <c r="B42" s="46" t="s">
        <v>76</v>
      </c>
      <c r="C42" s="6">
        <v>179872</v>
      </c>
      <c r="D42" s="6">
        <f t="shared" si="27"/>
        <v>114853</v>
      </c>
      <c r="E42" s="6">
        <f t="shared" si="24"/>
        <v>6441</v>
      </c>
      <c r="F42" s="6">
        <v>202</v>
      </c>
      <c r="G42" s="6">
        <v>6239</v>
      </c>
      <c r="H42" s="6">
        <v>108412</v>
      </c>
      <c r="I42" s="6">
        <v>108412</v>
      </c>
      <c r="J42" s="6"/>
      <c r="K42" s="6"/>
      <c r="L42" s="231"/>
      <c r="M42" s="6"/>
      <c r="N42" s="15">
        <v>102000</v>
      </c>
      <c r="O42" s="6">
        <v>100993</v>
      </c>
      <c r="P42" s="37">
        <f t="shared" si="10"/>
        <v>0.87932400546785894</v>
      </c>
      <c r="Q42" s="6">
        <f>114853-10000</f>
        <v>104853</v>
      </c>
      <c r="R42" s="37">
        <f t="shared" si="3"/>
        <v>0.58293119551681194</v>
      </c>
      <c r="S42" s="37">
        <f t="shared" si="4"/>
        <v>0.91293218287724309</v>
      </c>
      <c r="T42" s="115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</row>
    <row r="43" spans="1:249" ht="15.75">
      <c r="A43" s="45" t="s">
        <v>36</v>
      </c>
      <c r="B43" s="46" t="s">
        <v>77</v>
      </c>
      <c r="C43" s="6">
        <v>66918</v>
      </c>
      <c r="D43" s="6">
        <f t="shared" si="27"/>
        <v>188549</v>
      </c>
      <c r="E43" s="6">
        <f t="shared" si="24"/>
        <v>45333</v>
      </c>
      <c r="F43" s="6">
        <v>26991</v>
      </c>
      <c r="G43" s="6">
        <v>18342</v>
      </c>
      <c r="H43" s="6">
        <v>143216</v>
      </c>
      <c r="I43" s="6">
        <v>143216</v>
      </c>
      <c r="J43" s="6">
        <v>0</v>
      </c>
      <c r="K43" s="6"/>
      <c r="L43" s="231"/>
      <c r="M43" s="6">
        <v>0</v>
      </c>
      <c r="N43" s="15">
        <f>31000+21000</f>
        <v>52000</v>
      </c>
      <c r="O43" s="6">
        <f>30998+20378+56008+1000</f>
        <v>108384</v>
      </c>
      <c r="P43" s="37">
        <f t="shared" si="10"/>
        <v>0.57483200653411048</v>
      </c>
      <c r="Q43" s="6">
        <v>170592</v>
      </c>
      <c r="R43" s="37">
        <f t="shared" si="3"/>
        <v>2.5492692549089933</v>
      </c>
      <c r="S43" s="37">
        <f t="shared" si="4"/>
        <v>0.90476215731719611</v>
      </c>
      <c r="T43" s="115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</row>
    <row r="44" spans="1:249" s="218" customFormat="1" ht="31.5">
      <c r="A44" s="213">
        <v>2</v>
      </c>
      <c r="B44" s="7" t="s">
        <v>144</v>
      </c>
      <c r="C44" s="214">
        <f>C45+C48</f>
        <v>400997</v>
      </c>
      <c r="D44" s="214">
        <f>D45+D48</f>
        <v>753351</v>
      </c>
      <c r="E44" s="214">
        <f t="shared" ref="E44:Q44" si="28">E45+E48</f>
        <v>130098</v>
      </c>
      <c r="F44" s="214">
        <f t="shared" si="28"/>
        <v>91310</v>
      </c>
      <c r="G44" s="214">
        <f t="shared" si="28"/>
        <v>38788</v>
      </c>
      <c r="H44" s="214">
        <f>H45+H48</f>
        <v>623253</v>
      </c>
      <c r="I44" s="214">
        <f t="shared" ref="I44:M44" si="29">I45+I48</f>
        <v>0</v>
      </c>
      <c r="J44" s="214">
        <f t="shared" si="29"/>
        <v>623253</v>
      </c>
      <c r="K44" s="214"/>
      <c r="L44" s="215"/>
      <c r="M44" s="214">
        <f t="shared" si="29"/>
        <v>0</v>
      </c>
      <c r="N44" s="214">
        <f t="shared" si="28"/>
        <v>272000</v>
      </c>
      <c r="O44" s="214">
        <f t="shared" si="28"/>
        <v>245657</v>
      </c>
      <c r="P44" s="216">
        <f t="shared" si="10"/>
        <v>0.32608571568896838</v>
      </c>
      <c r="Q44" s="214">
        <f t="shared" si="28"/>
        <v>723000</v>
      </c>
      <c r="R44" s="216">
        <f t="shared" si="3"/>
        <v>1.8030060075262409</v>
      </c>
      <c r="S44" s="216">
        <f t="shared" si="4"/>
        <v>0.95971200675382395</v>
      </c>
      <c r="T44" s="115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</row>
    <row r="45" spans="1:249" ht="15.75">
      <c r="A45" s="45" t="s">
        <v>145</v>
      </c>
      <c r="B45" s="47" t="s">
        <v>146</v>
      </c>
      <c r="C45" s="6">
        <v>105997</v>
      </c>
      <c r="D45" s="6">
        <f>E45+H45+M45</f>
        <v>132900</v>
      </c>
      <c r="E45" s="6">
        <f t="shared" ref="E45:J45" si="30">E46+E47</f>
        <v>23259</v>
      </c>
      <c r="F45" s="6">
        <f t="shared" si="30"/>
        <v>19831</v>
      </c>
      <c r="G45" s="6">
        <f t="shared" si="30"/>
        <v>3428</v>
      </c>
      <c r="H45" s="6">
        <f t="shared" si="30"/>
        <v>109641</v>
      </c>
      <c r="I45" s="6">
        <f t="shared" si="30"/>
        <v>0</v>
      </c>
      <c r="J45" s="6">
        <f t="shared" si="30"/>
        <v>109641</v>
      </c>
      <c r="K45" s="6"/>
      <c r="L45" s="231"/>
      <c r="M45" s="6"/>
      <c r="N45" s="6">
        <f t="shared" ref="N45:Q45" si="31">N46+N47</f>
        <v>42000</v>
      </c>
      <c r="O45" s="6">
        <f t="shared" si="31"/>
        <v>45657</v>
      </c>
      <c r="P45" s="37">
        <f t="shared" si="10"/>
        <v>0.34354401805869073</v>
      </c>
      <c r="Q45" s="6">
        <f t="shared" si="31"/>
        <v>123000</v>
      </c>
      <c r="R45" s="37">
        <f t="shared" si="3"/>
        <v>1.1604102002886874</v>
      </c>
      <c r="S45" s="37">
        <f t="shared" si="4"/>
        <v>0.9255079006772009</v>
      </c>
      <c r="T45" s="115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</row>
    <row r="46" spans="1:249" s="42" customFormat="1" ht="15.75">
      <c r="A46" s="212" t="s">
        <v>36</v>
      </c>
      <c r="B46" s="47" t="s">
        <v>252</v>
      </c>
      <c r="C46" s="15">
        <v>55997</v>
      </c>
      <c r="D46" s="15">
        <f t="shared" ref="D46:D47" si="32">E46+H46+M46</f>
        <v>81081</v>
      </c>
      <c r="E46" s="15">
        <f>F46+G46</f>
        <v>19940</v>
      </c>
      <c r="F46" s="15">
        <v>18628</v>
      </c>
      <c r="G46" s="15">
        <v>1312</v>
      </c>
      <c r="H46" s="15">
        <f t="shared" ref="H46:H54" si="33">I46+J46+M46</f>
        <v>61141</v>
      </c>
      <c r="I46" s="15"/>
      <c r="J46" s="15">
        <v>61141</v>
      </c>
      <c r="K46" s="15"/>
      <c r="L46" s="206"/>
      <c r="M46" s="15"/>
      <c r="N46" s="15">
        <v>25000</v>
      </c>
      <c r="O46" s="15">
        <v>27958</v>
      </c>
      <c r="P46" s="37">
        <f t="shared" si="10"/>
        <v>0.34481567814901148</v>
      </c>
      <c r="Q46" s="6">
        <v>75000</v>
      </c>
      <c r="R46" s="37">
        <f t="shared" si="3"/>
        <v>1.3393574655785132</v>
      </c>
      <c r="S46" s="37">
        <f t="shared" si="4"/>
        <v>0.92500092500092501</v>
      </c>
      <c r="T46" s="115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</row>
    <row r="47" spans="1:249" ht="15.75">
      <c r="A47" s="45" t="s">
        <v>36</v>
      </c>
      <c r="B47" s="47" t="s">
        <v>253</v>
      </c>
      <c r="C47" s="6">
        <v>50000</v>
      </c>
      <c r="D47" s="6">
        <f t="shared" si="32"/>
        <v>51819</v>
      </c>
      <c r="E47" s="6">
        <f>F47+G47</f>
        <v>3319</v>
      </c>
      <c r="F47" s="6">
        <v>1203</v>
      </c>
      <c r="G47" s="6">
        <v>2116</v>
      </c>
      <c r="H47" s="6">
        <f t="shared" si="33"/>
        <v>48500</v>
      </c>
      <c r="I47" s="6"/>
      <c r="J47" s="6">
        <v>48500</v>
      </c>
      <c r="K47" s="6"/>
      <c r="L47" s="231"/>
      <c r="M47" s="6"/>
      <c r="N47" s="15">
        <v>17000</v>
      </c>
      <c r="O47" s="6">
        <v>17699</v>
      </c>
      <c r="P47" s="37">
        <f t="shared" si="10"/>
        <v>0.34155425616086765</v>
      </c>
      <c r="Q47" s="6">
        <v>48000</v>
      </c>
      <c r="R47" s="37">
        <f t="shared" si="3"/>
        <v>0.96</v>
      </c>
      <c r="S47" s="37">
        <f t="shared" si="4"/>
        <v>0.92630116366583681</v>
      </c>
      <c r="T47" s="115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</row>
    <row r="48" spans="1:249" s="42" customFormat="1" ht="15.75">
      <c r="A48" s="212" t="s">
        <v>147</v>
      </c>
      <c r="B48" s="47" t="s">
        <v>81</v>
      </c>
      <c r="C48" s="15">
        <v>295000</v>
      </c>
      <c r="D48" s="15">
        <f>E48+H48+M48</f>
        <v>620451</v>
      </c>
      <c r="E48" s="15">
        <f>F48+G48</f>
        <v>106839</v>
      </c>
      <c r="F48" s="15">
        <v>71479</v>
      </c>
      <c r="G48" s="15">
        <v>35360</v>
      </c>
      <c r="H48" s="15">
        <f t="shared" si="33"/>
        <v>513612</v>
      </c>
      <c r="I48" s="15"/>
      <c r="J48" s="15">
        <v>513612</v>
      </c>
      <c r="K48" s="15"/>
      <c r="L48" s="206"/>
      <c r="M48" s="15"/>
      <c r="N48" s="15">
        <v>230000</v>
      </c>
      <c r="O48" s="15">
        <f>200000</f>
        <v>200000</v>
      </c>
      <c r="P48" s="209">
        <f t="shared" si="10"/>
        <v>0.32234616432240421</v>
      </c>
      <c r="Q48" s="15">
        <v>600000</v>
      </c>
      <c r="R48" s="209">
        <f t="shared" si="3"/>
        <v>2.0338983050847457</v>
      </c>
      <c r="S48" s="209">
        <f t="shared" si="4"/>
        <v>0.96703849296721256</v>
      </c>
      <c r="T48" s="115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</row>
    <row r="49" spans="1:249" ht="15.75">
      <c r="A49" s="16" t="s">
        <v>44</v>
      </c>
      <c r="B49" s="43" t="s">
        <v>78</v>
      </c>
      <c r="C49" s="5">
        <v>2000</v>
      </c>
      <c r="D49" s="5">
        <f t="shared" ref="D49:D55" si="34">E49+H49+M49</f>
        <v>1000</v>
      </c>
      <c r="E49" s="5">
        <f t="shared" ref="E49:E55" si="35">F49+G49</f>
        <v>0</v>
      </c>
      <c r="F49" s="5"/>
      <c r="G49" s="5"/>
      <c r="H49" s="5">
        <f t="shared" si="33"/>
        <v>1000</v>
      </c>
      <c r="I49" s="5">
        <v>1000</v>
      </c>
      <c r="J49" s="5"/>
      <c r="K49" s="5"/>
      <c r="L49" s="229"/>
      <c r="M49" s="5"/>
      <c r="N49" s="15"/>
      <c r="O49" s="6"/>
      <c r="P49" s="6"/>
      <c r="Q49" s="5">
        <v>1000</v>
      </c>
      <c r="R49" s="216">
        <f t="shared" si="3"/>
        <v>0.5</v>
      </c>
      <c r="S49" s="216">
        <f t="shared" si="4"/>
        <v>1</v>
      </c>
      <c r="T49" s="115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</row>
    <row r="50" spans="1:249" ht="15.75">
      <c r="A50" s="16" t="s">
        <v>45</v>
      </c>
      <c r="B50" s="43" t="s">
        <v>79</v>
      </c>
      <c r="C50" s="5">
        <v>0</v>
      </c>
      <c r="D50" s="5">
        <f t="shared" si="34"/>
        <v>167242</v>
      </c>
      <c r="E50" s="5">
        <f t="shared" si="35"/>
        <v>65175</v>
      </c>
      <c r="F50" s="5">
        <v>52134</v>
      </c>
      <c r="G50" s="5">
        <f>10869+2172</f>
        <v>13041</v>
      </c>
      <c r="H50" s="5">
        <f t="shared" si="33"/>
        <v>102067</v>
      </c>
      <c r="I50" s="5">
        <v>102067</v>
      </c>
      <c r="J50" s="5"/>
      <c r="K50" s="5"/>
      <c r="L50" s="229"/>
      <c r="M50" s="5"/>
      <c r="N50" s="15"/>
      <c r="O50" s="6"/>
      <c r="P50" s="6"/>
      <c r="Q50" s="6"/>
      <c r="R50" s="37"/>
      <c r="S50" s="209"/>
      <c r="T50" s="11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</row>
    <row r="51" spans="1:249" ht="15.75">
      <c r="A51" s="16" t="s">
        <v>46</v>
      </c>
      <c r="B51" s="43" t="s">
        <v>148</v>
      </c>
      <c r="C51" s="5"/>
      <c r="D51" s="5">
        <f t="shared" si="34"/>
        <v>116095</v>
      </c>
      <c r="E51" s="5">
        <f t="shared" si="35"/>
        <v>116095</v>
      </c>
      <c r="F51" s="5">
        <v>99138</v>
      </c>
      <c r="G51" s="5">
        <v>16957</v>
      </c>
      <c r="H51" s="5">
        <f t="shared" si="33"/>
        <v>0</v>
      </c>
      <c r="I51" s="5"/>
      <c r="J51" s="5"/>
      <c r="K51" s="5"/>
      <c r="L51" s="229"/>
      <c r="M51" s="5"/>
      <c r="N51" s="15"/>
      <c r="O51" s="6"/>
      <c r="P51" s="6"/>
      <c r="Q51" s="6"/>
      <c r="R51" s="37"/>
      <c r="S51" s="209"/>
      <c r="T51" s="115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</row>
    <row r="52" spans="1:249" ht="15.75">
      <c r="A52" s="16" t="s">
        <v>47</v>
      </c>
      <c r="B52" s="43" t="s">
        <v>269</v>
      </c>
      <c r="C52" s="5"/>
      <c r="D52" s="5">
        <f t="shared" si="34"/>
        <v>374777</v>
      </c>
      <c r="E52" s="5">
        <f t="shared" si="35"/>
        <v>371277</v>
      </c>
      <c r="F52" s="5">
        <f>244926+36067</f>
        <v>280993</v>
      </c>
      <c r="G52" s="5">
        <v>90284</v>
      </c>
      <c r="H52" s="5">
        <f t="shared" si="33"/>
        <v>3500</v>
      </c>
      <c r="I52" s="5">
        <v>3500</v>
      </c>
      <c r="J52" s="5"/>
      <c r="K52" s="5"/>
      <c r="L52" s="229"/>
      <c r="M52" s="5"/>
      <c r="N52" s="15"/>
      <c r="O52" s="5"/>
      <c r="P52" s="5"/>
      <c r="Q52" s="5"/>
      <c r="R52" s="37"/>
      <c r="S52" s="209"/>
      <c r="T52" s="115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</row>
    <row r="53" spans="1:249" s="35" customFormat="1" ht="15.75">
      <c r="A53" s="30"/>
      <c r="B53" s="230" t="s">
        <v>254</v>
      </c>
      <c r="C53" s="231"/>
      <c r="D53" s="231">
        <f t="shared" si="34"/>
        <v>330108</v>
      </c>
      <c r="E53" s="231">
        <f>F53+G53</f>
        <v>330108</v>
      </c>
      <c r="F53" s="231">
        <f>214776+14064+9581+1403</f>
        <v>239824</v>
      </c>
      <c r="G53" s="231">
        <v>90284</v>
      </c>
      <c r="H53" s="231"/>
      <c r="I53" s="231"/>
      <c r="J53" s="231"/>
      <c r="K53" s="231"/>
      <c r="L53" s="231"/>
      <c r="M53" s="231"/>
      <c r="N53" s="15"/>
      <c r="O53" s="231"/>
      <c r="P53" s="231"/>
      <c r="Q53" s="231"/>
      <c r="R53" s="232"/>
      <c r="S53" s="209"/>
      <c r="T53" s="115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</row>
    <row r="54" spans="1:249" ht="15.75">
      <c r="A54" s="16" t="s">
        <v>150</v>
      </c>
      <c r="B54" s="43" t="s">
        <v>151</v>
      </c>
      <c r="C54" s="5"/>
      <c r="D54" s="5">
        <f t="shared" si="34"/>
        <v>880</v>
      </c>
      <c r="E54" s="5">
        <f t="shared" si="35"/>
        <v>0</v>
      </c>
      <c r="F54" s="5"/>
      <c r="G54" s="5"/>
      <c r="H54" s="5">
        <f t="shared" si="33"/>
        <v>880</v>
      </c>
      <c r="I54" s="5">
        <v>880</v>
      </c>
      <c r="J54" s="5"/>
      <c r="K54" s="5"/>
      <c r="L54" s="229"/>
      <c r="M54" s="5"/>
      <c r="N54" s="15"/>
      <c r="O54" s="5"/>
      <c r="P54" s="5"/>
      <c r="Q54" s="5">
        <v>880</v>
      </c>
      <c r="R54" s="37"/>
      <c r="S54" s="37"/>
      <c r="T54" s="115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</row>
    <row r="55" spans="1:249" s="218" customFormat="1" ht="15.75">
      <c r="A55" s="219" t="s">
        <v>152</v>
      </c>
      <c r="B55" s="7" t="s">
        <v>266</v>
      </c>
      <c r="C55" s="220"/>
      <c r="D55" s="214">
        <f t="shared" si="34"/>
        <v>24350</v>
      </c>
      <c r="E55" s="214">
        <f t="shared" si="35"/>
        <v>24350</v>
      </c>
      <c r="F55" s="220">
        <v>24350</v>
      </c>
      <c r="G55" s="220"/>
      <c r="H55" s="220"/>
      <c r="I55" s="220"/>
      <c r="J55" s="220"/>
      <c r="K55" s="220"/>
      <c r="L55" s="221"/>
      <c r="M55" s="220"/>
      <c r="N55" s="214"/>
      <c r="O55" s="220">
        <v>29000</v>
      </c>
      <c r="P55" s="220">
        <v>0</v>
      </c>
      <c r="Q55" s="220">
        <v>29000</v>
      </c>
      <c r="R55" s="216"/>
      <c r="S55" s="216">
        <f>N55/D55</f>
        <v>0</v>
      </c>
      <c r="T55" s="115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</row>
    <row r="56" spans="1:249" s="218" customFormat="1" ht="31.5">
      <c r="A56" s="219" t="s">
        <v>255</v>
      </c>
      <c r="B56" s="222" t="s">
        <v>256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1"/>
      <c r="M56" s="220"/>
      <c r="N56" s="220">
        <v>20500</v>
      </c>
      <c r="O56" s="220">
        <v>20500</v>
      </c>
      <c r="P56" s="220"/>
      <c r="Q56" s="220">
        <v>20500</v>
      </c>
      <c r="R56" s="223"/>
      <c r="S56" s="51"/>
      <c r="T56" s="115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</row>
    <row r="57" spans="1:249" s="218" customFormat="1" ht="15.75" hidden="1">
      <c r="A57" s="219"/>
      <c r="B57" s="222"/>
      <c r="C57" s="220"/>
      <c r="D57" s="220"/>
      <c r="E57" s="220"/>
      <c r="F57" s="220"/>
      <c r="G57" s="220"/>
      <c r="H57" s="220"/>
      <c r="I57" s="220"/>
      <c r="J57" s="220"/>
      <c r="K57" s="220"/>
      <c r="L57" s="221"/>
      <c r="M57" s="220"/>
      <c r="N57" s="220"/>
      <c r="O57" s="220"/>
      <c r="P57" s="220"/>
      <c r="Q57" s="220"/>
      <c r="R57" s="223"/>
      <c r="S57" s="51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</row>
    <row r="58" spans="1:249" ht="15.75">
      <c r="A58" s="243"/>
      <c r="B58" s="243"/>
      <c r="C58" s="8"/>
      <c r="D58" s="8"/>
      <c r="E58" s="8"/>
      <c r="F58" s="8"/>
      <c r="G58" s="8"/>
      <c r="H58" s="8"/>
      <c r="I58" s="8"/>
      <c r="J58" s="8"/>
      <c r="K58" s="8"/>
      <c r="L58" s="244"/>
      <c r="M58" s="8"/>
      <c r="N58" s="8"/>
      <c r="O58" s="8"/>
      <c r="P58" s="8"/>
      <c r="Q58" s="8"/>
      <c r="R58" s="52"/>
      <c r="S58" s="52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</row>
    <row r="59" spans="1:249" ht="15.75">
      <c r="A59" s="53"/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245"/>
      <c r="M59" s="10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</row>
  </sheetData>
  <mergeCells count="24">
    <mergeCell ref="R6:R7"/>
    <mergeCell ref="O4:O7"/>
    <mergeCell ref="M5:M7"/>
    <mergeCell ref="G6:G7"/>
    <mergeCell ref="I6:I7"/>
    <mergeCell ref="J6:J7"/>
    <mergeCell ref="L6:L7"/>
    <mergeCell ref="I5:L5"/>
    <mergeCell ref="R1:S1"/>
    <mergeCell ref="A2:S2"/>
    <mergeCell ref="B4:B7"/>
    <mergeCell ref="Q4:Q7"/>
    <mergeCell ref="R4:S5"/>
    <mergeCell ref="S6:S7"/>
    <mergeCell ref="C4:C7"/>
    <mergeCell ref="D4:D7"/>
    <mergeCell ref="E4:M4"/>
    <mergeCell ref="N4:N7"/>
    <mergeCell ref="P4:P7"/>
    <mergeCell ref="A5:A7"/>
    <mergeCell ref="E5:E7"/>
    <mergeCell ref="F5:G5"/>
    <mergeCell ref="H5:H7"/>
    <mergeCell ref="F6:F7"/>
  </mergeCells>
  <pageMargins left="0.7" right="0.7" top="0.25" bottom="0.75" header="0.3" footer="0.3"/>
  <pageSetup paperSize="9" scale="7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BC thu_trinh HDND</vt:lpstr>
      <vt:lpstr>Phòng TC ĐT</vt:lpstr>
      <vt:lpstr>Chuyen nguon DP</vt:lpstr>
      <vt:lpstr>BC chi_trinh HDND</vt:lpstr>
      <vt:lpstr>'BC chi_trinh HDND'!Print_Area</vt:lpstr>
      <vt:lpstr>'BC thu_trinh HDND'!Print_Area</vt:lpstr>
      <vt:lpstr>'BC chi_trinh HDND'!Print_Titles</vt:lpstr>
      <vt:lpstr>'Phòng TC ĐT'!Print_Titles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 Son</dc:creator>
  <cp:lastModifiedBy>Admin</cp:lastModifiedBy>
  <cp:lastPrinted>2019-11-14T08:29:31Z</cp:lastPrinted>
  <dcterms:created xsi:type="dcterms:W3CDTF">2017-02-14T02:59:01Z</dcterms:created>
  <dcterms:modified xsi:type="dcterms:W3CDTF">2019-11-17T23:57:44Z</dcterms:modified>
</cp:coreProperties>
</file>