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VNPT Plugin\2d2e70cf-02ce-4dfd-8a34-a9a209bc8801\"/>
    </mc:Choice>
  </mc:AlternateContent>
  <bookViews>
    <workbookView xWindow="-120" yWindow="0" windowWidth="20640" windowHeight="11040" activeTab="4"/>
  </bookViews>
  <sheets>
    <sheet name="PL1" sheetId="1" r:id="rId1"/>
    <sheet name="PL2a" sheetId="5" r:id="rId2"/>
    <sheet name="PL2B" sheetId="6" r:id="rId3"/>
    <sheet name="PL2c" sheetId="7" r:id="rId4"/>
    <sheet name="PL3" sheetId="8" r:id="rId5"/>
  </sheets>
  <definedNames>
    <definedName name="_xlnm.Print_Titles" localSheetId="0">'PL1'!$5:$6</definedName>
    <definedName name="_xlnm.Print_Titles" localSheetId="1">PL2a!$5:$7</definedName>
    <definedName name="_xlnm.Print_Titles" localSheetId="2">PL2B!$4:$5</definedName>
    <definedName name="_xlnm.Print_Titles" localSheetId="3">PL2c!$5:$6</definedName>
  </definedNames>
  <calcPr calcId="162913"/>
</workbook>
</file>

<file path=xl/calcChain.xml><?xml version="1.0" encoding="utf-8"?>
<calcChain xmlns="http://schemas.openxmlformats.org/spreadsheetml/2006/main">
  <c r="L62" i="6" l="1"/>
  <c r="K60" i="6"/>
  <c r="J60" i="6"/>
  <c r="J56" i="6" s="1"/>
  <c r="I60" i="6"/>
  <c r="H60" i="6"/>
  <c r="G60" i="6"/>
  <c r="F60" i="6"/>
  <c r="F56" i="6" s="1"/>
  <c r="E60" i="6"/>
  <c r="D60" i="6"/>
  <c r="C60" i="6"/>
  <c r="G59" i="6"/>
  <c r="G57" i="6" s="1"/>
  <c r="G56" i="6" s="1"/>
  <c r="G58" i="6"/>
  <c r="K57" i="6"/>
  <c r="J57" i="6"/>
  <c r="I57" i="6"/>
  <c r="I56" i="6" s="1"/>
  <c r="H57" i="6"/>
  <c r="H56" i="6" s="1"/>
  <c r="F57" i="6"/>
  <c r="E57" i="6"/>
  <c r="E56" i="6" s="1"/>
  <c r="D57" i="6"/>
  <c r="C57" i="6"/>
  <c r="C56" i="6" s="1"/>
  <c r="D56" i="6"/>
  <c r="D54" i="6"/>
  <c r="C54" i="6"/>
  <c r="G52" i="6"/>
  <c r="F52" i="6"/>
  <c r="G51" i="6"/>
  <c r="F51" i="6"/>
  <c r="G50" i="6"/>
  <c r="G49" i="6" s="1"/>
  <c r="F50" i="6"/>
  <c r="F49" i="6" s="1"/>
  <c r="K49" i="6"/>
  <c r="J49" i="6"/>
  <c r="I49" i="6"/>
  <c r="H49" i="6"/>
  <c r="E49" i="6"/>
  <c r="D49" i="6"/>
  <c r="C49" i="6"/>
  <c r="D48" i="6"/>
  <c r="D47" i="6"/>
  <c r="D46" i="6"/>
  <c r="D45" i="6"/>
  <c r="K44" i="6"/>
  <c r="K43" i="6" s="1"/>
  <c r="J44" i="6"/>
  <c r="J43" i="6" s="1"/>
  <c r="D44" i="6"/>
  <c r="D43" i="6" s="1"/>
  <c r="I43" i="6"/>
  <c r="H43" i="6"/>
  <c r="G43" i="6"/>
  <c r="F43" i="6"/>
  <c r="E43" i="6"/>
  <c r="C43" i="6"/>
  <c r="K33" i="6"/>
  <c r="J33" i="6"/>
  <c r="I33" i="6"/>
  <c r="H33" i="6"/>
  <c r="G33" i="6"/>
  <c r="F33" i="6"/>
  <c r="E33" i="6"/>
  <c r="D33" i="6"/>
  <c r="C33" i="6"/>
  <c r="K29" i="6"/>
  <c r="J29" i="6"/>
  <c r="I29" i="6"/>
  <c r="H29" i="6"/>
  <c r="G29" i="6"/>
  <c r="F29" i="6"/>
  <c r="E29" i="6"/>
  <c r="D29" i="6"/>
  <c r="C29" i="6"/>
  <c r="K27" i="6"/>
  <c r="J27" i="6"/>
  <c r="I27" i="6"/>
  <c r="H27" i="6"/>
  <c r="G27" i="6"/>
  <c r="F27" i="6"/>
  <c r="E27" i="6"/>
  <c r="D27" i="6"/>
  <c r="C27" i="6"/>
  <c r="G26" i="6"/>
  <c r="G25" i="6"/>
  <c r="G24" i="6"/>
  <c r="G23" i="6"/>
  <c r="G22" i="6"/>
  <c r="G21" i="6"/>
  <c r="G20" i="6"/>
  <c r="L19" i="6"/>
  <c r="K19" i="6"/>
  <c r="J19" i="6"/>
  <c r="I19" i="6"/>
  <c r="H19" i="6"/>
  <c r="F19" i="6"/>
  <c r="E19" i="6"/>
  <c r="D19" i="6"/>
  <c r="C19" i="6"/>
  <c r="K11" i="6"/>
  <c r="J11" i="6"/>
  <c r="I11" i="6"/>
  <c r="H11" i="6"/>
  <c r="G11" i="6"/>
  <c r="F11" i="6"/>
  <c r="E11" i="6"/>
  <c r="D11" i="6"/>
  <c r="C11" i="6"/>
  <c r="G10" i="6"/>
  <c r="K8" i="6"/>
  <c r="J8" i="6"/>
  <c r="I8" i="6"/>
  <c r="H8" i="6"/>
  <c r="G8" i="6"/>
  <c r="F8" i="6"/>
  <c r="E8" i="6"/>
  <c r="E7" i="6" s="1"/>
  <c r="D8" i="6"/>
  <c r="C8" i="6"/>
  <c r="C7" i="6" s="1"/>
  <c r="I7" i="6" l="1"/>
  <c r="F7" i="6"/>
  <c r="K56" i="6"/>
  <c r="K7" i="6"/>
  <c r="K62" i="6" s="1"/>
  <c r="D7" i="6"/>
  <c r="D62" i="6" s="1"/>
  <c r="F62" i="6"/>
  <c r="H7" i="6"/>
  <c r="H62" i="6" s="1"/>
  <c r="G19" i="6"/>
  <c r="G7" i="6" s="1"/>
  <c r="G62" i="6" s="1"/>
  <c r="C62" i="6"/>
  <c r="E62" i="6"/>
  <c r="I62" i="6"/>
  <c r="J7" i="6"/>
  <c r="J62" i="6" s="1"/>
  <c r="D9" i="8" l="1"/>
  <c r="D10" i="8"/>
  <c r="D8" i="8"/>
  <c r="D11" i="8" l="1"/>
  <c r="F12" i="8" l="1"/>
  <c r="D33" i="7" l="1"/>
  <c r="F33" i="7"/>
  <c r="G33" i="7"/>
  <c r="H33" i="7"/>
  <c r="I33" i="7"/>
  <c r="J33" i="7"/>
  <c r="K33" i="7"/>
  <c r="C33" i="7"/>
  <c r="D37" i="7"/>
  <c r="F37" i="7"/>
  <c r="G37" i="7"/>
  <c r="H37" i="7"/>
  <c r="I37" i="7"/>
  <c r="J37" i="7"/>
  <c r="K37" i="7"/>
  <c r="C37" i="7"/>
  <c r="D53" i="7"/>
  <c r="D48" i="7" s="1"/>
  <c r="F53" i="7"/>
  <c r="F48" i="7" s="1"/>
  <c r="G53" i="7"/>
  <c r="G48" i="7" s="1"/>
  <c r="H53" i="7"/>
  <c r="H48" i="7" s="1"/>
  <c r="I53" i="7"/>
  <c r="I48" i="7" s="1"/>
  <c r="J53" i="7"/>
  <c r="J48" i="7" s="1"/>
  <c r="K53" i="7"/>
  <c r="K48" i="7" s="1"/>
  <c r="L53" i="7"/>
  <c r="C53" i="7"/>
  <c r="C48" i="7" s="1"/>
  <c r="H266" i="7"/>
  <c r="I266" i="7"/>
  <c r="J266" i="7"/>
  <c r="L184" i="7"/>
  <c r="C193" i="7"/>
  <c r="K262" i="7"/>
  <c r="K261" i="7" s="1"/>
  <c r="J262" i="7"/>
  <c r="J261" i="7" s="1"/>
  <c r="I262" i="7"/>
  <c r="I261" i="7" s="1"/>
  <c r="H262" i="7"/>
  <c r="H261" i="7" s="1"/>
  <c r="G262" i="7"/>
  <c r="G261" i="7" s="1"/>
  <c r="F262" i="7"/>
  <c r="F261" i="7" s="1"/>
  <c r="E262" i="7"/>
  <c r="E261" i="7" s="1"/>
  <c r="D262" i="7"/>
  <c r="D261" i="7" s="1"/>
  <c r="C262" i="7"/>
  <c r="C261" i="7" s="1"/>
  <c r="F260" i="7"/>
  <c r="F259" i="7" s="1"/>
  <c r="K259" i="7"/>
  <c r="J259" i="7"/>
  <c r="I259" i="7"/>
  <c r="H259" i="7"/>
  <c r="G259" i="7"/>
  <c r="E259" i="7"/>
  <c r="D259" i="7"/>
  <c r="C259" i="7"/>
  <c r="F257" i="7"/>
  <c r="F256" i="7" s="1"/>
  <c r="K256" i="7"/>
  <c r="J256" i="7"/>
  <c r="J255" i="7" s="1"/>
  <c r="I256" i="7"/>
  <c r="H256" i="7"/>
  <c r="H255" i="7" s="1"/>
  <c r="G256" i="7"/>
  <c r="E256" i="7"/>
  <c r="E255" i="7" s="1"/>
  <c r="D256" i="7"/>
  <c r="C256" i="7"/>
  <c r="F254" i="7"/>
  <c r="F253" i="7" s="1"/>
  <c r="G253" i="7"/>
  <c r="E253" i="7"/>
  <c r="D253" i="7"/>
  <c r="C253" i="7"/>
  <c r="F252" i="7"/>
  <c r="F251" i="7" s="1"/>
  <c r="K251" i="7"/>
  <c r="J251" i="7"/>
  <c r="I251" i="7"/>
  <c r="H251" i="7"/>
  <c r="G251" i="7"/>
  <c r="E251" i="7"/>
  <c r="D251" i="7"/>
  <c r="C251" i="7"/>
  <c r="F250" i="7"/>
  <c r="F249" i="7" s="1"/>
  <c r="K249" i="7"/>
  <c r="J249" i="7"/>
  <c r="I249" i="7"/>
  <c r="H249" i="7"/>
  <c r="G249" i="7"/>
  <c r="E249" i="7"/>
  <c r="D249" i="7"/>
  <c r="C249" i="7"/>
  <c r="F248" i="7"/>
  <c r="F247" i="7" s="1"/>
  <c r="K247" i="7"/>
  <c r="J247" i="7"/>
  <c r="I247" i="7"/>
  <c r="H247" i="7"/>
  <c r="G247" i="7"/>
  <c r="D247" i="7"/>
  <c r="C247" i="7"/>
  <c r="F246" i="7"/>
  <c r="F244" i="7"/>
  <c r="K243" i="7"/>
  <c r="J243" i="7"/>
  <c r="I243" i="7"/>
  <c r="H243" i="7"/>
  <c r="G243" i="7"/>
  <c r="D243" i="7"/>
  <c r="C243" i="7"/>
  <c r="F242" i="7"/>
  <c r="F241" i="7" s="1"/>
  <c r="K241" i="7"/>
  <c r="J241" i="7"/>
  <c r="I241" i="7"/>
  <c r="H241" i="7"/>
  <c r="G241" i="7"/>
  <c r="D241" i="7"/>
  <c r="C241" i="7"/>
  <c r="G239" i="7"/>
  <c r="F239" i="7"/>
  <c r="D239" i="7"/>
  <c r="C239" i="7"/>
  <c r="F238" i="7"/>
  <c r="F237" i="7"/>
  <c r="K236" i="7"/>
  <c r="J236" i="7"/>
  <c r="I236" i="7"/>
  <c r="H236" i="7"/>
  <c r="G236" i="7"/>
  <c r="D236" i="7"/>
  <c r="C236" i="7"/>
  <c r="F235" i="7"/>
  <c r="F234" i="7" s="1"/>
  <c r="K234" i="7"/>
  <c r="J234" i="7"/>
  <c r="I234" i="7"/>
  <c r="H234" i="7"/>
  <c r="G234" i="7"/>
  <c r="D234" i="7"/>
  <c r="C234" i="7"/>
  <c r="F233" i="7"/>
  <c r="F232" i="7"/>
  <c r="K231" i="7"/>
  <c r="J231" i="7"/>
  <c r="I231" i="7"/>
  <c r="H231" i="7"/>
  <c r="G231" i="7"/>
  <c r="D231" i="7"/>
  <c r="C231" i="7"/>
  <c r="F229" i="7"/>
  <c r="F228" i="7"/>
  <c r="K227" i="7"/>
  <c r="J227" i="7"/>
  <c r="I227" i="7"/>
  <c r="H227" i="7"/>
  <c r="G227" i="7"/>
  <c r="D227" i="7"/>
  <c r="C227" i="7"/>
  <c r="F226" i="7"/>
  <c r="F225" i="7"/>
  <c r="K224" i="7"/>
  <c r="J224" i="7"/>
  <c r="I224" i="7"/>
  <c r="H224" i="7"/>
  <c r="G224" i="7"/>
  <c r="D224" i="7"/>
  <c r="C224" i="7"/>
  <c r="F223" i="7"/>
  <c r="F221" i="7" s="1"/>
  <c r="K221" i="7"/>
  <c r="J221" i="7"/>
  <c r="I221" i="7"/>
  <c r="H221" i="7"/>
  <c r="G221" i="7"/>
  <c r="D221" i="7"/>
  <c r="C221" i="7"/>
  <c r="F220" i="7"/>
  <c r="F219" i="7" s="1"/>
  <c r="K219" i="7"/>
  <c r="J219" i="7"/>
  <c r="I219" i="7"/>
  <c r="H219" i="7"/>
  <c r="G219" i="7"/>
  <c r="D219" i="7"/>
  <c r="C219" i="7"/>
  <c r="F218" i="7"/>
  <c r="F217" i="7" s="1"/>
  <c r="K217" i="7"/>
  <c r="J217" i="7"/>
  <c r="I217" i="7"/>
  <c r="H217" i="7"/>
  <c r="G217" i="7"/>
  <c r="D217" i="7"/>
  <c r="C217" i="7"/>
  <c r="F216" i="7"/>
  <c r="F215" i="7"/>
  <c r="K214" i="7"/>
  <c r="J214" i="7"/>
  <c r="I214" i="7"/>
  <c r="H214" i="7"/>
  <c r="G214" i="7"/>
  <c r="D214" i="7"/>
  <c r="C214" i="7"/>
  <c r="K210" i="7"/>
  <c r="J210" i="7"/>
  <c r="I210" i="7"/>
  <c r="H210" i="7"/>
  <c r="G210" i="7"/>
  <c r="F210" i="7"/>
  <c r="D210" i="7"/>
  <c r="C210" i="7"/>
  <c r="F209" i="7"/>
  <c r="F208" i="7" s="1"/>
  <c r="G208" i="7"/>
  <c r="D208" i="7"/>
  <c r="C208" i="7"/>
  <c r="K206" i="7"/>
  <c r="J206" i="7"/>
  <c r="I206" i="7"/>
  <c r="H206" i="7"/>
  <c r="G206" i="7"/>
  <c r="F206" i="7"/>
  <c r="D206" i="7"/>
  <c r="C206" i="7"/>
  <c r="K203" i="7"/>
  <c r="J203" i="7"/>
  <c r="I203" i="7"/>
  <c r="H203" i="7"/>
  <c r="G203" i="7"/>
  <c r="F203" i="7"/>
  <c r="D203" i="7"/>
  <c r="C203" i="7"/>
  <c r="F202" i="7"/>
  <c r="F200" i="7" s="1"/>
  <c r="G201" i="7"/>
  <c r="G200" i="7" s="1"/>
  <c r="K200" i="7"/>
  <c r="J200" i="7"/>
  <c r="I200" i="7"/>
  <c r="H200" i="7"/>
  <c r="D200" i="7"/>
  <c r="C200" i="7"/>
  <c r="K198" i="7"/>
  <c r="J198" i="7"/>
  <c r="I198" i="7"/>
  <c r="H198" i="7"/>
  <c r="G198" i="7"/>
  <c r="F198" i="7"/>
  <c r="D198" i="7"/>
  <c r="C198" i="7"/>
  <c r="F197" i="7"/>
  <c r="F193" i="7" s="1"/>
  <c r="K193" i="7"/>
  <c r="J193" i="7"/>
  <c r="I193" i="7"/>
  <c r="H193" i="7"/>
  <c r="G193" i="7"/>
  <c r="D193" i="7"/>
  <c r="K190" i="7"/>
  <c r="J190" i="7"/>
  <c r="I190" i="7"/>
  <c r="H190" i="7"/>
  <c r="G190" i="7"/>
  <c r="F190" i="7"/>
  <c r="D190" i="7"/>
  <c r="C190" i="7"/>
  <c r="K188" i="7"/>
  <c r="J188" i="7"/>
  <c r="I188" i="7"/>
  <c r="H188" i="7"/>
  <c r="G188" i="7"/>
  <c r="F188" i="7"/>
  <c r="D188" i="7"/>
  <c r="C188" i="7"/>
  <c r="K186" i="7"/>
  <c r="J186" i="7"/>
  <c r="J185" i="7" s="1"/>
  <c r="I186" i="7"/>
  <c r="I185" i="7" s="1"/>
  <c r="H186" i="7"/>
  <c r="H185" i="7" s="1"/>
  <c r="G186" i="7"/>
  <c r="G185" i="7" s="1"/>
  <c r="F186" i="7"/>
  <c r="F185" i="7" s="1"/>
  <c r="D186" i="7"/>
  <c r="D185" i="7" s="1"/>
  <c r="C186" i="7"/>
  <c r="C185" i="7" s="1"/>
  <c r="C266" i="7"/>
  <c r="D266" i="7"/>
  <c r="E266" i="7"/>
  <c r="K266" i="7"/>
  <c r="F267" i="7"/>
  <c r="G267" i="7"/>
  <c r="F268" i="7"/>
  <c r="G268" i="7"/>
  <c r="F269" i="7"/>
  <c r="G269" i="7"/>
  <c r="C270" i="7"/>
  <c r="D270" i="7"/>
  <c r="E270" i="7"/>
  <c r="H270" i="7"/>
  <c r="H265" i="7" s="1"/>
  <c r="I270" i="7"/>
  <c r="J270" i="7"/>
  <c r="J265" i="7" s="1"/>
  <c r="K270" i="7"/>
  <c r="F271" i="7"/>
  <c r="F270" i="7" s="1"/>
  <c r="G271" i="7"/>
  <c r="G270" i="7" s="1"/>
  <c r="C273" i="7"/>
  <c r="D273" i="7"/>
  <c r="E273" i="7"/>
  <c r="H273" i="7"/>
  <c r="I273" i="7"/>
  <c r="J273" i="7"/>
  <c r="K273" i="7"/>
  <c r="F274" i="7"/>
  <c r="F273" i="7" s="1"/>
  <c r="G274" i="7"/>
  <c r="G273" i="7" s="1"/>
  <c r="C275" i="7"/>
  <c r="D275" i="7"/>
  <c r="E275" i="7"/>
  <c r="H275" i="7"/>
  <c r="I275" i="7"/>
  <c r="J275" i="7"/>
  <c r="K275" i="7"/>
  <c r="F276" i="7"/>
  <c r="F275" i="7" s="1"/>
  <c r="G276" i="7"/>
  <c r="G275" i="7" s="1"/>
  <c r="C277" i="7"/>
  <c r="D277" i="7"/>
  <c r="E277" i="7"/>
  <c r="H277" i="7"/>
  <c r="I277" i="7"/>
  <c r="J277" i="7"/>
  <c r="K277" i="7"/>
  <c r="F278" i="7"/>
  <c r="G278" i="7"/>
  <c r="F279" i="7"/>
  <c r="G279" i="7"/>
  <c r="C280" i="7"/>
  <c r="D280" i="7"/>
  <c r="E280" i="7"/>
  <c r="H280" i="7"/>
  <c r="I280" i="7"/>
  <c r="J280" i="7"/>
  <c r="K280" i="7"/>
  <c r="F281" i="7"/>
  <c r="F280" i="7" s="1"/>
  <c r="G281" i="7"/>
  <c r="G280" i="7" s="1"/>
  <c r="C283" i="7"/>
  <c r="D283" i="7"/>
  <c r="E283" i="7"/>
  <c r="H283" i="7"/>
  <c r="I283" i="7"/>
  <c r="J283" i="7"/>
  <c r="K283" i="7"/>
  <c r="F284" i="7"/>
  <c r="G284" i="7"/>
  <c r="F285" i="7"/>
  <c r="G285" i="7"/>
  <c r="F286" i="7"/>
  <c r="G286" i="7"/>
  <c r="C287" i="7"/>
  <c r="D287" i="7"/>
  <c r="E287" i="7"/>
  <c r="H287" i="7"/>
  <c r="I287" i="7"/>
  <c r="J287" i="7"/>
  <c r="K287" i="7"/>
  <c r="F288" i="7"/>
  <c r="G288" i="7"/>
  <c r="F289" i="7"/>
  <c r="G289" i="7"/>
  <c r="F290" i="7"/>
  <c r="G290" i="7"/>
  <c r="C291" i="7"/>
  <c r="D291" i="7"/>
  <c r="E291" i="7"/>
  <c r="H291" i="7"/>
  <c r="I291" i="7"/>
  <c r="J291" i="7"/>
  <c r="K291" i="7"/>
  <c r="F292" i="7"/>
  <c r="F291" i="7" s="1"/>
  <c r="G292" i="7"/>
  <c r="G291" i="7" s="1"/>
  <c r="C293" i="7"/>
  <c r="D293" i="7"/>
  <c r="E293" i="7"/>
  <c r="H293" i="7"/>
  <c r="I293" i="7"/>
  <c r="J293" i="7"/>
  <c r="K293" i="7"/>
  <c r="F294" i="7"/>
  <c r="F293" i="7" s="1"/>
  <c r="G294" i="7"/>
  <c r="G293" i="7" s="1"/>
  <c r="C295" i="7"/>
  <c r="D295" i="7"/>
  <c r="E295" i="7"/>
  <c r="H295" i="7"/>
  <c r="I295" i="7"/>
  <c r="J295" i="7"/>
  <c r="K295" i="7"/>
  <c r="K185" i="7" l="1"/>
  <c r="C255" i="7"/>
  <c r="F255" i="7"/>
  <c r="H192" i="7"/>
  <c r="I230" i="7"/>
  <c r="H230" i="7"/>
  <c r="H184" i="7" s="1"/>
  <c r="K32" i="7"/>
  <c r="I192" i="7"/>
  <c r="C192" i="7"/>
  <c r="J32" i="7"/>
  <c r="F32" i="7"/>
  <c r="G32" i="7"/>
  <c r="D192" i="7"/>
  <c r="J192" i="7"/>
  <c r="G230" i="7"/>
  <c r="K230" i="7"/>
  <c r="G255" i="7"/>
  <c r="K255" i="7"/>
  <c r="I32" i="7"/>
  <c r="D32" i="7"/>
  <c r="I265" i="7"/>
  <c r="G192" i="7"/>
  <c r="K192" i="7"/>
  <c r="C32" i="7"/>
  <c r="H32" i="7"/>
  <c r="D255" i="7"/>
  <c r="I255" i="7"/>
  <c r="D230" i="7"/>
  <c r="J230" i="7"/>
  <c r="C230" i="7"/>
  <c r="F224" i="7"/>
  <c r="G266" i="7"/>
  <c r="G265" i="7" s="1"/>
  <c r="D265" i="7"/>
  <c r="K265" i="7"/>
  <c r="G277" i="7"/>
  <c r="G272" i="7" s="1"/>
  <c r="F227" i="7"/>
  <c r="F236" i="7"/>
  <c r="F243" i="7"/>
  <c r="F266" i="7"/>
  <c r="F265" i="7" s="1"/>
  <c r="E265" i="7"/>
  <c r="K272" i="7"/>
  <c r="F231" i="7"/>
  <c r="F283" i="7"/>
  <c r="I272" i="7"/>
  <c r="J272" i="7"/>
  <c r="F287" i="7"/>
  <c r="D272" i="7"/>
  <c r="F214" i="7"/>
  <c r="G283" i="7"/>
  <c r="G287" i="7"/>
  <c r="F277" i="7"/>
  <c r="F272" i="7" s="1"/>
  <c r="E272" i="7"/>
  <c r="H272" i="7"/>
  <c r="C272" i="7"/>
  <c r="C265" i="7"/>
  <c r="J184" i="7" l="1"/>
  <c r="F230" i="7"/>
  <c r="D184" i="7"/>
  <c r="I184" i="7"/>
  <c r="C184" i="7"/>
  <c r="G184" i="7"/>
  <c r="K184" i="7"/>
  <c r="F192" i="7"/>
  <c r="F184" i="7" s="1"/>
  <c r="D18" i="7" l="1"/>
  <c r="F18" i="7"/>
  <c r="G18" i="7"/>
  <c r="H18" i="7"/>
  <c r="I18" i="7"/>
  <c r="J18" i="7"/>
  <c r="K18" i="7"/>
  <c r="L18" i="7"/>
  <c r="C18" i="7"/>
  <c r="D15" i="7"/>
  <c r="F15" i="7"/>
  <c r="G15" i="7"/>
  <c r="H15" i="7"/>
  <c r="I15" i="7"/>
  <c r="J15" i="7"/>
  <c r="K15" i="7"/>
  <c r="C15" i="7"/>
  <c r="D13" i="7"/>
  <c r="F13" i="7"/>
  <c r="G13" i="7"/>
  <c r="H13" i="7"/>
  <c r="I13" i="7"/>
  <c r="J13" i="7"/>
  <c r="K13" i="7"/>
  <c r="C13" i="7"/>
  <c r="D11" i="7"/>
  <c r="F11" i="7"/>
  <c r="G11" i="7"/>
  <c r="H11" i="7"/>
  <c r="I11" i="7"/>
  <c r="J11" i="7"/>
  <c r="K11" i="7"/>
  <c r="L11" i="7"/>
  <c r="C11" i="7"/>
  <c r="D101" i="7"/>
  <c r="G101" i="7"/>
  <c r="H101" i="7"/>
  <c r="I101" i="7"/>
  <c r="J101" i="7"/>
  <c r="K101" i="7"/>
  <c r="C101" i="7"/>
  <c r="D98" i="7"/>
  <c r="F98" i="7"/>
  <c r="G98" i="7"/>
  <c r="H98" i="7"/>
  <c r="I98" i="7"/>
  <c r="J98" i="7"/>
  <c r="K98" i="7"/>
  <c r="C98" i="7"/>
  <c r="D95" i="7"/>
  <c r="F95" i="7"/>
  <c r="G95" i="7"/>
  <c r="H95" i="7"/>
  <c r="I95" i="7"/>
  <c r="J95" i="7"/>
  <c r="K95" i="7"/>
  <c r="C95" i="7"/>
  <c r="D91" i="7"/>
  <c r="D90" i="7" s="1"/>
  <c r="D89" i="7" s="1"/>
  <c r="F91" i="7"/>
  <c r="F90" i="7" s="1"/>
  <c r="F89" i="7" s="1"/>
  <c r="G91" i="7"/>
  <c r="G90" i="7" s="1"/>
  <c r="G89" i="7" s="1"/>
  <c r="H91" i="7"/>
  <c r="H90" i="7" s="1"/>
  <c r="H89" i="7" s="1"/>
  <c r="I91" i="7"/>
  <c r="I90" i="7" s="1"/>
  <c r="I89" i="7" s="1"/>
  <c r="J91" i="7"/>
  <c r="J90" i="7" s="1"/>
  <c r="J89" i="7" s="1"/>
  <c r="K91" i="7"/>
  <c r="K90" i="7" s="1"/>
  <c r="K89" i="7" s="1"/>
  <c r="C91" i="7"/>
  <c r="C90" i="7" s="1"/>
  <c r="C89" i="7" s="1"/>
  <c r="D310" i="7" l="1"/>
  <c r="E310" i="7"/>
  <c r="F310" i="7"/>
  <c r="G310" i="7"/>
  <c r="H310" i="7"/>
  <c r="I310" i="7"/>
  <c r="J310" i="7"/>
  <c r="K310" i="7"/>
  <c r="C310" i="7"/>
  <c r="D308" i="7"/>
  <c r="E308" i="7"/>
  <c r="F308" i="7"/>
  <c r="G308" i="7"/>
  <c r="H308" i="7"/>
  <c r="I308" i="7"/>
  <c r="J308" i="7"/>
  <c r="K308" i="7"/>
  <c r="L308" i="7"/>
  <c r="C308" i="7"/>
  <c r="K306" i="7"/>
  <c r="D313" i="7"/>
  <c r="D312" i="7" s="1"/>
  <c r="E313" i="7"/>
  <c r="E312" i="7" s="1"/>
  <c r="F313" i="7"/>
  <c r="F312" i="7" s="1"/>
  <c r="G313" i="7"/>
  <c r="G312" i="7" s="1"/>
  <c r="G306" i="7" s="1"/>
  <c r="H313" i="7"/>
  <c r="H312" i="7" s="1"/>
  <c r="H306" i="7" s="1"/>
  <c r="I313" i="7"/>
  <c r="I312" i="7" s="1"/>
  <c r="I306" i="7" s="1"/>
  <c r="J313" i="7"/>
  <c r="J312" i="7" s="1"/>
  <c r="J306" i="7" s="1"/>
  <c r="K313" i="7"/>
  <c r="L313" i="7"/>
  <c r="L312" i="7" s="1"/>
  <c r="C313" i="7"/>
  <c r="C312" i="7" s="1"/>
  <c r="L317" i="7"/>
  <c r="L316" i="7" s="1"/>
  <c r="C318" i="7"/>
  <c r="C317" i="7" s="1"/>
  <c r="C316" i="7" s="1"/>
  <c r="D318" i="7"/>
  <c r="D317" i="7" s="1"/>
  <c r="D316" i="7" s="1"/>
  <c r="E318" i="7"/>
  <c r="E317" i="7" s="1"/>
  <c r="E316" i="7" s="1"/>
  <c r="F318" i="7"/>
  <c r="F317" i="7" s="1"/>
  <c r="F316" i="7" s="1"/>
  <c r="G318" i="7"/>
  <c r="G317" i="7" s="1"/>
  <c r="G316" i="7" s="1"/>
  <c r="H318" i="7"/>
  <c r="H317" i="7" s="1"/>
  <c r="H316" i="7" s="1"/>
  <c r="I318" i="7"/>
  <c r="I317" i="7" s="1"/>
  <c r="I316" i="7" s="1"/>
  <c r="J318" i="7"/>
  <c r="J317" i="7" s="1"/>
  <c r="J316" i="7" s="1"/>
  <c r="K318" i="7"/>
  <c r="K317" i="7" s="1"/>
  <c r="K316" i="7" s="1"/>
  <c r="E302" i="7"/>
  <c r="E301" i="7" s="1"/>
  <c r="E300" i="7" s="1"/>
  <c r="F302" i="7"/>
  <c r="F301" i="7" s="1"/>
  <c r="F300" i="7" s="1"/>
  <c r="G302" i="7"/>
  <c r="G301" i="7" s="1"/>
  <c r="G300" i="7" s="1"/>
  <c r="H302" i="7"/>
  <c r="H301" i="7" s="1"/>
  <c r="H300" i="7" s="1"/>
  <c r="I302" i="7"/>
  <c r="I301" i="7" s="1"/>
  <c r="I300" i="7" s="1"/>
  <c r="J302" i="7"/>
  <c r="J301" i="7" s="1"/>
  <c r="J300" i="7" s="1"/>
  <c r="K302" i="7"/>
  <c r="K301" i="7" s="1"/>
  <c r="K300" i="7" s="1"/>
  <c r="L302" i="7"/>
  <c r="L301" i="7" s="1"/>
  <c r="L300" i="7" s="1"/>
  <c r="D304" i="7"/>
  <c r="D303" i="7"/>
  <c r="C302" i="7"/>
  <c r="C301" i="7" s="1"/>
  <c r="C300" i="7" s="1"/>
  <c r="L17" i="7"/>
  <c r="K17" i="7"/>
  <c r="J17" i="7"/>
  <c r="I17" i="7"/>
  <c r="H17" i="7"/>
  <c r="G17" i="7"/>
  <c r="F17" i="7"/>
  <c r="D17" i="7"/>
  <c r="C17" i="7"/>
  <c r="L10" i="7"/>
  <c r="K10" i="7"/>
  <c r="J10" i="7"/>
  <c r="I10" i="7"/>
  <c r="H10" i="7"/>
  <c r="G10" i="7"/>
  <c r="F10" i="7"/>
  <c r="D10" i="7"/>
  <c r="C10" i="7"/>
  <c r="G305" i="7" l="1"/>
  <c r="K305" i="7"/>
  <c r="J305" i="7"/>
  <c r="I305" i="7"/>
  <c r="H305" i="7"/>
  <c r="G9" i="7"/>
  <c r="E307" i="7"/>
  <c r="E306" i="7" s="1"/>
  <c r="E305" i="7" s="1"/>
  <c r="H9" i="7"/>
  <c r="L9" i="7"/>
  <c r="D9" i="7"/>
  <c r="F307" i="7"/>
  <c r="F306" i="7" s="1"/>
  <c r="F305" i="7" s="1"/>
  <c r="D307" i="7"/>
  <c r="D306" i="7" s="1"/>
  <c r="D305" i="7" s="1"/>
  <c r="F9" i="7"/>
  <c r="J9" i="7"/>
  <c r="C307" i="7"/>
  <c r="C306" i="7" s="1"/>
  <c r="C305" i="7" s="1"/>
  <c r="D302" i="7"/>
  <c r="D301" i="7" s="1"/>
  <c r="D300" i="7" s="1"/>
  <c r="I9" i="7"/>
  <c r="C9" i="7"/>
  <c r="K9" i="7"/>
  <c r="L264" i="7" l="1"/>
  <c r="G299" i="7"/>
  <c r="F299" i="7"/>
  <c r="G298" i="7"/>
  <c r="F298" i="7"/>
  <c r="K297" i="7"/>
  <c r="K282" i="7" s="1"/>
  <c r="K264" i="7" s="1"/>
  <c r="J297" i="7"/>
  <c r="J282" i="7" s="1"/>
  <c r="J264" i="7" s="1"/>
  <c r="I297" i="7"/>
  <c r="I282" i="7" s="1"/>
  <c r="I264" i="7" s="1"/>
  <c r="H297" i="7"/>
  <c r="H282" i="7" s="1"/>
  <c r="H264" i="7" s="1"/>
  <c r="E297" i="7"/>
  <c r="E282" i="7" s="1"/>
  <c r="E264" i="7" s="1"/>
  <c r="D297" i="7"/>
  <c r="D282" i="7" s="1"/>
  <c r="D264" i="7" s="1"/>
  <c r="C297" i="7"/>
  <c r="C282" i="7" s="1"/>
  <c r="C264" i="7" s="1"/>
  <c r="G296" i="7"/>
  <c r="G295" i="7" s="1"/>
  <c r="F296" i="7"/>
  <c r="F295" i="7" s="1"/>
  <c r="G297" i="7" l="1"/>
  <c r="G282" i="7" s="1"/>
  <c r="G264" i="7" s="1"/>
  <c r="F297" i="7"/>
  <c r="F282" i="7" s="1"/>
  <c r="F264" i="7" s="1"/>
  <c r="D104" i="7" l="1"/>
  <c r="F104" i="7"/>
  <c r="G104" i="7"/>
  <c r="H104" i="7"/>
  <c r="I104" i="7"/>
  <c r="J104" i="7"/>
  <c r="K104" i="7"/>
  <c r="C104" i="7"/>
  <c r="F103" i="7" l="1"/>
  <c r="F102" i="7"/>
  <c r="K100" i="7"/>
  <c r="J100" i="7"/>
  <c r="I100" i="7"/>
  <c r="H100" i="7"/>
  <c r="G100" i="7"/>
  <c r="D100" i="7"/>
  <c r="C100" i="7"/>
  <c r="K97" i="7"/>
  <c r="J97" i="7"/>
  <c r="I97" i="7"/>
  <c r="H97" i="7"/>
  <c r="G97" i="7"/>
  <c r="F97" i="7"/>
  <c r="D97" i="7"/>
  <c r="C97" i="7"/>
  <c r="K94" i="7"/>
  <c r="J94" i="7"/>
  <c r="I94" i="7"/>
  <c r="H94" i="7"/>
  <c r="G94" i="7"/>
  <c r="F94" i="7"/>
  <c r="D94" i="7"/>
  <c r="C94" i="7"/>
  <c r="F101" i="7" l="1"/>
  <c r="G93" i="7"/>
  <c r="K93" i="7"/>
  <c r="C93" i="7"/>
  <c r="I93" i="7"/>
  <c r="J93" i="7"/>
  <c r="D93" i="7"/>
  <c r="H93" i="7"/>
  <c r="F100" i="7"/>
  <c r="F93" i="7" s="1"/>
  <c r="L55" i="7"/>
  <c r="D87" i="7"/>
  <c r="D86" i="7" s="1"/>
  <c r="F87" i="7"/>
  <c r="F86" i="7" s="1"/>
  <c r="G87" i="7"/>
  <c r="G86" i="7" s="1"/>
  <c r="H87" i="7"/>
  <c r="H86" i="7" s="1"/>
  <c r="I87" i="7"/>
  <c r="I86" i="7" s="1"/>
  <c r="J87" i="7"/>
  <c r="J86" i="7" s="1"/>
  <c r="K87" i="7"/>
  <c r="K86" i="7" s="1"/>
  <c r="C87" i="7"/>
  <c r="C86" i="7" s="1"/>
  <c r="D83" i="7"/>
  <c r="D82" i="7" s="1"/>
  <c r="F83" i="7"/>
  <c r="F82" i="7" s="1"/>
  <c r="G83" i="7"/>
  <c r="G82" i="7" s="1"/>
  <c r="H83" i="7"/>
  <c r="H82" i="7" s="1"/>
  <c r="I83" i="7"/>
  <c r="I82" i="7" s="1"/>
  <c r="J83" i="7"/>
  <c r="J82" i="7" s="1"/>
  <c r="K83" i="7"/>
  <c r="K82" i="7" s="1"/>
  <c r="C83" i="7"/>
  <c r="C82" i="7" s="1"/>
  <c r="D80" i="7"/>
  <c r="D79" i="7" s="1"/>
  <c r="F80" i="7"/>
  <c r="F79" i="7" s="1"/>
  <c r="G80" i="7"/>
  <c r="G79" i="7" s="1"/>
  <c r="H80" i="7"/>
  <c r="H79" i="7" s="1"/>
  <c r="I80" i="7"/>
  <c r="I79" i="7" s="1"/>
  <c r="J80" i="7"/>
  <c r="J79" i="7" s="1"/>
  <c r="K80" i="7"/>
  <c r="K79" i="7" s="1"/>
  <c r="C80" i="7"/>
  <c r="C79" i="7" s="1"/>
  <c r="D77" i="7"/>
  <c r="F77" i="7"/>
  <c r="G77" i="7"/>
  <c r="H77" i="7"/>
  <c r="I77" i="7"/>
  <c r="J77" i="7"/>
  <c r="K77" i="7"/>
  <c r="C77" i="7"/>
  <c r="D75" i="7"/>
  <c r="F75" i="7"/>
  <c r="G75" i="7"/>
  <c r="H75" i="7"/>
  <c r="I75" i="7"/>
  <c r="J75" i="7"/>
  <c r="K75" i="7"/>
  <c r="C75" i="7"/>
  <c r="D73" i="7"/>
  <c r="F73" i="7"/>
  <c r="G73" i="7"/>
  <c r="H73" i="7"/>
  <c r="I73" i="7"/>
  <c r="J73" i="7"/>
  <c r="K73" i="7"/>
  <c r="C73" i="7"/>
  <c r="D70" i="7"/>
  <c r="F70" i="7"/>
  <c r="G70" i="7"/>
  <c r="H70" i="7"/>
  <c r="I70" i="7"/>
  <c r="J70" i="7"/>
  <c r="K70" i="7"/>
  <c r="C70" i="7"/>
  <c r="D68" i="7"/>
  <c r="F68" i="7"/>
  <c r="G68" i="7"/>
  <c r="H68" i="7"/>
  <c r="I68" i="7"/>
  <c r="J68" i="7"/>
  <c r="K68" i="7"/>
  <c r="C68" i="7"/>
  <c r="D65" i="7"/>
  <c r="F65" i="7"/>
  <c r="G65" i="7"/>
  <c r="H65" i="7"/>
  <c r="I65" i="7"/>
  <c r="J65" i="7"/>
  <c r="K65" i="7"/>
  <c r="C65" i="7"/>
  <c r="D63" i="7"/>
  <c r="F63" i="7"/>
  <c r="G63" i="7"/>
  <c r="H63" i="7"/>
  <c r="I63" i="7"/>
  <c r="J63" i="7"/>
  <c r="K63" i="7"/>
  <c r="C63" i="7"/>
  <c r="D59" i="7"/>
  <c r="F59" i="7"/>
  <c r="G59" i="7"/>
  <c r="H59" i="7"/>
  <c r="I59" i="7"/>
  <c r="J59" i="7"/>
  <c r="K59" i="7"/>
  <c r="C59" i="7"/>
  <c r="D57" i="7"/>
  <c r="F57" i="7"/>
  <c r="G57" i="7"/>
  <c r="H57" i="7"/>
  <c r="I57" i="7"/>
  <c r="J57" i="7"/>
  <c r="K57" i="7"/>
  <c r="C57" i="7"/>
  <c r="J56" i="7" l="1"/>
  <c r="F56" i="7"/>
  <c r="C62" i="7"/>
  <c r="H62" i="7"/>
  <c r="D62" i="7"/>
  <c r="I56" i="7"/>
  <c r="I62" i="7"/>
  <c r="K67" i="7"/>
  <c r="G67" i="7"/>
  <c r="J72" i="7"/>
  <c r="F72" i="7"/>
  <c r="I67" i="7"/>
  <c r="I72" i="7"/>
  <c r="C56" i="7"/>
  <c r="H56" i="7"/>
  <c r="D56" i="7"/>
  <c r="H72" i="7"/>
  <c r="D72" i="7"/>
  <c r="C72" i="7"/>
  <c r="H67" i="7"/>
  <c r="K72" i="7"/>
  <c r="G72" i="7"/>
  <c r="J62" i="7"/>
  <c r="F62" i="7"/>
  <c r="D67" i="7"/>
  <c r="K56" i="7"/>
  <c r="G56" i="7"/>
  <c r="K62" i="7"/>
  <c r="G62" i="7"/>
  <c r="J67" i="7"/>
  <c r="F67" i="7"/>
  <c r="C67" i="7"/>
  <c r="H55" i="7" l="1"/>
  <c r="D55" i="7"/>
  <c r="I55" i="7"/>
  <c r="J55" i="7"/>
  <c r="C55" i="7"/>
  <c r="F55" i="7"/>
  <c r="G55" i="7"/>
  <c r="K55" i="7"/>
  <c r="F20" i="5" l="1"/>
  <c r="D20" i="7"/>
  <c r="D8" i="7" s="1"/>
  <c r="D320" i="7" s="1"/>
  <c r="E320" i="7"/>
  <c r="F20" i="7"/>
  <c r="F8" i="7" s="1"/>
  <c r="F320" i="7" s="1"/>
  <c r="G20" i="7"/>
  <c r="G8" i="7" s="1"/>
  <c r="G320" i="7" s="1"/>
  <c r="H20" i="7"/>
  <c r="H8" i="7" s="1"/>
  <c r="H320" i="7" s="1"/>
  <c r="I20" i="7"/>
  <c r="I8" i="7" s="1"/>
  <c r="I320" i="7" s="1"/>
  <c r="J20" i="7"/>
  <c r="J8" i="7" s="1"/>
  <c r="J320" i="7" s="1"/>
  <c r="K20" i="7"/>
  <c r="K8" i="7" s="1"/>
  <c r="K320" i="7" s="1"/>
  <c r="C20" i="7"/>
  <c r="C8" i="7" s="1"/>
  <c r="C320" i="7" s="1"/>
  <c r="K14" i="5" l="1"/>
  <c r="D16" i="5" l="1"/>
  <c r="C16" i="5"/>
  <c r="K15" i="5"/>
  <c r="G15" i="5" s="1"/>
  <c r="D15" i="5"/>
  <c r="C15" i="5"/>
  <c r="C14" i="5"/>
  <c r="F14" i="5" s="1"/>
  <c r="C13" i="5"/>
  <c r="F13" i="5" s="1"/>
  <c r="C12" i="5"/>
  <c r="F12" i="5" s="1"/>
  <c r="G10" i="5"/>
  <c r="G11" i="5"/>
  <c r="G12" i="5"/>
  <c r="G13" i="5"/>
  <c r="G14" i="5"/>
  <c r="G16" i="5"/>
  <c r="G17" i="5"/>
  <c r="G9" i="5"/>
  <c r="C11" i="5"/>
  <c r="F11" i="5" s="1"/>
  <c r="D10" i="5"/>
  <c r="C10" i="5"/>
  <c r="F21" i="5"/>
  <c r="F22" i="5"/>
  <c r="F23" i="5"/>
  <c r="F24" i="5"/>
  <c r="F25" i="5"/>
  <c r="F26" i="5"/>
  <c r="F27" i="5"/>
  <c r="F28" i="5"/>
  <c r="F29" i="5"/>
  <c r="F17" i="5"/>
  <c r="F18" i="5"/>
  <c r="C9" i="5"/>
  <c r="F9" i="5" s="1"/>
  <c r="F19" i="1"/>
  <c r="F20" i="1"/>
  <c r="F21" i="1"/>
  <c r="F22" i="1"/>
  <c r="F23" i="1"/>
  <c r="F24" i="1"/>
  <c r="F25" i="1"/>
  <c r="F26" i="1"/>
  <c r="F27" i="1"/>
  <c r="F28" i="1"/>
  <c r="E18" i="1"/>
  <c r="D18" i="1"/>
  <c r="C18" i="1"/>
  <c r="F18" i="1" s="1"/>
  <c r="D17" i="1"/>
  <c r="F17" i="1" s="1"/>
  <c r="D16" i="1"/>
  <c r="F16" i="1" s="1"/>
  <c r="D15" i="1"/>
  <c r="F15" i="1" s="1"/>
  <c r="D14" i="1"/>
  <c r="F14" i="1" s="1"/>
  <c r="D13" i="1"/>
  <c r="C13" i="1"/>
  <c r="D12" i="1"/>
  <c r="F12" i="1" s="1"/>
  <c r="D11" i="1"/>
  <c r="F11" i="1" s="1"/>
  <c r="D10" i="1"/>
  <c r="F10" i="1" s="1"/>
  <c r="D9" i="1"/>
  <c r="F9" i="1" s="1"/>
  <c r="D8" i="1"/>
  <c r="C8" i="1"/>
  <c r="C7" i="1" s="1"/>
  <c r="C29" i="1" s="1"/>
  <c r="E7" i="1"/>
  <c r="F10" i="5" l="1"/>
  <c r="F13" i="1"/>
  <c r="E29" i="1"/>
  <c r="F8" i="1"/>
  <c r="F15" i="5"/>
  <c r="D7" i="1"/>
  <c r="D29" i="1" s="1"/>
  <c r="F29" i="1" s="1"/>
  <c r="F16" i="5"/>
  <c r="F7" i="1" l="1"/>
  <c r="H8" i="5"/>
  <c r="I8" i="5"/>
  <c r="J8" i="5"/>
  <c r="K8" i="5"/>
  <c r="D19" i="5" l="1"/>
  <c r="E19" i="5"/>
  <c r="F19" i="5"/>
  <c r="G19" i="5"/>
  <c r="H19" i="5"/>
  <c r="I19" i="5"/>
  <c r="J19" i="5"/>
  <c r="K19" i="5"/>
  <c r="C19" i="5"/>
  <c r="D8" i="5"/>
  <c r="E8" i="5"/>
  <c r="F8" i="5"/>
  <c r="G8" i="5"/>
  <c r="C8" i="5"/>
  <c r="D12" i="8" l="1"/>
  <c r="G12" i="8"/>
  <c r="C12" i="8"/>
  <c r="D30" i="5" l="1"/>
  <c r="E30" i="5"/>
  <c r="F30" i="5"/>
  <c r="G30" i="5"/>
  <c r="H30" i="5"/>
  <c r="I30" i="5"/>
  <c r="J30" i="5"/>
  <c r="K30" i="5"/>
  <c r="C30" i="5"/>
  <c r="E12" i="8" l="1"/>
</calcChain>
</file>

<file path=xl/sharedStrings.xml><?xml version="1.0" encoding="utf-8"?>
<sst xmlns="http://schemas.openxmlformats.org/spreadsheetml/2006/main" count="594" uniqueCount="451">
  <si>
    <t>STT</t>
  </si>
  <si>
    <t>ĐƠN VỊ</t>
  </si>
  <si>
    <t>Năm 2020</t>
  </si>
  <si>
    <t>Năm 2021</t>
  </si>
  <si>
    <t>Tổng cộng</t>
  </si>
  <si>
    <t>Ghi chú</t>
  </si>
  <si>
    <t>Đơn vị cấp huyện</t>
  </si>
  <si>
    <t>Doanh số cho vay</t>
  </si>
  <si>
    <t>Doanh số thu nợ</t>
  </si>
  <si>
    <t>Doanh số xử lý rủi ro</t>
  </si>
  <si>
    <t>Dư nợ đến thời điểm báo cáo</t>
  </si>
  <si>
    <t>Số hộ còn dư nợ đến thời điểm báo cáo</t>
  </si>
  <si>
    <t>Trong đó</t>
  </si>
  <si>
    <t>Hộ nghèo</t>
  </si>
  <si>
    <t>Hộ cận nghèo</t>
  </si>
  <si>
    <t>Hộ mới thoát nghèo</t>
  </si>
  <si>
    <t>Hộ có mức sống trung bình</t>
  </si>
  <si>
    <t>I</t>
  </si>
  <si>
    <t>Cho vay tiêu dùng</t>
  </si>
  <si>
    <t>II</t>
  </si>
  <si>
    <t>Cho vay kinh doanh, buôn bán nhỏ</t>
  </si>
  <si>
    <t>III</t>
  </si>
  <si>
    <t>Tổng cộng (I+II)</t>
  </si>
  <si>
    <t>ĐVT: Triệu đồng; hộ</t>
  </si>
  <si>
    <t>Tổ Tiết kiệm và vay vốn</t>
  </si>
  <si>
    <t>Đối tượng vay</t>
  </si>
  <si>
    <t>Số hộ còn dư nợ</t>
  </si>
  <si>
    <t>Dư nợ hiện có tại Ngân hàng</t>
  </si>
  <si>
    <t>Dư nợ mới theo ĐA vay tiêu dùng</t>
  </si>
  <si>
    <t>Vay kinh doanh, buôn bán nhỏ</t>
  </si>
  <si>
    <t xml:space="preserve">Số hộ còn dư nợ </t>
  </si>
  <si>
    <t>Dư nợ</t>
  </si>
  <si>
    <t>Vay tiêu dùng</t>
  </si>
  <si>
    <t>Thị Trấn</t>
  </si>
  <si>
    <t>KẾT QUẢ CHO VAY TIÊU DÙNG ĐẾN NGÀY 30-6-2022</t>
  </si>
  <si>
    <t>Văn Thị Gái</t>
  </si>
  <si>
    <t>Đắk Glei</t>
  </si>
  <si>
    <t>Thành phố Kon Tum</t>
  </si>
  <si>
    <t>Sa Thầy</t>
  </si>
  <si>
    <t>Đắk Tô</t>
  </si>
  <si>
    <t>Kon Rẫy</t>
  </si>
  <si>
    <t>Đắk Hà</t>
  </si>
  <si>
    <t>Ngọc Hồi</t>
  </si>
  <si>
    <t>Ia H'Drai</t>
  </si>
  <si>
    <t>Tu Mơ Rông</t>
  </si>
  <si>
    <t>Kon Plông</t>
  </si>
  <si>
    <t>Huyện Sa Thầy</t>
  </si>
  <si>
    <t>Huyện Đắk Tô</t>
  </si>
  <si>
    <t>Huyện Đắk Glei</t>
  </si>
  <si>
    <t>Huyện Kon Rẫy</t>
  </si>
  <si>
    <t>Huyện Đắk Hà</t>
  </si>
  <si>
    <t>Huyện Ngọc Hồi</t>
  </si>
  <si>
    <t>Huyện Ia H'Drai</t>
  </si>
  <si>
    <t>Huyện Tu Mơ Rông</t>
  </si>
  <si>
    <t>Huyện Kon Plông</t>
  </si>
  <si>
    <t xml:space="preserve">Tổng cộng </t>
  </si>
  <si>
    <t>Lê Thị Thanh Hà</t>
  </si>
  <si>
    <t>Xã Đăk Pék</t>
  </si>
  <si>
    <t xml:space="preserve">Tổ TK&amp;VV </t>
  </si>
  <si>
    <t>Phường Quang Trung</t>
  </si>
  <si>
    <t>xã Đoàn Kết</t>
  </si>
  <si>
    <t>Xã Hà Mòn</t>
  </si>
  <si>
    <t>Xã Ngọk Réo</t>
  </si>
  <si>
    <t>Xã Ngọk Wang</t>
  </si>
  <si>
    <t>Xã Đăk Long</t>
  </si>
  <si>
    <t>Thị trấn Đăk Hà</t>
  </si>
  <si>
    <t>Xã Đăk Ngọk</t>
  </si>
  <si>
    <t>Xã Đăk Ui</t>
  </si>
  <si>
    <t>Xã Đăk Pxi</t>
  </si>
  <si>
    <t>Xã Đăk Mar</t>
  </si>
  <si>
    <t>4.1.</t>
  </si>
  <si>
    <t>Ia Tơi</t>
  </si>
  <si>
    <t>Ia Dom</t>
  </si>
  <si>
    <t>Thị trấn Măng đen</t>
  </si>
  <si>
    <t>Xã Đắk Xú</t>
  </si>
  <si>
    <t>Xã Đắk kan</t>
  </si>
  <si>
    <t>Xã Đắk Ang</t>
  </si>
  <si>
    <t>Xã Pờ Y</t>
  </si>
  <si>
    <t>Xã Saloong</t>
  </si>
  <si>
    <t>Tân Cảnh</t>
  </si>
  <si>
    <t>Diên Bình</t>
  </si>
  <si>
    <t>Đăk Rơ Nga</t>
  </si>
  <si>
    <t>ĐăK Trăm</t>
  </si>
  <si>
    <t>Pô Kô</t>
  </si>
  <si>
    <t>Văn Lem</t>
  </si>
  <si>
    <t>Xã Rờ Kơi</t>
  </si>
  <si>
    <t>Xã Sa Nghĩa</t>
  </si>
  <si>
    <t>Xã Sa Nhơn</t>
  </si>
  <si>
    <t>Xã Sa Sơn</t>
  </si>
  <si>
    <t>Thị trấn Sa Thầy</t>
  </si>
  <si>
    <t>Xã Yaxiêr</t>
  </si>
  <si>
    <t>Xã Mô Rai</t>
  </si>
  <si>
    <t>VỐN NGÂN SÁCH ỦY THÁC SANG NGÂN HÀNG CHÍNH SÁCH XÃ HỘI</t>
  </si>
  <si>
    <t>Năm 2022
 (đến ngày 30/6/2022)</t>
  </si>
  <si>
    <t>Ngân sách tỉnh</t>
  </si>
  <si>
    <t>Ngân sách huyện</t>
  </si>
  <si>
    <t>Tổng cộng I+II</t>
  </si>
  <si>
    <t>Phương Quang Trung</t>
  </si>
  <si>
    <t>Tổ TK&amp;VV A Thiệu</t>
  </si>
  <si>
    <t>A Thiệu</t>
  </si>
  <si>
    <t>NGUYỄN THỊ TUYẾN</t>
  </si>
  <si>
    <t>Tổ TK&amp;VV Nguyễn Thị Chín</t>
  </si>
  <si>
    <t>Phạm Thị Nụ</t>
  </si>
  <si>
    <t>Tổ TK&amp;VV Nguyễn Thị Bích Vân</t>
  </si>
  <si>
    <t>Nguyễn Quang Đạo</t>
  </si>
  <si>
    <t>Tổ TK&amp;VV Lương Thị Thương</t>
  </si>
  <si>
    <t>Vi Thị Ngân</t>
  </si>
  <si>
    <t>Tổ TK&amp;VV Lương Thị Xiên</t>
  </si>
  <si>
    <t>Vi Thị Duyên</t>
  </si>
  <si>
    <t>Tổ TK&amp;VV Hà Văn Thoa</t>
  </si>
  <si>
    <t>Đào Văn Như</t>
  </si>
  <si>
    <t>Võ Thị Xuân Hiếu</t>
  </si>
  <si>
    <t>Trần Thị Xuân</t>
  </si>
  <si>
    <t>Tổ TK&amp;VV Lê Văn Đoan</t>
  </si>
  <si>
    <t>Đặng Văn Hỷ</t>
  </si>
  <si>
    <t>Tổ TK&amp;VV Đoàn Thị Luyến</t>
  </si>
  <si>
    <t>Trần Như Việt</t>
  </si>
  <si>
    <t>Tổ TK&amp;VV Đinh Văn Hiển</t>
  </si>
  <si>
    <t>Lò Văn Cương</t>
  </si>
  <si>
    <t>Tổ TK&amp;VV Y Ích</t>
  </si>
  <si>
    <t>Y Khỉh</t>
  </si>
  <si>
    <t>Tổ TK&amp;VV A Ji</t>
  </si>
  <si>
    <t>A Gan</t>
  </si>
  <si>
    <t>3.1</t>
  </si>
  <si>
    <t>Xã Diên Bình</t>
  </si>
  <si>
    <t xml:space="preserve"> Tổ TK&amp;VV Trịnh Thị Phúc</t>
  </si>
  <si>
    <t>Nguyễn Thị Liễu</t>
  </si>
  <si>
    <t>Tổ TK&amp;VV Nguyễn Thị Sự</t>
  </si>
  <si>
    <t>Đặng Thị Huyền</t>
  </si>
  <si>
    <t>Lê Thị Đông Phương</t>
  </si>
  <si>
    <t>Xã Đăk Rơ Nga</t>
  </si>
  <si>
    <t xml:space="preserve">A Hội </t>
  </si>
  <si>
    <t>A Phang</t>
  </si>
  <si>
    <t>Xã Đăk Trăm</t>
  </si>
  <si>
    <t>Tổ TK&amp;VV A Ngôi</t>
  </si>
  <si>
    <t>Y Dang</t>
  </si>
  <si>
    <t>Tổ TK&amp;VV A Huyền</t>
  </si>
  <si>
    <t>A No</t>
  </si>
  <si>
    <t>3.4</t>
  </si>
  <si>
    <t>Xã Pô Kô</t>
  </si>
  <si>
    <t>Tổ TK&amp;VV A Đẹp</t>
  </si>
  <si>
    <t>A Tua</t>
  </si>
  <si>
    <t>Tổ TK&amp;VV A Hik</t>
  </si>
  <si>
    <t>Y Thương</t>
  </si>
  <si>
    <t>Tổ TK&amp;VV Y Gởi</t>
  </si>
  <si>
    <t>Y Gởi</t>
  </si>
  <si>
    <t>3.5</t>
  </si>
  <si>
    <t>Xã Tân Cảnh</t>
  </si>
  <si>
    <t>Tổ TK&amp;VV Trần Thế Mạnh</t>
  </si>
  <si>
    <t>Trần Thị Hồng</t>
  </si>
  <si>
    <t>3.6</t>
  </si>
  <si>
    <t>Xã Văn Lem</t>
  </si>
  <si>
    <t>Tổ TK&amp;VV Y Trang</t>
  </si>
  <si>
    <t>Y Siến</t>
  </si>
  <si>
    <t>Y Énh</t>
  </si>
  <si>
    <t>3.7</t>
  </si>
  <si>
    <t>Thị trấn</t>
  </si>
  <si>
    <t>A Thanh</t>
  </si>
  <si>
    <t>Xã Tân Lập</t>
  </si>
  <si>
    <t>Xã Đăk Ruồng</t>
  </si>
  <si>
    <t>Xã Đăk Pne</t>
  </si>
  <si>
    <t>Nguyễn Thị Hương</t>
  </si>
  <si>
    <t>A Trúc</t>
  </si>
  <si>
    <t>Y Hơm</t>
  </si>
  <si>
    <t>Y Phương</t>
  </si>
  <si>
    <t>6.1</t>
  </si>
  <si>
    <t>Tổ TK&amp;VV: Nguyễn Đức Hiệp</t>
  </si>
  <si>
    <t>Lê Thị Huyền Trang</t>
  </si>
  <si>
    <t>Tổ TK&amp;VV: Nguyễn Thị Lâm</t>
  </si>
  <si>
    <t>Phạm Thị Phượng</t>
  </si>
  <si>
    <t>Tổ TK&amp;VV: Nguyễn Thị Thậm</t>
  </si>
  <si>
    <t>Cao Thành Xuyên</t>
  </si>
  <si>
    <t>6.2</t>
  </si>
  <si>
    <t>Tổ TK&amp;VV: A Pôih</t>
  </si>
  <si>
    <t>A Linh</t>
  </si>
  <si>
    <t>A Phêu</t>
  </si>
  <si>
    <t>6.3</t>
  </si>
  <si>
    <t>Tổ TK&amp;VV: Nguyễn Sự</t>
  </si>
  <si>
    <t>Đặng Thị Lệ Xuân</t>
  </si>
  <si>
    <t>6.4</t>
  </si>
  <si>
    <t>Tổ TK&amp;VV: Dương Văn Thiếu</t>
  </si>
  <si>
    <t>Lê Thị Thại</t>
  </si>
  <si>
    <t>Trần Thị Loan</t>
  </si>
  <si>
    <t>Tổ TK&amp;VV: Hoàng Thị Ngoan</t>
  </si>
  <si>
    <t>Vũ Thị Hải Anh</t>
  </si>
  <si>
    <t>Tổ TK&amp;VV: Lê Mạnh Hùng</t>
  </si>
  <si>
    <t>Nguyễn Ngọc Anh</t>
  </si>
  <si>
    <t>Cao Thị Kiệt</t>
  </si>
  <si>
    <t>Lê Văn Tân</t>
  </si>
  <si>
    <t>Tổ TK&amp;VV: Phạm Thị Anh</t>
  </si>
  <si>
    <t>Nguyễn Văn Lương</t>
  </si>
  <si>
    <t>Hoàng Văn Hoan</t>
  </si>
  <si>
    <t>Lê Thị Quyên</t>
  </si>
  <si>
    <t>Đinh Thị Liên</t>
  </si>
  <si>
    <t>Phạm Thị Sửu</t>
  </si>
  <si>
    <t>Tổ TK&amp;VV: Phạm Thị Thắm</t>
  </si>
  <si>
    <t>Lê Văn Hường</t>
  </si>
  <si>
    <t>6.5</t>
  </si>
  <si>
    <t>Tổ TK&amp;VV: A Năng</t>
  </si>
  <si>
    <t>Trần Thị Hiển</t>
  </si>
  <si>
    <t>A Bak</t>
  </si>
  <si>
    <t>Tổ TK&amp;VV: A Xim</t>
  </si>
  <si>
    <t>A Thiếu</t>
  </si>
  <si>
    <t>Tổ TK&amp;VV: Nguyễn Hữu Sơn</t>
  </si>
  <si>
    <t>A Cư</t>
  </si>
  <si>
    <t>Nguyễn Thiên Sáng</t>
  </si>
  <si>
    <t>Lê Văn Kìn</t>
  </si>
  <si>
    <t>Tổ TK&amp;VV: Nguyễn Văn Ái</t>
  </si>
  <si>
    <t>Phạm Thị Liệt</t>
  </si>
  <si>
    <t>6.6</t>
  </si>
  <si>
    <t>Tổ TK&amp;VV: A Hồng</t>
  </si>
  <si>
    <t>A Đa</t>
  </si>
  <si>
    <t>6.7</t>
  </si>
  <si>
    <t>Tổ TK&amp;VV: Bùi Thị Thời</t>
  </si>
  <si>
    <t>Ngô Thị Thuẫn</t>
  </si>
  <si>
    <t>Nguyễn Thị Thúy</t>
  </si>
  <si>
    <t>Tổ TK&amp;VV: Trần Thị Nga</t>
  </si>
  <si>
    <t>Lê Thị Gấm</t>
  </si>
  <si>
    <t>6.8</t>
  </si>
  <si>
    <t>Tổ TK&amp;VV: A Song</t>
  </si>
  <si>
    <t>A Vỹ</t>
  </si>
  <si>
    <t>Tổ TK&amp;VV: U Đầm</t>
  </si>
  <si>
    <t>U Đèo</t>
  </si>
  <si>
    <t>Tổ TK&amp;VV: Y Khôi</t>
  </si>
  <si>
    <t>Y Bah</t>
  </si>
  <si>
    <t>Tổ TK&amp;VV: Y Nhường</t>
  </si>
  <si>
    <t>A Ngại</t>
  </si>
  <si>
    <t>Tổ TK&amp;VV: Y Thủy</t>
  </si>
  <si>
    <t>A Tuêng</t>
  </si>
  <si>
    <t>A Pro</t>
  </si>
  <si>
    <t>6.9</t>
  </si>
  <si>
    <t>Tổ TK&amp;VV: Dương Thị Nhung</t>
  </si>
  <si>
    <t>Phan Thị Hiệp</t>
  </si>
  <si>
    <t>Tổ TK&amp;VV: Y Hnong</t>
  </si>
  <si>
    <t>Y Phuỉh</t>
  </si>
  <si>
    <t>Y Hnong</t>
  </si>
  <si>
    <t>Bùi Thị Cài</t>
  </si>
  <si>
    <t>Tổ TK&amp;VV: Y Mít</t>
  </si>
  <si>
    <t>Y Dreng</t>
  </si>
  <si>
    <t>Tổ TK&amp;VV: Y Nghiệp</t>
  </si>
  <si>
    <t>Trịnh Thị Nhung</t>
  </si>
  <si>
    <t>Tổ TK&amp;VV: Y Ngoet</t>
  </si>
  <si>
    <t>Y Ngoet</t>
  </si>
  <si>
    <t>Tổ TK&amp;VV: Bùi Thị Vi Vi</t>
  </si>
  <si>
    <t>LÊ THỊ NHUNG</t>
  </si>
  <si>
    <t>ĐẶNG THỊ THU HÀ</t>
  </si>
  <si>
    <t>NGUYỄN VĂN BIÊN</t>
  </si>
  <si>
    <t>Tổ TK&amp;VV: Trần Thị Thanh Tâm</t>
  </si>
  <si>
    <t>VI THỊ NƯỜM</t>
  </si>
  <si>
    <t>Ia Đal</t>
  </si>
  <si>
    <t>Tổ TK&amp;VV: Hà Thị Thảo</t>
  </si>
  <si>
    <t>TRẦN VĂN THÀNH</t>
  </si>
  <si>
    <t>Tổ TK&amp;VV: Lương Thị Hải</t>
  </si>
  <si>
    <t>HÀ THỊ HUÊ</t>
  </si>
  <si>
    <t>Tổ TK&amp;VV: Lương Thị Thoa</t>
  </si>
  <si>
    <t>VI THỊ THƯỚNG</t>
  </si>
  <si>
    <t>HÀ THỊ NGHIỆM</t>
  </si>
  <si>
    <t>Tổ TK&amp;VV: Võ Văn Tâm</t>
  </si>
  <si>
    <t>LỤC VĂN QUÂN</t>
  </si>
  <si>
    <t>Tổ TK&amp;VV: Phan Thị Sương</t>
  </si>
  <si>
    <t>PHAN THỊ SƯƠNG</t>
  </si>
  <si>
    <t>LƯƠNG THỊ TIÊN</t>
  </si>
  <si>
    <t>NGUYỄN NGỌC HOÀNG</t>
  </si>
  <si>
    <t>Tổ TK&amp;VV: Đinh thị Diện</t>
  </si>
  <si>
    <t>NGỌC VĂN NGÔN</t>
  </si>
  <si>
    <t>TRƯƠNG VĂN XÊ</t>
  </si>
  <si>
    <t>ĐỒNG MINH TÌNH</t>
  </si>
  <si>
    <t>Tổ TK&amp;VV: Đinh Thị Kim Oanh</t>
  </si>
  <si>
    <t>ĐINH THỊ KIM OANH</t>
  </si>
  <si>
    <t>Tổ TK&amp;VV: Hoàng Thị Tâm</t>
  </si>
  <si>
    <t>NGUYỄN CHÍ CƯỜNG</t>
  </si>
  <si>
    <t>Tổ TK&amp;VV: Phạm Thị Quý</t>
  </si>
  <si>
    <t>TRẦN VĂN NỀN</t>
  </si>
  <si>
    <t>Tổ TK&amp;VV: Vũ Thị Ngân</t>
  </si>
  <si>
    <t>PHẠM THỊ HỒNG SEN</t>
  </si>
  <si>
    <t>PHAN THỊ NGÂN</t>
  </si>
  <si>
    <t>Kon Plong</t>
  </si>
  <si>
    <t>Tổ TK&amp;VV: Lê Viết Bài</t>
  </si>
  <si>
    <t>Lê Viết Bài</t>
  </si>
  <si>
    <t>LÊ THANH BÌNH</t>
  </si>
  <si>
    <t>Tổ trưởng Tổ TK&amp;VV:  Y Blanh</t>
  </si>
  <si>
    <t>THÁI HỒNG TUYẾT SƯƠNG</t>
  </si>
  <si>
    <t>Y XÂM</t>
  </si>
  <si>
    <t>1,3</t>
  </si>
  <si>
    <t>Đoàn kết</t>
  </si>
  <si>
    <t>Tổ trưởng Tổ TK&amp;VV Đặng Thị Thanh Hồng</t>
  </si>
  <si>
    <t>Nguyễn Thị Cẩm Hồng</t>
  </si>
  <si>
    <t>Tổ  TK&amp;VV:  TRỊNH THỊ THU LAN</t>
  </si>
  <si>
    <t>Tổ  TK&amp;VV:  Y Mững</t>
  </si>
  <si>
    <t>Tổ  TK&amp;VV: Đặng Thị Thanh Hồng</t>
  </si>
  <si>
    <t>Đinh Văn Tuấn</t>
  </si>
  <si>
    <t>Thành Phố</t>
  </si>
  <si>
    <t>1,2</t>
  </si>
  <si>
    <t>1,1,1</t>
  </si>
  <si>
    <t>1,1,2</t>
  </si>
  <si>
    <t>1,2,1</t>
  </si>
  <si>
    <t>Nguyễn Trãi</t>
  </si>
  <si>
    <t>Tổ trưởng Tổ TK&amp;VV Đinh Thị Bích Hà</t>
  </si>
  <si>
    <t>NGUYỄN VĂN ĐỨC</t>
  </si>
  <si>
    <t>Tổ trưởng Tổ TK&amp;VV Nguyễn Thị Tuyết Sương</t>
  </si>
  <si>
    <t>TRẦN THỊ BÉ</t>
  </si>
  <si>
    <t>ĐÀO THỊ MỸ LINH</t>
  </si>
  <si>
    <t>Y SANH</t>
  </si>
  <si>
    <t>Tổ TK&amp;VV;  Phạm Thị Mây</t>
  </si>
  <si>
    <t>2,3,1</t>
  </si>
  <si>
    <t>2,3,2</t>
  </si>
  <si>
    <t>2,4,1</t>
  </si>
  <si>
    <t>2,4,2</t>
  </si>
  <si>
    <t>2,4,3</t>
  </si>
  <si>
    <t>Tổ TK&amp;VV; Võ Thị Xuân Hiếu</t>
  </si>
  <si>
    <t>2,6,1</t>
  </si>
  <si>
    <t>2,6,2</t>
  </si>
  <si>
    <t>2,7,1</t>
  </si>
  <si>
    <t>2,7,2</t>
  </si>
  <si>
    <t>2,7,3</t>
  </si>
  <si>
    <t>3,1,1</t>
  </si>
  <si>
    <t>3,1,2</t>
  </si>
  <si>
    <t>Tổ TK&amp;VV; A Xuất</t>
  </si>
  <si>
    <t>Tổ TK&amp;VV ; A Định</t>
  </si>
  <si>
    <t>3,2,1</t>
  </si>
  <si>
    <t>3,2,2</t>
  </si>
  <si>
    <t>3,3,1</t>
  </si>
  <si>
    <t>3,3,2</t>
  </si>
  <si>
    <t>3,4,1</t>
  </si>
  <si>
    <t>3,4,2</t>
  </si>
  <si>
    <t>3,4,3</t>
  </si>
  <si>
    <t>Tổ TK&amp;VV; T'Sin Văn Nhin</t>
  </si>
  <si>
    <t>6,1,1</t>
  </si>
  <si>
    <t>6,1,2</t>
  </si>
  <si>
    <t>6,1,3</t>
  </si>
  <si>
    <t>6,2,1</t>
  </si>
  <si>
    <t>6,4,1</t>
  </si>
  <si>
    <t>6,4,2</t>
  </si>
  <si>
    <t>6,4,3</t>
  </si>
  <si>
    <t>6,4,4</t>
  </si>
  <si>
    <t>6,4,5</t>
  </si>
  <si>
    <t>6,5,1</t>
  </si>
  <si>
    <t>6,5,2</t>
  </si>
  <si>
    <t>6,5,3</t>
  </si>
  <si>
    <t>6,5,4</t>
  </si>
  <si>
    <t>6,7,1</t>
  </si>
  <si>
    <t>6,7,2</t>
  </si>
  <si>
    <t>6,8,1</t>
  </si>
  <si>
    <t>6,8,2</t>
  </si>
  <si>
    <t>6,8,3</t>
  </si>
  <si>
    <t>6,8,4</t>
  </si>
  <si>
    <t>6,8,5</t>
  </si>
  <si>
    <t>6,9,1</t>
  </si>
  <si>
    <t>6,9,2</t>
  </si>
  <si>
    <t>6,9,3</t>
  </si>
  <si>
    <t>6,9,4</t>
  </si>
  <si>
    <t>6,9,5</t>
  </si>
  <si>
    <t>8,1,1</t>
  </si>
  <si>
    <t>8,1,2</t>
  </si>
  <si>
    <t>8,2,1</t>
  </si>
  <si>
    <t>8,2,2</t>
  </si>
  <si>
    <t>8,2,3</t>
  </si>
  <si>
    <t>8,2,4</t>
  </si>
  <si>
    <t>8,3,1</t>
  </si>
  <si>
    <t>8,3,2</t>
  </si>
  <si>
    <t>8,3,4</t>
  </si>
  <si>
    <t>8,3,5</t>
  </si>
  <si>
    <t>8,3,6</t>
  </si>
  <si>
    <t>8,3,7</t>
  </si>
  <si>
    <t>1,2,2</t>
  </si>
  <si>
    <t>Đoàn Kết</t>
  </si>
  <si>
    <t>Sa Loong</t>
  </si>
  <si>
    <t>NGUYỄN VĂN HIỀN</t>
  </si>
  <si>
    <t>Y Rin</t>
  </si>
  <si>
    <t>A QUÂN</t>
  </si>
  <si>
    <t>Đăk Xú</t>
  </si>
  <si>
    <t>Nguyễn Thị Hiền</t>
  </si>
  <si>
    <t>ĐINH THỊ DANH</t>
  </si>
  <si>
    <t>NGUYỄN THỊ LỤA</t>
  </si>
  <si>
    <t>Hà Thị Lanh</t>
  </si>
  <si>
    <t>Y Vân</t>
  </si>
  <si>
    <t>Nguyễn Thị Dậu</t>
  </si>
  <si>
    <t>Vũ Ngọc Doanh</t>
  </si>
  <si>
    <t>A VON</t>
  </si>
  <si>
    <t>Nguyễn Châu Trường</t>
  </si>
  <si>
    <t>Vũ Thị Sánh</t>
  </si>
  <si>
    <t>ĐẶNG THỊ HUỆ</t>
  </si>
  <si>
    <t>ĐẶNG THỊ PHƯỢNG</t>
  </si>
  <si>
    <t>Nguyễn Như Song</t>
  </si>
  <si>
    <t>Vũ Trọng Kháng</t>
  </si>
  <si>
    <t>A Thủy</t>
  </si>
  <si>
    <t>Vi Văn Dần</t>
  </si>
  <si>
    <t>Bùi Thị Hằng</t>
  </si>
  <si>
    <t>Lương Thị Hiền</t>
  </si>
  <si>
    <t>Nguyễn Thị Vân</t>
  </si>
  <si>
    <t>TRẦN THỊ TUYẾT</t>
  </si>
  <si>
    <t>Sa Na Sao Soa</t>
  </si>
  <si>
    <t>Y NHEA</t>
  </si>
  <si>
    <t>Pờ Y</t>
  </si>
  <si>
    <t>Đỗ Văn Roanh</t>
  </si>
  <si>
    <t>Bùi Thị Nguyệt</t>
  </si>
  <si>
    <t>THAO HÙNG</t>
  </si>
  <si>
    <t>PHẠM THỊ TIẾNG</t>
  </si>
  <si>
    <t>KHÀ THỊ PHÒN</t>
  </si>
  <si>
    <t>Y Nghiệp</t>
  </si>
  <si>
    <t>Trương Thị Trung</t>
  </si>
  <si>
    <t>Y Hia</t>
  </si>
  <si>
    <t>Y BÍ</t>
  </si>
  <si>
    <t>THAO ỐC</t>
  </si>
  <si>
    <t>Vũ Thị Nhài</t>
  </si>
  <si>
    <t>Đặng Thị Hương</t>
  </si>
  <si>
    <t>NGUYỄN THỊ NGUYỆT</t>
  </si>
  <si>
    <t>Hoàng Thị Uyên</t>
  </si>
  <si>
    <t>Đăk Ang</t>
  </si>
  <si>
    <t>A Niếi</t>
  </si>
  <si>
    <t>Đăk Kan</t>
  </si>
  <si>
    <t>NGUYỄN THỊ TỨ</t>
  </si>
  <si>
    <t>Tổ TK&amp;VV: Y Deng</t>
  </si>
  <si>
    <t>Tổ TK&amp;VV: Y Rin</t>
  </si>
  <si>
    <t>Tổ TK&amp;VV: Út Xa Đen</t>
  </si>
  <si>
    <t>Tổ TK&amp;VV: Bùi Thị liên</t>
  </si>
  <si>
    <t>Tổ TK&amp;VV: Y Tang</t>
  </si>
  <si>
    <t>Tổ TK&amp;VV: Y Yết</t>
  </si>
  <si>
    <t>Tổ TK&amp;VV: Trần Thị Mỵ</t>
  </si>
  <si>
    <t>Tổ TK&amp;VV: Y Hảo</t>
  </si>
  <si>
    <t>Tổ TK&amp;VV: Triệu Thị Huệ</t>
  </si>
  <si>
    <t>Tổ TK&amp;VV: Tô Ngọc Định</t>
  </si>
  <si>
    <t>Tổ TK&amp;VV: Nguyễn Thị Hồng Hải</t>
  </si>
  <si>
    <t>Tổ TK&amp;VV: Y Ly Na</t>
  </si>
  <si>
    <t>Tổ TK&amp;VV: Phạm Thị Bình</t>
  </si>
  <si>
    <t>Tổ TK&amp;VV: Y Ta</t>
  </si>
  <si>
    <t>Tổ TK&amp;VV: Vi Thị Nọc</t>
  </si>
  <si>
    <t>Tổ TK&amp;VV: Đỗ mạnh Thường</t>
  </si>
  <si>
    <t>Tổ TK&amp;VV: Y Sen</t>
  </si>
  <si>
    <t>Tổ TK&amp;VV: Trần Thị Tuyệt</t>
  </si>
  <si>
    <t>Tổ TK&amp;VV: Bùi Văn Nhi</t>
  </si>
  <si>
    <t>Tổ TK&amp;VV: Y Núi</t>
  </si>
  <si>
    <t>Tổ TK&amp;VV: Hoàng Thị Uyên</t>
  </si>
  <si>
    <t>Tổ TK&amp;VV: A ĐIỀU</t>
  </si>
  <si>
    <t>Tổ TK&amp;VV: A Trân</t>
  </si>
  <si>
    <t>Tổ TK&amp;VV: Trần Thị Nhung</t>
  </si>
  <si>
    <t>Tổ TK&amp;VV: Lương Thị Phong</t>
  </si>
  <si>
    <t>Tổ TK&amp;VV: Hà Văn Tôn</t>
  </si>
  <si>
    <t>Tổ TK&amp;VV: Chu Thị Xuân</t>
  </si>
  <si>
    <t>Tổ TK&amp;VV: Xa Ly Hà</t>
  </si>
  <si>
    <t>Phụ lục 3</t>
  </si>
  <si>
    <t>Phụ lục 2B</t>
  </si>
  <si>
    <t>Phụ lục 2A</t>
  </si>
  <si>
    <t>Phụ lục 1</t>
  </si>
  <si>
    <t>Phụ lục 2C</t>
  </si>
  <si>
    <t>ĐVT; Triệu đồng</t>
  </si>
  <si>
    <t>(Ban hành kèm theo Báo cáo số  40 /BC-ĐGS ngày  28 / 11 /2022 của Đoàn giám sát HĐND tỉnh)</t>
  </si>
  <si>
    <t>(Ban hành kèm theo Báo cáo số  40 /BC-ĐGS ngày 28  / 11  /2022 của Đoàn giám sát HĐND tỉnh)</t>
  </si>
  <si>
    <t>(Ban hành kèm theo Báo cáo số  40 /BC-ĐGS ngày  28  /  11 /2022 của Đoàn giám sát HĐND tỉnh)</t>
  </si>
  <si>
    <t>(Ban hành kèm theo Báo cáo số  28  /BC-ĐGS ngày 28 / 11 /2022 của Đoàn giám sát HĐND tỉnh)</t>
  </si>
  <si>
    <t>(Ban hành kèm theo Báo cáo số  28 /BC-ĐGS ngày  28 / 11 /2022 của Đoàn giám sát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</si>
</sst>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;\-#,##0;\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  <charset val="163"/>
    </font>
    <font>
      <sz val="12"/>
      <color theme="1"/>
      <name val="Cambria"/>
      <family val="1"/>
      <scheme val="major"/>
    </font>
    <font>
      <sz val="12"/>
      <name val="Times New Roman"/>
      <family val="1"/>
      <charset val="163"/>
    </font>
    <font>
      <b/>
      <sz val="12"/>
      <color theme="1"/>
      <name val="Cambria"/>
      <family val="1"/>
      <scheme val="major"/>
    </font>
    <font>
      <i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2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i/>
      <sz val="12"/>
      <color theme="1"/>
      <name val="Times New Roman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2"/>
      <charset val="163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i/>
      <sz val="8"/>
      <name val="Times New Roman"/>
      <family val="1"/>
    </font>
    <font>
      <i/>
      <sz val="8"/>
      <color theme="1"/>
      <name val="Calibri"/>
      <family val="2"/>
      <scheme val="minor"/>
    </font>
    <font>
      <i/>
      <sz val="10"/>
      <name val="Times New Roman"/>
      <family val="1"/>
    </font>
    <font>
      <i/>
      <sz val="12"/>
      <color theme="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5" fillId="0" borderId="0"/>
  </cellStyleXfs>
  <cellXfs count="23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1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vertical="center"/>
    </xf>
    <xf numFmtId="164" fontId="16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164" fontId="1" fillId="0" borderId="1" xfId="1" applyNumberFormat="1" applyFont="1" applyBorder="1"/>
    <xf numFmtId="164" fontId="7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24" fillId="0" borderId="1" xfId="1" applyNumberFormat="1" applyFont="1" applyBorder="1" applyAlignment="1"/>
    <xf numFmtId="164" fontId="7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right" vertical="center" wrapText="1"/>
    </xf>
    <xf numFmtId="0" fontId="16" fillId="3" borderId="1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6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0" fillId="3" borderId="0" xfId="0" applyFont="1" applyFill="1"/>
    <xf numFmtId="0" fontId="1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33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/>
    <xf numFmtId="0" fontId="7" fillId="3" borderId="0" xfId="0" applyFont="1" applyFill="1"/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26" fillId="3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ont="1" applyFill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 applyProtection="1">
      <alignment horizontal="left" vertical="center" wrapText="1"/>
    </xf>
    <xf numFmtId="0" fontId="28" fillId="3" borderId="1" xfId="0" applyNumberFormat="1" applyFont="1" applyFill="1" applyBorder="1" applyAlignment="1" applyProtection="1">
      <alignment horizontal="right" vertical="center" wrapText="1"/>
    </xf>
    <xf numFmtId="0" fontId="32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4" fillId="3" borderId="0" xfId="0" applyFont="1" applyFill="1"/>
    <xf numFmtId="0" fontId="28" fillId="3" borderId="1" xfId="0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165" fontId="26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36" fillId="3" borderId="0" xfId="0" applyFont="1" applyFill="1"/>
    <xf numFmtId="0" fontId="3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Border="1"/>
    <xf numFmtId="0" fontId="13" fillId="2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left" vertical="center" wrapText="1"/>
    </xf>
    <xf numFmtId="0" fontId="21" fillId="3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/>
    <xf numFmtId="0" fontId="22" fillId="3" borderId="0" xfId="0" applyFont="1" applyFill="1"/>
    <xf numFmtId="0" fontId="20" fillId="3" borderId="1" xfId="0" applyFont="1" applyFill="1" applyBorder="1"/>
    <xf numFmtId="0" fontId="20" fillId="3" borderId="0" xfId="0" applyFont="1" applyFill="1"/>
    <xf numFmtId="0" fontId="23" fillId="3" borderId="1" xfId="0" applyFont="1" applyFill="1" applyBorder="1" applyAlignment="1">
      <alignment horizontal="left" vertical="center" wrapText="1"/>
    </xf>
    <xf numFmtId="164" fontId="16" fillId="3" borderId="1" xfId="1" applyNumberFormat="1" applyFont="1" applyFill="1" applyBorder="1" applyAlignment="1" applyProtection="1">
      <alignment horizontal="right" vertical="center" wrapText="1"/>
    </xf>
    <xf numFmtId="37" fontId="16" fillId="3" borderId="1" xfId="1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>
      <alignment vertical="center"/>
    </xf>
    <xf numFmtId="164" fontId="19" fillId="3" borderId="1" xfId="1" applyNumberFormat="1" applyFont="1" applyFill="1" applyBorder="1" applyAlignment="1" applyProtection="1">
      <alignment horizontal="right" vertical="center" wrapText="1"/>
    </xf>
    <xf numFmtId="0" fontId="19" fillId="3" borderId="1" xfId="0" applyNumberFormat="1" applyFont="1" applyFill="1" applyBorder="1" applyAlignment="1" applyProtection="1">
      <alignment horizontal="right" vertical="center" wrapText="1"/>
    </xf>
    <xf numFmtId="164" fontId="21" fillId="3" borderId="1" xfId="0" applyNumberFormat="1" applyFont="1" applyFill="1" applyBorder="1" applyAlignment="1" applyProtection="1">
      <alignment horizontal="right" vertical="center" wrapText="1"/>
    </xf>
    <xf numFmtId="164" fontId="16" fillId="3" borderId="1" xfId="1" applyNumberFormat="1" applyFont="1" applyFill="1" applyBorder="1" applyAlignment="1">
      <alignment vertical="center" wrapText="1"/>
    </xf>
    <xf numFmtId="164" fontId="23" fillId="3" borderId="1" xfId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8" fillId="3" borderId="0" xfId="0" applyFont="1" applyFill="1" applyAlignment="1">
      <alignment vertical="center"/>
    </xf>
    <xf numFmtId="0" fontId="13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164" fontId="17" fillId="3" borderId="1" xfId="0" applyNumberFormat="1" applyFont="1" applyFill="1" applyBorder="1"/>
    <xf numFmtId="0" fontId="9" fillId="0" borderId="0" xfId="0" applyFont="1" applyAlignment="1"/>
    <xf numFmtId="0" fontId="42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4" fillId="3" borderId="5" xfId="0" applyFont="1" applyFill="1" applyBorder="1" applyAlignment="1">
      <alignment horizontal="center" vertical="center"/>
    </xf>
    <xf numFmtId="0" fontId="45" fillId="3" borderId="0" xfId="0" applyFont="1" applyFill="1"/>
    <xf numFmtId="0" fontId="46" fillId="0" borderId="5" xfId="0" applyFont="1" applyBorder="1" applyAlignment="1">
      <alignment horizontal="center" vertical="center"/>
    </xf>
    <xf numFmtId="0" fontId="34" fillId="0" borderId="0" xfId="0" applyFont="1"/>
    <xf numFmtId="0" fontId="46" fillId="3" borderId="5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0" borderId="0" xfId="0" applyFont="1"/>
    <xf numFmtId="0" fontId="15" fillId="0" borderId="0" xfId="0" applyFont="1" applyAlignment="1">
      <alignment horizontal="center"/>
    </xf>
    <xf numFmtId="0" fontId="49" fillId="0" borderId="0" xfId="0" applyFont="1"/>
    <xf numFmtId="0" fontId="48" fillId="0" borderId="0" xfId="0" applyFont="1" applyAlignment="1">
      <alignment horizontal="right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164" fontId="38" fillId="3" borderId="1" xfId="1" applyNumberFormat="1" applyFont="1" applyFill="1" applyBorder="1" applyAlignment="1">
      <alignment horizontal="right" vertical="center"/>
    </xf>
    <xf numFmtId="164" fontId="36" fillId="3" borderId="1" xfId="1" applyNumberFormat="1" applyFont="1" applyFill="1" applyBorder="1" applyAlignment="1">
      <alignment horizontal="right" vertical="center"/>
    </xf>
    <xf numFmtId="164" fontId="17" fillId="3" borderId="1" xfId="1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40" fillId="3" borderId="1" xfId="0" applyFont="1" applyFill="1" applyBorder="1" applyAlignment="1">
      <alignment horizontal="right" vertical="center"/>
    </xf>
    <xf numFmtId="0" fontId="41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0" fontId="36" fillId="3" borderId="1" xfId="0" applyFont="1" applyFill="1" applyBorder="1" applyAlignment="1">
      <alignment horizontal="right" vertical="center"/>
    </xf>
    <xf numFmtId="164" fontId="16" fillId="3" borderId="1" xfId="1" applyNumberFormat="1" applyFont="1" applyFill="1" applyBorder="1" applyAlignment="1">
      <alignment horizontal="right" vertical="center"/>
    </xf>
    <xf numFmtId="164" fontId="43" fillId="3" borderId="1" xfId="1" applyNumberFormat="1" applyFont="1" applyFill="1" applyBorder="1" applyAlignment="1">
      <alignment horizontal="right" vertical="center"/>
    </xf>
    <xf numFmtId="0" fontId="38" fillId="3" borderId="1" xfId="2" applyFont="1" applyFill="1" applyBorder="1" applyAlignment="1">
      <alignment horizontal="left" vertical="center"/>
    </xf>
    <xf numFmtId="0" fontId="39" fillId="3" borderId="1" xfId="2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3" fontId="16" fillId="3" borderId="0" xfId="0" applyNumberFormat="1" applyFont="1" applyFill="1" applyAlignment="1">
      <alignment horizontal="left" vertical="center"/>
    </xf>
    <xf numFmtId="0" fontId="37" fillId="3" borderId="1" xfId="2" applyFont="1" applyFill="1" applyBorder="1" applyAlignment="1">
      <alignment horizontal="left" vertical="center"/>
    </xf>
    <xf numFmtId="0" fontId="43" fillId="3" borderId="1" xfId="2" applyFont="1" applyFill="1" applyBorder="1" applyAlignment="1">
      <alignment horizontal="left" vertical="center"/>
    </xf>
    <xf numFmtId="0" fontId="17" fillId="3" borderId="1" xfId="0" quotePrefix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7" fillId="0" borderId="0" xfId="0" applyNumberFormat="1" applyFont="1"/>
    <xf numFmtId="164" fontId="51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/>
    </xf>
    <xf numFmtId="164" fontId="9" fillId="3" borderId="0" xfId="1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right"/>
    </xf>
    <xf numFmtId="0" fontId="15" fillId="3" borderId="0" xfId="0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:G3"/>
    </sheetView>
  </sheetViews>
  <sheetFormatPr defaultRowHeight="15" x14ac:dyDescent="0.25"/>
  <cols>
    <col min="1" max="1" width="5.7109375" customWidth="1"/>
    <col min="2" max="2" width="20.42578125" customWidth="1"/>
    <col min="3" max="3" width="13" customWidth="1"/>
    <col min="4" max="4" width="13.140625" customWidth="1"/>
    <col min="5" max="5" width="17.28515625" customWidth="1"/>
    <col min="6" max="6" width="13.85546875" customWidth="1"/>
    <col min="7" max="7" width="16.140625" customWidth="1"/>
  </cols>
  <sheetData>
    <row r="1" spans="1:7" ht="15.75" x14ac:dyDescent="0.25">
      <c r="A1" s="193"/>
      <c r="B1" s="193"/>
      <c r="C1" s="193"/>
      <c r="D1" s="8"/>
      <c r="E1" s="8"/>
      <c r="G1" s="160" t="s">
        <v>443</v>
      </c>
    </row>
    <row r="2" spans="1:7" ht="24.75" customHeight="1" x14ac:dyDescent="0.25">
      <c r="A2" s="192" t="s">
        <v>92</v>
      </c>
      <c r="B2" s="192"/>
      <c r="C2" s="192"/>
      <c r="D2" s="192"/>
      <c r="E2" s="192"/>
      <c r="F2" s="192"/>
      <c r="G2" s="192"/>
    </row>
    <row r="3" spans="1:7" ht="15.75" x14ac:dyDescent="0.25">
      <c r="A3" s="194" t="s">
        <v>446</v>
      </c>
      <c r="B3" s="195"/>
      <c r="C3" s="195"/>
      <c r="D3" s="195"/>
      <c r="E3" s="195"/>
      <c r="F3" s="195"/>
      <c r="G3" s="195"/>
    </row>
    <row r="4" spans="1:7" x14ac:dyDescent="0.25">
      <c r="A4" s="1"/>
      <c r="B4" s="1"/>
      <c r="C4" s="1"/>
      <c r="D4" s="1"/>
      <c r="E4" s="1"/>
      <c r="G4" s="162" t="s">
        <v>445</v>
      </c>
    </row>
    <row r="5" spans="1:7" ht="52.5" customHeight="1" x14ac:dyDescent="0.25">
      <c r="A5" s="189" t="s">
        <v>0</v>
      </c>
      <c r="B5" s="189" t="s">
        <v>1</v>
      </c>
      <c r="C5" s="6" t="s">
        <v>2</v>
      </c>
      <c r="D5" s="5" t="s">
        <v>3</v>
      </c>
      <c r="E5" s="5" t="s">
        <v>93</v>
      </c>
      <c r="F5" s="5" t="s">
        <v>4</v>
      </c>
      <c r="G5" s="7" t="s">
        <v>5</v>
      </c>
    </row>
    <row r="6" spans="1:7" s="159" customFormat="1" ht="11.25" x14ac:dyDescent="0.2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</row>
    <row r="7" spans="1:7" ht="24" customHeight="1" x14ac:dyDescent="0.25">
      <c r="A7" s="189" t="s">
        <v>17</v>
      </c>
      <c r="B7" s="35" t="s">
        <v>94</v>
      </c>
      <c r="C7" s="36">
        <f>SUM(C8:C17)</f>
        <v>18893</v>
      </c>
      <c r="D7" s="37">
        <f>SUM(D8:D17)</f>
        <v>11793</v>
      </c>
      <c r="E7" s="37">
        <f>SUM(E8:E17)</f>
        <v>11000</v>
      </c>
      <c r="F7" s="49">
        <f>SUM(F8:F17)</f>
        <v>41686</v>
      </c>
      <c r="G7" s="7"/>
    </row>
    <row r="8" spans="1:7" ht="24" customHeight="1" x14ac:dyDescent="0.25">
      <c r="A8" s="3">
        <v>1</v>
      </c>
      <c r="B8" s="4" t="s">
        <v>37</v>
      </c>
      <c r="C8" s="38">
        <f>3703-219</f>
        <v>3484</v>
      </c>
      <c r="D8" s="39">
        <f>600+1793</f>
        <v>2393</v>
      </c>
      <c r="E8" s="39">
        <v>800</v>
      </c>
      <c r="F8" s="50">
        <f>C8+D8+E8</f>
        <v>6677</v>
      </c>
      <c r="G8" s="7"/>
    </row>
    <row r="9" spans="1:7" ht="21.75" customHeight="1" x14ac:dyDescent="0.25">
      <c r="A9" s="3">
        <v>2</v>
      </c>
      <c r="B9" s="18" t="s">
        <v>38</v>
      </c>
      <c r="C9" s="38">
        <v>2168</v>
      </c>
      <c r="D9" s="39">
        <f>300+600</f>
        <v>900</v>
      </c>
      <c r="E9" s="39">
        <v>700</v>
      </c>
      <c r="F9" s="50">
        <f t="shared" ref="F9:F29" si="0">C9+D9+E9</f>
        <v>3768</v>
      </c>
      <c r="G9" s="7"/>
    </row>
    <row r="10" spans="1:7" ht="21.75" customHeight="1" x14ac:dyDescent="0.25">
      <c r="A10" s="3">
        <v>3</v>
      </c>
      <c r="B10" s="18" t="s">
        <v>39</v>
      </c>
      <c r="C10" s="38">
        <v>2795</v>
      </c>
      <c r="D10" s="39">
        <f>2000+300</f>
        <v>2300</v>
      </c>
      <c r="E10" s="39">
        <v>700</v>
      </c>
      <c r="F10" s="50">
        <f t="shared" si="0"/>
        <v>5795</v>
      </c>
      <c r="G10" s="7"/>
    </row>
    <row r="11" spans="1:7" ht="21.75" customHeight="1" x14ac:dyDescent="0.25">
      <c r="A11" s="3">
        <v>4</v>
      </c>
      <c r="B11" s="18" t="s">
        <v>36</v>
      </c>
      <c r="C11" s="38">
        <v>1355</v>
      </c>
      <c r="D11" s="39">
        <f>300+600</f>
        <v>900</v>
      </c>
      <c r="E11" s="39">
        <v>500</v>
      </c>
      <c r="F11" s="50">
        <f t="shared" si="0"/>
        <v>2755</v>
      </c>
      <c r="G11" s="7"/>
    </row>
    <row r="12" spans="1:7" ht="21.75" customHeight="1" x14ac:dyDescent="0.25">
      <c r="A12" s="3">
        <v>5</v>
      </c>
      <c r="B12" s="18" t="s">
        <v>40</v>
      </c>
      <c r="C12" s="38">
        <v>2030</v>
      </c>
      <c r="D12" s="39">
        <f>300+600</f>
        <v>900</v>
      </c>
      <c r="E12" s="39">
        <v>600</v>
      </c>
      <c r="F12" s="50">
        <f t="shared" si="0"/>
        <v>3530</v>
      </c>
      <c r="G12" s="7"/>
    </row>
    <row r="13" spans="1:7" ht="21.75" customHeight="1" x14ac:dyDescent="0.25">
      <c r="A13" s="3">
        <v>6</v>
      </c>
      <c r="B13" s="18" t="s">
        <v>41</v>
      </c>
      <c r="C13" s="38">
        <f>3706</f>
        <v>3706</v>
      </c>
      <c r="D13" s="39">
        <f>300+500</f>
        <v>800</v>
      </c>
      <c r="E13" s="39">
        <v>700</v>
      </c>
      <c r="F13" s="50">
        <f t="shared" si="0"/>
        <v>5206</v>
      </c>
      <c r="G13" s="7"/>
    </row>
    <row r="14" spans="1:7" ht="21.75" customHeight="1" x14ac:dyDescent="0.25">
      <c r="A14" s="3">
        <v>7</v>
      </c>
      <c r="B14" s="18" t="s">
        <v>42</v>
      </c>
      <c r="C14" s="38">
        <v>2160</v>
      </c>
      <c r="D14" s="39">
        <f>300+800</f>
        <v>1100</v>
      </c>
      <c r="E14" s="39">
        <v>600</v>
      </c>
      <c r="F14" s="50">
        <f t="shared" si="0"/>
        <v>3860</v>
      </c>
      <c r="G14" s="7"/>
    </row>
    <row r="15" spans="1:7" ht="21.75" customHeight="1" x14ac:dyDescent="0.25">
      <c r="A15" s="3">
        <v>8</v>
      </c>
      <c r="B15" s="18" t="s">
        <v>43</v>
      </c>
      <c r="C15" s="38">
        <v>310</v>
      </c>
      <c r="D15" s="39">
        <f>300+500</f>
        <v>800</v>
      </c>
      <c r="E15" s="39">
        <v>400</v>
      </c>
      <c r="F15" s="50">
        <f t="shared" si="0"/>
        <v>1510</v>
      </c>
      <c r="G15" s="7"/>
    </row>
    <row r="16" spans="1:7" ht="21.75" customHeight="1" x14ac:dyDescent="0.25">
      <c r="A16" s="3">
        <v>9</v>
      </c>
      <c r="B16" s="18" t="s">
        <v>44</v>
      </c>
      <c r="C16" s="38">
        <v>0</v>
      </c>
      <c r="D16" s="39">
        <f>300+500</f>
        <v>800</v>
      </c>
      <c r="E16" s="39">
        <v>5500</v>
      </c>
      <c r="F16" s="50">
        <f t="shared" si="0"/>
        <v>6300</v>
      </c>
      <c r="G16" s="7"/>
    </row>
    <row r="17" spans="1:7" ht="21.75" customHeight="1" x14ac:dyDescent="0.25">
      <c r="A17" s="3">
        <v>10</v>
      </c>
      <c r="B17" s="18" t="s">
        <v>45</v>
      </c>
      <c r="C17" s="38">
        <v>885</v>
      </c>
      <c r="D17" s="39">
        <f>300+600</f>
        <v>900</v>
      </c>
      <c r="E17" s="39">
        <v>500</v>
      </c>
      <c r="F17" s="50">
        <f t="shared" si="0"/>
        <v>2285</v>
      </c>
      <c r="G17" s="7"/>
    </row>
    <row r="18" spans="1:7" ht="21.75" customHeight="1" x14ac:dyDescent="0.25">
      <c r="A18" s="15" t="s">
        <v>19</v>
      </c>
      <c r="B18" s="35" t="s">
        <v>95</v>
      </c>
      <c r="C18" s="40">
        <f>SUM(C19:C28)</f>
        <v>9500</v>
      </c>
      <c r="D18" s="41">
        <f>SUM(D19:D28)</f>
        <v>13200</v>
      </c>
      <c r="E18" s="37">
        <f>SUM(E19:E28)</f>
        <v>14000</v>
      </c>
      <c r="F18" s="49">
        <f t="shared" si="0"/>
        <v>36700</v>
      </c>
      <c r="G18" s="7"/>
    </row>
    <row r="19" spans="1:7" s="32" customFormat="1" ht="20.25" customHeight="1" x14ac:dyDescent="0.25">
      <c r="A19" s="3">
        <v>1</v>
      </c>
      <c r="B19" s="4" t="s">
        <v>37</v>
      </c>
      <c r="C19" s="38">
        <v>1500</v>
      </c>
      <c r="D19" s="38">
        <v>2000</v>
      </c>
      <c r="E19" s="42">
        <v>2500</v>
      </c>
      <c r="F19" s="50">
        <f t="shared" si="0"/>
        <v>6000</v>
      </c>
      <c r="G19" s="33"/>
    </row>
    <row r="20" spans="1:7" s="32" customFormat="1" ht="20.25" customHeight="1" x14ac:dyDescent="0.25">
      <c r="A20" s="21">
        <v>2</v>
      </c>
      <c r="B20" s="18" t="s">
        <v>38</v>
      </c>
      <c r="C20" s="38">
        <v>1500</v>
      </c>
      <c r="D20" s="43">
        <v>1500</v>
      </c>
      <c r="E20" s="42">
        <v>1500</v>
      </c>
      <c r="F20" s="50">
        <f t="shared" si="0"/>
        <v>4500</v>
      </c>
      <c r="G20" s="18"/>
    </row>
    <row r="21" spans="1:7" s="32" customFormat="1" ht="20.25" customHeight="1" x14ac:dyDescent="0.25">
      <c r="A21" s="21">
        <v>3</v>
      </c>
      <c r="B21" s="18" t="s">
        <v>39</v>
      </c>
      <c r="C21" s="38">
        <v>700</v>
      </c>
      <c r="D21" s="43">
        <v>1000</v>
      </c>
      <c r="E21" s="44">
        <v>1000</v>
      </c>
      <c r="F21" s="50">
        <f t="shared" si="0"/>
        <v>2700</v>
      </c>
      <c r="G21" s="18"/>
    </row>
    <row r="22" spans="1:7" s="32" customFormat="1" ht="20.25" customHeight="1" x14ac:dyDescent="0.25">
      <c r="A22" s="21">
        <v>4</v>
      </c>
      <c r="B22" s="18" t="s">
        <v>36</v>
      </c>
      <c r="C22" s="38">
        <v>700</v>
      </c>
      <c r="D22" s="43">
        <v>1000</v>
      </c>
      <c r="E22" s="45">
        <v>1000</v>
      </c>
      <c r="F22" s="50">
        <f t="shared" si="0"/>
        <v>2700</v>
      </c>
      <c r="G22" s="18"/>
    </row>
    <row r="23" spans="1:7" s="32" customFormat="1" ht="20.25" customHeight="1" x14ac:dyDescent="0.25">
      <c r="A23" s="21">
        <v>5</v>
      </c>
      <c r="B23" s="18" t="s">
        <v>40</v>
      </c>
      <c r="C23" s="38">
        <v>700</v>
      </c>
      <c r="D23" s="43">
        <v>1000</v>
      </c>
      <c r="E23" s="46">
        <v>1000</v>
      </c>
      <c r="F23" s="50">
        <f t="shared" si="0"/>
        <v>2700</v>
      </c>
      <c r="G23" s="18"/>
    </row>
    <row r="24" spans="1:7" s="32" customFormat="1" ht="20.25" customHeight="1" x14ac:dyDescent="0.25">
      <c r="A24" s="21">
        <v>6</v>
      </c>
      <c r="B24" s="18" t="s">
        <v>41</v>
      </c>
      <c r="C24" s="38">
        <v>1000</v>
      </c>
      <c r="D24" s="43">
        <v>1500</v>
      </c>
      <c r="E24" s="44">
        <v>1500</v>
      </c>
      <c r="F24" s="50">
        <f t="shared" si="0"/>
        <v>4000</v>
      </c>
      <c r="G24" s="18"/>
    </row>
    <row r="25" spans="1:7" s="32" customFormat="1" ht="20.25" customHeight="1" x14ac:dyDescent="0.25">
      <c r="A25" s="21">
        <v>7</v>
      </c>
      <c r="B25" s="18" t="s">
        <v>42</v>
      </c>
      <c r="C25" s="38">
        <v>1000</v>
      </c>
      <c r="D25" s="43">
        <v>1500</v>
      </c>
      <c r="E25" s="42">
        <v>1500</v>
      </c>
      <c r="F25" s="50">
        <f t="shared" si="0"/>
        <v>4000</v>
      </c>
      <c r="G25" s="18"/>
    </row>
    <row r="26" spans="1:7" s="32" customFormat="1" ht="20.25" customHeight="1" x14ac:dyDescent="0.25">
      <c r="A26" s="21">
        <v>8</v>
      </c>
      <c r="B26" s="18" t="s">
        <v>43</v>
      </c>
      <c r="C26" s="38">
        <v>700</v>
      </c>
      <c r="D26" s="43">
        <v>1200</v>
      </c>
      <c r="E26" s="42">
        <v>1200</v>
      </c>
      <c r="F26" s="50">
        <f t="shared" si="0"/>
        <v>3100</v>
      </c>
      <c r="G26" s="18"/>
    </row>
    <row r="27" spans="1:7" s="32" customFormat="1" ht="20.25" customHeight="1" x14ac:dyDescent="0.25">
      <c r="A27" s="21">
        <v>9</v>
      </c>
      <c r="B27" s="18" t="s">
        <v>44</v>
      </c>
      <c r="C27" s="38">
        <v>700</v>
      </c>
      <c r="D27" s="43">
        <v>1000</v>
      </c>
      <c r="E27" s="42">
        <v>1000</v>
      </c>
      <c r="F27" s="50">
        <f t="shared" si="0"/>
        <v>2700</v>
      </c>
      <c r="G27" s="18"/>
    </row>
    <row r="28" spans="1:7" s="32" customFormat="1" ht="20.25" customHeight="1" x14ac:dyDescent="0.25">
      <c r="A28" s="21">
        <v>10</v>
      </c>
      <c r="B28" s="18" t="s">
        <v>45</v>
      </c>
      <c r="C28" s="38">
        <v>1000</v>
      </c>
      <c r="D28" s="43">
        <v>1500</v>
      </c>
      <c r="E28" s="47">
        <v>1800</v>
      </c>
      <c r="F28" s="50">
        <f t="shared" si="0"/>
        <v>4300</v>
      </c>
      <c r="G28" s="18"/>
    </row>
    <row r="29" spans="1:7" s="34" customFormat="1" ht="20.25" customHeight="1" x14ac:dyDescent="0.25">
      <c r="A29" s="16"/>
      <c r="B29" s="17" t="s">
        <v>96</v>
      </c>
      <c r="C29" s="48">
        <f>C7+C18</f>
        <v>28393</v>
      </c>
      <c r="D29" s="48">
        <f>D7+D18</f>
        <v>24993</v>
      </c>
      <c r="E29" s="48">
        <f>E7+E18</f>
        <v>25000</v>
      </c>
      <c r="F29" s="49">
        <f t="shared" si="0"/>
        <v>78386</v>
      </c>
      <c r="G29" s="17"/>
    </row>
  </sheetData>
  <mergeCells count="3">
    <mergeCell ref="A2:G2"/>
    <mergeCell ref="A1:C1"/>
    <mergeCell ref="A3:G3"/>
  </mergeCells>
  <pageMargins left="0.2" right="0.23" top="0.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zoomScale="88" zoomScaleNormal="88" workbookViewId="0">
      <selection activeCell="A3" sqref="A3:L3"/>
    </sheetView>
  </sheetViews>
  <sheetFormatPr defaultRowHeight="15" x14ac:dyDescent="0.25"/>
  <cols>
    <col min="1" max="1" width="5.140625" customWidth="1"/>
    <col min="2" max="2" width="19.140625" customWidth="1"/>
    <col min="3" max="3" width="10.140625" customWidth="1"/>
    <col min="4" max="4" width="9.5703125" customWidth="1"/>
    <col min="5" max="5" width="9.140625" customWidth="1"/>
    <col min="6" max="6" width="9.42578125" customWidth="1"/>
    <col min="7" max="7" width="9.28515625" customWidth="1"/>
    <col min="8" max="8" width="7.140625" customWidth="1"/>
    <col min="9" max="9" width="6.7109375" customWidth="1"/>
    <col min="10" max="10" width="8.7109375" customWidth="1"/>
    <col min="11" max="11" width="7.140625" customWidth="1"/>
    <col min="12" max="12" width="7.7109375" customWidth="1"/>
  </cols>
  <sheetData>
    <row r="1" spans="1:12" ht="19.5" customHeight="1" x14ac:dyDescent="0.25">
      <c r="A1" s="197"/>
      <c r="B1" s="197"/>
      <c r="C1" s="8"/>
      <c r="D1" s="8"/>
      <c r="E1" s="8"/>
      <c r="F1" s="2"/>
      <c r="K1" s="161" t="s">
        <v>442</v>
      </c>
    </row>
    <row r="2" spans="1:12" ht="22.5" customHeight="1" x14ac:dyDescent="0.25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3.25" customHeight="1" x14ac:dyDescent="0.25">
      <c r="A3" s="194" t="s">
        <v>447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6.5" customHeight="1" x14ac:dyDescent="0.25">
      <c r="A4" s="1"/>
      <c r="B4" s="1"/>
      <c r="C4" s="1"/>
      <c r="D4" s="1"/>
      <c r="E4" s="1"/>
      <c r="J4" s="209" t="s">
        <v>23</v>
      </c>
      <c r="K4" s="209"/>
      <c r="L4" s="209"/>
    </row>
    <row r="5" spans="1:12" ht="24" customHeight="1" x14ac:dyDescent="0.25">
      <c r="A5" s="205" t="s">
        <v>0</v>
      </c>
      <c r="B5" s="205" t="s">
        <v>6</v>
      </c>
      <c r="C5" s="207" t="s">
        <v>7</v>
      </c>
      <c r="D5" s="207" t="s">
        <v>8</v>
      </c>
      <c r="E5" s="207" t="s">
        <v>9</v>
      </c>
      <c r="F5" s="207" t="s">
        <v>10</v>
      </c>
      <c r="G5" s="200" t="s">
        <v>11</v>
      </c>
      <c r="H5" s="202" t="s">
        <v>12</v>
      </c>
      <c r="I5" s="203"/>
      <c r="J5" s="203"/>
      <c r="K5" s="204"/>
      <c r="L5" s="198" t="s">
        <v>5</v>
      </c>
    </row>
    <row r="6" spans="1:12" ht="88.5" customHeight="1" x14ac:dyDescent="0.25">
      <c r="A6" s="206"/>
      <c r="B6" s="206"/>
      <c r="C6" s="208"/>
      <c r="D6" s="208"/>
      <c r="E6" s="208"/>
      <c r="F6" s="208"/>
      <c r="G6" s="201"/>
      <c r="H6" s="22" t="s">
        <v>13</v>
      </c>
      <c r="I6" s="22" t="s">
        <v>14</v>
      </c>
      <c r="J6" s="22" t="s">
        <v>15</v>
      </c>
      <c r="K6" s="22" t="s">
        <v>16</v>
      </c>
      <c r="L6" s="199"/>
    </row>
    <row r="7" spans="1:12" s="156" customFormat="1" x14ac:dyDescent="0.25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  <c r="K7" s="155">
        <v>11</v>
      </c>
      <c r="L7" s="155">
        <v>12</v>
      </c>
    </row>
    <row r="8" spans="1:12" s="25" customFormat="1" ht="18" customHeight="1" x14ac:dyDescent="0.25">
      <c r="A8" s="14" t="s">
        <v>17</v>
      </c>
      <c r="B8" s="9" t="s">
        <v>18</v>
      </c>
      <c r="C8" s="23">
        <f>SUM(C9:C18)</f>
        <v>3930</v>
      </c>
      <c r="D8" s="23">
        <f t="shared" ref="D8:G8" si="0">SUM(D9:D18)</f>
        <v>1351</v>
      </c>
      <c r="E8" s="23">
        <f t="shared" si="0"/>
        <v>0</v>
      </c>
      <c r="F8" s="23">
        <f t="shared" si="0"/>
        <v>2579</v>
      </c>
      <c r="G8" s="23">
        <f t="shared" si="0"/>
        <v>100</v>
      </c>
      <c r="H8" s="23">
        <f t="shared" ref="H8" si="1">SUM(H9:H18)</f>
        <v>16</v>
      </c>
      <c r="I8" s="23">
        <f t="shared" ref="I8" si="2">SUM(I9:I18)</f>
        <v>16</v>
      </c>
      <c r="J8" s="23">
        <f t="shared" ref="J8" si="3">SUM(J9:J18)</f>
        <v>11</v>
      </c>
      <c r="K8" s="23">
        <f t="shared" ref="K8" si="4">SUM(K9:K18)</f>
        <v>57</v>
      </c>
      <c r="L8" s="24"/>
    </row>
    <row r="9" spans="1:12" s="25" customFormat="1" ht="36.75" customHeight="1" x14ac:dyDescent="0.25">
      <c r="A9" s="3">
        <v>1</v>
      </c>
      <c r="B9" s="4" t="s">
        <v>37</v>
      </c>
      <c r="C9" s="13">
        <f>70+30</f>
        <v>100</v>
      </c>
      <c r="D9" s="13">
        <v>60</v>
      </c>
      <c r="E9" s="13">
        <v>0</v>
      </c>
      <c r="F9" s="13">
        <f>C9-D9</f>
        <v>40</v>
      </c>
      <c r="G9" s="13">
        <f>H9+I9+J9+K9</f>
        <v>2</v>
      </c>
      <c r="H9" s="11"/>
      <c r="I9" s="13">
        <v>0</v>
      </c>
      <c r="J9" s="11"/>
      <c r="K9" s="13">
        <v>2</v>
      </c>
      <c r="L9" s="24"/>
    </row>
    <row r="10" spans="1:12" s="25" customFormat="1" ht="18" customHeight="1" x14ac:dyDescent="0.25">
      <c r="A10" s="3">
        <v>2</v>
      </c>
      <c r="B10" s="4" t="s">
        <v>38</v>
      </c>
      <c r="C10" s="13">
        <f>360+60</f>
        <v>420</v>
      </c>
      <c r="D10" s="13">
        <f>90+30</f>
        <v>120</v>
      </c>
      <c r="E10" s="13">
        <v>0</v>
      </c>
      <c r="F10" s="13">
        <f t="shared" ref="F10:F18" si="5">C10-D10</f>
        <v>300</v>
      </c>
      <c r="G10" s="13">
        <f t="shared" ref="G10:G17" si="6">H10+I10+J10+K10</f>
        <v>10</v>
      </c>
      <c r="H10" s="13">
        <v>1</v>
      </c>
      <c r="I10" s="13">
        <v>2</v>
      </c>
      <c r="J10" s="11"/>
      <c r="K10" s="11">
        <v>7</v>
      </c>
      <c r="L10" s="24"/>
    </row>
    <row r="11" spans="1:12" s="25" customFormat="1" ht="18" customHeight="1" x14ac:dyDescent="0.25">
      <c r="A11" s="3">
        <v>3</v>
      </c>
      <c r="B11" s="4" t="s">
        <v>39</v>
      </c>
      <c r="C11" s="13">
        <f>345+60</f>
        <v>405</v>
      </c>
      <c r="D11" s="13">
        <v>345</v>
      </c>
      <c r="E11" s="13">
        <v>0</v>
      </c>
      <c r="F11" s="13">
        <f t="shared" si="5"/>
        <v>60</v>
      </c>
      <c r="G11" s="13">
        <f t="shared" si="6"/>
        <v>2</v>
      </c>
      <c r="H11" s="13"/>
      <c r="I11" s="13">
        <v>2</v>
      </c>
      <c r="J11" s="11"/>
      <c r="K11" s="11"/>
      <c r="L11" s="24"/>
    </row>
    <row r="12" spans="1:12" s="25" customFormat="1" ht="18" customHeight="1" x14ac:dyDescent="0.25">
      <c r="A12" s="3">
        <v>4</v>
      </c>
      <c r="B12" s="4" t="s">
        <v>36</v>
      </c>
      <c r="C12" s="27">
        <f>30+10</f>
        <v>40</v>
      </c>
      <c r="D12" s="27">
        <v>6</v>
      </c>
      <c r="E12" s="13">
        <v>0</v>
      </c>
      <c r="F12" s="13">
        <f t="shared" si="5"/>
        <v>34</v>
      </c>
      <c r="G12" s="13">
        <f t="shared" si="6"/>
        <v>2</v>
      </c>
      <c r="H12" s="27"/>
      <c r="I12" s="27">
        <v>1</v>
      </c>
      <c r="J12" s="27"/>
      <c r="K12" s="27">
        <v>1</v>
      </c>
      <c r="L12" s="24"/>
    </row>
    <row r="13" spans="1:12" s="58" customFormat="1" ht="18" customHeight="1" x14ac:dyDescent="0.25">
      <c r="A13" s="53">
        <v>5</v>
      </c>
      <c r="B13" s="54" t="s">
        <v>40</v>
      </c>
      <c r="C13" s="56">
        <f>40+60</f>
        <v>100</v>
      </c>
      <c r="D13" s="56">
        <v>5</v>
      </c>
      <c r="E13" s="51">
        <v>0</v>
      </c>
      <c r="F13" s="51">
        <f t="shared" si="5"/>
        <v>95</v>
      </c>
      <c r="G13" s="51">
        <f t="shared" si="6"/>
        <v>4</v>
      </c>
      <c r="H13" s="56">
        <v>2</v>
      </c>
      <c r="I13" s="56"/>
      <c r="J13" s="56"/>
      <c r="K13" s="56">
        <v>2</v>
      </c>
      <c r="L13" s="57"/>
    </row>
    <row r="14" spans="1:12" s="25" customFormat="1" ht="18" customHeight="1" x14ac:dyDescent="0.25">
      <c r="A14" s="3">
        <v>6</v>
      </c>
      <c r="B14" s="4" t="s">
        <v>41</v>
      </c>
      <c r="C14" s="12">
        <f>1010+90</f>
        <v>1100</v>
      </c>
      <c r="D14" s="27">
        <v>205</v>
      </c>
      <c r="E14" s="13">
        <v>0</v>
      </c>
      <c r="F14" s="13">
        <f t="shared" si="5"/>
        <v>895</v>
      </c>
      <c r="G14" s="13">
        <f t="shared" si="6"/>
        <v>35</v>
      </c>
      <c r="H14" s="52">
        <v>2</v>
      </c>
      <c r="I14" s="52">
        <v>8</v>
      </c>
      <c r="J14" s="52">
        <v>1</v>
      </c>
      <c r="K14" s="52">
        <f>21+3</f>
        <v>24</v>
      </c>
      <c r="L14" s="24"/>
    </row>
    <row r="15" spans="1:12" s="58" customFormat="1" ht="18" customHeight="1" x14ac:dyDescent="0.25">
      <c r="A15" s="53">
        <v>7</v>
      </c>
      <c r="B15" s="54" t="s">
        <v>42</v>
      </c>
      <c r="C15" s="55">
        <f>1085+60</f>
        <v>1145</v>
      </c>
      <c r="D15" s="56">
        <f>320+40</f>
        <v>360</v>
      </c>
      <c r="E15" s="51">
        <v>0</v>
      </c>
      <c r="F15" s="51">
        <f t="shared" si="5"/>
        <v>785</v>
      </c>
      <c r="G15" s="51">
        <f t="shared" si="6"/>
        <v>32</v>
      </c>
      <c r="H15" s="56">
        <v>3</v>
      </c>
      <c r="I15" s="56">
        <v>2</v>
      </c>
      <c r="J15" s="56">
        <v>6</v>
      </c>
      <c r="K15" s="56">
        <f>20+1</f>
        <v>21</v>
      </c>
      <c r="L15" s="57"/>
    </row>
    <row r="16" spans="1:12" s="25" customFormat="1" ht="18" customHeight="1" x14ac:dyDescent="0.25">
      <c r="A16" s="3">
        <v>8</v>
      </c>
      <c r="B16" s="4" t="s">
        <v>43</v>
      </c>
      <c r="C16" s="27">
        <f>530+40</f>
        <v>570</v>
      </c>
      <c r="D16" s="27">
        <f>140+60</f>
        <v>200</v>
      </c>
      <c r="E16" s="13">
        <v>0</v>
      </c>
      <c r="F16" s="13">
        <f t="shared" si="5"/>
        <v>370</v>
      </c>
      <c r="G16" s="51">
        <f t="shared" si="6"/>
        <v>13</v>
      </c>
      <c r="H16" s="56">
        <v>8</v>
      </c>
      <c r="I16" s="56">
        <v>1</v>
      </c>
      <c r="J16" s="56">
        <v>4</v>
      </c>
      <c r="K16" s="56">
        <v>0</v>
      </c>
      <c r="L16" s="24"/>
    </row>
    <row r="17" spans="1:12" s="25" customFormat="1" ht="18" customHeight="1" x14ac:dyDescent="0.25">
      <c r="A17" s="3">
        <v>9</v>
      </c>
      <c r="B17" s="4" t="s">
        <v>44</v>
      </c>
      <c r="C17" s="27">
        <v>0</v>
      </c>
      <c r="D17" s="27">
        <v>0</v>
      </c>
      <c r="E17" s="13">
        <v>0</v>
      </c>
      <c r="F17" s="13">
        <f t="shared" si="5"/>
        <v>0</v>
      </c>
      <c r="G17" s="13">
        <f t="shared" si="6"/>
        <v>0</v>
      </c>
      <c r="H17" s="27">
        <v>0</v>
      </c>
      <c r="I17" s="27">
        <v>0</v>
      </c>
      <c r="J17" s="27">
        <v>0</v>
      </c>
      <c r="K17" s="27">
        <v>0</v>
      </c>
      <c r="L17" s="24"/>
    </row>
    <row r="18" spans="1:12" s="25" customFormat="1" ht="18" customHeight="1" x14ac:dyDescent="0.25">
      <c r="A18" s="3">
        <v>10</v>
      </c>
      <c r="B18" s="4" t="s">
        <v>45</v>
      </c>
      <c r="C18" s="27">
        <v>50</v>
      </c>
      <c r="D18" s="27">
        <v>50</v>
      </c>
      <c r="E18" s="13">
        <v>0</v>
      </c>
      <c r="F18" s="13">
        <f t="shared" si="5"/>
        <v>0</v>
      </c>
      <c r="G18" s="13"/>
      <c r="H18" s="27"/>
      <c r="I18" s="27"/>
      <c r="J18" s="27"/>
      <c r="K18" s="27"/>
      <c r="L18" s="24"/>
    </row>
    <row r="19" spans="1:12" s="25" customFormat="1" ht="57" customHeight="1" x14ac:dyDescent="0.25">
      <c r="A19" s="28" t="s">
        <v>19</v>
      </c>
      <c r="B19" s="29" t="s">
        <v>20</v>
      </c>
      <c r="C19" s="30">
        <f>SUM(C20:C29)</f>
        <v>150</v>
      </c>
      <c r="D19" s="30">
        <f t="shared" ref="D19:K19" si="7">SUM(D20:D29)</f>
        <v>30</v>
      </c>
      <c r="E19" s="30">
        <f t="shared" si="7"/>
        <v>0</v>
      </c>
      <c r="F19" s="30">
        <f t="shared" si="7"/>
        <v>120</v>
      </c>
      <c r="G19" s="30">
        <f t="shared" si="7"/>
        <v>4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4</v>
      </c>
      <c r="L19" s="27"/>
    </row>
    <row r="20" spans="1:12" s="25" customFormat="1" ht="37.5" customHeight="1" x14ac:dyDescent="0.25">
      <c r="A20" s="26">
        <v>1</v>
      </c>
      <c r="B20" s="4" t="s">
        <v>37</v>
      </c>
      <c r="C20" s="27">
        <v>120</v>
      </c>
      <c r="D20" s="27"/>
      <c r="E20" s="27"/>
      <c r="F20" s="27">
        <f>C20-D20</f>
        <v>120</v>
      </c>
      <c r="G20" s="27">
        <v>4</v>
      </c>
      <c r="H20" s="27"/>
      <c r="I20" s="27"/>
      <c r="J20" s="27"/>
      <c r="K20" s="27">
        <v>4</v>
      </c>
      <c r="L20" s="27"/>
    </row>
    <row r="21" spans="1:12" s="25" customFormat="1" ht="18" customHeight="1" x14ac:dyDescent="0.25">
      <c r="A21" s="26">
        <v>2</v>
      </c>
      <c r="B21" s="4" t="s">
        <v>38</v>
      </c>
      <c r="C21" s="27"/>
      <c r="D21" s="27"/>
      <c r="E21" s="27"/>
      <c r="F21" s="27">
        <f t="shared" ref="F21:F29" si="8">C21-D21</f>
        <v>0</v>
      </c>
      <c r="G21" s="27"/>
      <c r="H21" s="27"/>
      <c r="I21" s="27"/>
      <c r="J21" s="27"/>
      <c r="K21" s="27"/>
      <c r="L21" s="27"/>
    </row>
    <row r="22" spans="1:12" s="25" customFormat="1" ht="18" customHeight="1" x14ac:dyDescent="0.25">
      <c r="A22" s="26">
        <v>3</v>
      </c>
      <c r="B22" s="4" t="s">
        <v>39</v>
      </c>
      <c r="C22" s="27"/>
      <c r="D22" s="27"/>
      <c r="E22" s="27"/>
      <c r="F22" s="27">
        <f t="shared" si="8"/>
        <v>0</v>
      </c>
      <c r="G22" s="27"/>
      <c r="H22" s="27"/>
      <c r="I22" s="27"/>
      <c r="J22" s="27"/>
      <c r="K22" s="27"/>
      <c r="L22" s="27"/>
    </row>
    <row r="23" spans="1:12" s="25" customFormat="1" ht="18" customHeight="1" x14ac:dyDescent="0.25">
      <c r="A23" s="26">
        <v>4</v>
      </c>
      <c r="B23" s="4" t="s">
        <v>36</v>
      </c>
      <c r="C23" s="27">
        <v>30</v>
      </c>
      <c r="D23" s="27">
        <v>30</v>
      </c>
      <c r="E23" s="27">
        <v>0</v>
      </c>
      <c r="F23" s="27">
        <f t="shared" si="8"/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/>
    </row>
    <row r="24" spans="1:12" s="25" customFormat="1" ht="18" customHeight="1" x14ac:dyDescent="0.25">
      <c r="A24" s="26">
        <v>5</v>
      </c>
      <c r="B24" s="4" t="s">
        <v>40</v>
      </c>
      <c r="C24" s="30"/>
      <c r="D24" s="30"/>
      <c r="E24" s="30"/>
      <c r="F24" s="27">
        <f t="shared" si="8"/>
        <v>0</v>
      </c>
      <c r="G24" s="30"/>
      <c r="H24" s="30"/>
      <c r="I24" s="30"/>
      <c r="J24" s="30"/>
      <c r="K24" s="30"/>
      <c r="L24" s="27"/>
    </row>
    <row r="25" spans="1:12" s="25" customFormat="1" ht="18" customHeight="1" x14ac:dyDescent="0.25">
      <c r="A25" s="26">
        <v>6</v>
      </c>
      <c r="B25" s="4" t="s">
        <v>41</v>
      </c>
      <c r="C25" s="30"/>
      <c r="D25" s="30"/>
      <c r="E25" s="30"/>
      <c r="F25" s="27">
        <f t="shared" si="8"/>
        <v>0</v>
      </c>
      <c r="G25" s="30"/>
      <c r="H25" s="30"/>
      <c r="I25" s="30"/>
      <c r="J25" s="30"/>
      <c r="K25" s="30"/>
      <c r="L25" s="27"/>
    </row>
    <row r="26" spans="1:12" s="25" customFormat="1" ht="18" customHeight="1" x14ac:dyDescent="0.25">
      <c r="A26" s="26">
        <v>7</v>
      </c>
      <c r="B26" s="4" t="s">
        <v>42</v>
      </c>
      <c r="C26" s="30"/>
      <c r="D26" s="30"/>
      <c r="E26" s="30"/>
      <c r="F26" s="27">
        <f t="shared" si="8"/>
        <v>0</v>
      </c>
      <c r="G26" s="30"/>
      <c r="H26" s="30"/>
      <c r="I26" s="30"/>
      <c r="J26" s="30"/>
      <c r="K26" s="30"/>
      <c r="L26" s="27"/>
    </row>
    <row r="27" spans="1:12" s="25" customFormat="1" ht="18" customHeight="1" x14ac:dyDescent="0.25">
      <c r="A27" s="26">
        <v>8</v>
      </c>
      <c r="B27" s="4" t="s">
        <v>43</v>
      </c>
      <c r="C27" s="30"/>
      <c r="D27" s="30"/>
      <c r="E27" s="30"/>
      <c r="F27" s="27">
        <f t="shared" si="8"/>
        <v>0</v>
      </c>
      <c r="G27" s="30"/>
      <c r="H27" s="30"/>
      <c r="I27" s="30"/>
      <c r="J27" s="30"/>
      <c r="K27" s="30"/>
      <c r="L27" s="27"/>
    </row>
    <row r="28" spans="1:12" s="25" customFormat="1" ht="18" customHeight="1" x14ac:dyDescent="0.25">
      <c r="A28" s="26">
        <v>9</v>
      </c>
      <c r="B28" s="4" t="s">
        <v>44</v>
      </c>
      <c r="C28" s="30"/>
      <c r="D28" s="30"/>
      <c r="E28" s="30"/>
      <c r="F28" s="27">
        <f t="shared" si="8"/>
        <v>0</v>
      </c>
      <c r="G28" s="30"/>
      <c r="H28" s="30"/>
      <c r="I28" s="30"/>
      <c r="J28" s="30"/>
      <c r="K28" s="30"/>
      <c r="L28" s="27"/>
    </row>
    <row r="29" spans="1:12" s="25" customFormat="1" ht="18" customHeight="1" x14ac:dyDescent="0.25">
      <c r="A29" s="26">
        <v>10</v>
      </c>
      <c r="B29" s="4" t="s">
        <v>45</v>
      </c>
      <c r="C29" s="30"/>
      <c r="D29" s="30"/>
      <c r="E29" s="30"/>
      <c r="F29" s="27">
        <f t="shared" si="8"/>
        <v>0</v>
      </c>
      <c r="G29" s="30"/>
      <c r="H29" s="30"/>
      <c r="I29" s="30"/>
      <c r="J29" s="30"/>
      <c r="K29" s="30"/>
      <c r="L29" s="27"/>
    </row>
    <row r="30" spans="1:12" s="25" customFormat="1" ht="18" customHeight="1" x14ac:dyDescent="0.25">
      <c r="A30" s="28" t="s">
        <v>21</v>
      </c>
      <c r="B30" s="31" t="s">
        <v>22</v>
      </c>
      <c r="C30" s="23">
        <f>C8+C19</f>
        <v>4080</v>
      </c>
      <c r="D30" s="23">
        <f t="shared" ref="D30:K30" si="9">D8+D19</f>
        <v>1381</v>
      </c>
      <c r="E30" s="23">
        <f t="shared" si="9"/>
        <v>0</v>
      </c>
      <c r="F30" s="23">
        <f t="shared" si="9"/>
        <v>2699</v>
      </c>
      <c r="G30" s="23">
        <f t="shared" si="9"/>
        <v>104</v>
      </c>
      <c r="H30" s="23">
        <f t="shared" si="9"/>
        <v>16</v>
      </c>
      <c r="I30" s="23">
        <f t="shared" si="9"/>
        <v>16</v>
      </c>
      <c r="J30" s="23">
        <f t="shared" si="9"/>
        <v>11</v>
      </c>
      <c r="K30" s="23">
        <f t="shared" si="9"/>
        <v>61</v>
      </c>
      <c r="L30" s="30"/>
    </row>
    <row r="31" spans="1:12" s="25" customFormat="1" ht="18" customHeight="1" x14ac:dyDescent="0.25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2" spans="1:12" s="25" customFormat="1" ht="18" customHeight="1" x14ac:dyDescent="0.25">
      <c r="A32" s="59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s="25" customFormat="1" ht="18" customHeight="1" x14ac:dyDescent="0.25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</row>
    <row r="35" spans="1:12" x14ac:dyDescent="0.25">
      <c r="A35" s="119"/>
      <c r="B35" s="119"/>
      <c r="C35" s="196"/>
      <c r="D35" s="196"/>
      <c r="E35" s="196"/>
      <c r="F35" s="119"/>
      <c r="G35" s="119"/>
      <c r="H35" s="119"/>
      <c r="I35" s="119"/>
      <c r="J35" s="119"/>
    </row>
    <row r="36" spans="1:12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2" ht="22.5" customHeight="1" x14ac:dyDescent="0.25">
      <c r="A37" s="119"/>
      <c r="B37" s="120"/>
      <c r="C37" s="119"/>
      <c r="D37" s="119"/>
      <c r="E37" s="119"/>
      <c r="F37" s="119"/>
      <c r="G37" s="119"/>
      <c r="H37" s="119"/>
      <c r="I37" s="119"/>
      <c r="J37" s="119"/>
    </row>
    <row r="38" spans="1:12" ht="18.75" x14ac:dyDescent="0.25">
      <c r="A38" s="119"/>
      <c r="B38" s="120"/>
      <c r="C38" s="119"/>
      <c r="D38" s="119"/>
      <c r="E38" s="119"/>
      <c r="F38" s="119"/>
      <c r="G38" s="119"/>
      <c r="H38" s="119"/>
      <c r="I38" s="119"/>
      <c r="J38" s="119"/>
    </row>
    <row r="39" spans="1:12" ht="18.75" x14ac:dyDescent="0.25">
      <c r="A39" s="119"/>
      <c r="B39" s="120"/>
      <c r="C39" s="119"/>
      <c r="D39" s="119"/>
      <c r="E39" s="119"/>
      <c r="F39" s="119"/>
      <c r="G39" s="119"/>
      <c r="H39" s="119"/>
      <c r="I39" s="119"/>
      <c r="J39" s="119"/>
    </row>
    <row r="40" spans="1:12" ht="18.75" x14ac:dyDescent="0.25">
      <c r="A40" s="119"/>
      <c r="B40" s="120"/>
      <c r="C40" s="119"/>
      <c r="D40" s="119"/>
      <c r="E40" s="119"/>
      <c r="F40" s="119"/>
      <c r="G40" s="119"/>
      <c r="H40" s="119"/>
      <c r="I40" s="119"/>
      <c r="J40" s="119"/>
    </row>
    <row r="41" spans="1:12" ht="18.75" x14ac:dyDescent="0.25">
      <c r="A41" s="119"/>
      <c r="B41" s="120"/>
      <c r="C41" s="119"/>
      <c r="D41" s="119"/>
      <c r="E41" s="119"/>
      <c r="F41" s="119"/>
      <c r="G41" s="119"/>
      <c r="H41" s="119"/>
      <c r="I41" s="119"/>
      <c r="J41" s="119"/>
    </row>
    <row r="42" spans="1:12" ht="18.75" x14ac:dyDescent="0.25">
      <c r="A42" s="119"/>
      <c r="B42" s="120"/>
      <c r="C42" s="119"/>
      <c r="D42" s="119"/>
      <c r="E42" s="119"/>
      <c r="F42" s="119"/>
      <c r="G42" s="119"/>
      <c r="H42" s="119"/>
      <c r="I42" s="119"/>
      <c r="J42" s="119"/>
    </row>
    <row r="43" spans="1:12" ht="18.75" x14ac:dyDescent="0.25">
      <c r="A43" s="119"/>
      <c r="B43" s="120"/>
      <c r="C43" s="119"/>
      <c r="D43" s="119"/>
      <c r="E43" s="119"/>
      <c r="F43" s="119"/>
      <c r="G43" s="119"/>
      <c r="H43" s="119"/>
      <c r="I43" s="119"/>
      <c r="J43" s="119"/>
    </row>
    <row r="44" spans="1:12" ht="18.75" x14ac:dyDescent="0.25">
      <c r="A44" s="119"/>
      <c r="B44" s="120"/>
      <c r="C44" s="119"/>
      <c r="D44" s="119"/>
      <c r="E44" s="119"/>
      <c r="F44" s="119"/>
      <c r="G44" s="119"/>
      <c r="H44" s="119"/>
      <c r="I44" s="119"/>
      <c r="J44" s="119"/>
    </row>
    <row r="45" spans="1:12" ht="18.75" x14ac:dyDescent="0.25">
      <c r="A45" s="119"/>
      <c r="B45" s="120"/>
      <c r="C45" s="119"/>
      <c r="D45" s="119"/>
      <c r="E45" s="119"/>
      <c r="F45" s="119"/>
      <c r="G45" s="119"/>
      <c r="H45" s="119"/>
      <c r="I45" s="119"/>
      <c r="J45" s="119"/>
    </row>
    <row r="46" spans="1:12" ht="18.75" x14ac:dyDescent="0.25">
      <c r="A46" s="119"/>
      <c r="B46" s="120"/>
      <c r="C46" s="119"/>
      <c r="D46" s="119"/>
      <c r="E46" s="119"/>
      <c r="F46" s="119"/>
      <c r="G46" s="119"/>
      <c r="H46" s="119"/>
      <c r="I46" s="119"/>
      <c r="J46" s="119"/>
    </row>
    <row r="47" spans="1:12" x14ac:dyDescent="0.25">
      <c r="A47" s="119"/>
      <c r="B47" s="119"/>
      <c r="C47" s="121"/>
      <c r="D47" s="121"/>
      <c r="E47" s="121"/>
      <c r="F47" s="121"/>
      <c r="G47" s="119"/>
      <c r="H47" s="119"/>
      <c r="I47" s="119"/>
      <c r="J47" s="119"/>
    </row>
    <row r="48" spans="1:12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x14ac:dyDescent="0.25">
      <c r="A49" s="119"/>
      <c r="B49" s="119"/>
      <c r="C49" s="196"/>
      <c r="D49" s="196"/>
      <c r="E49" s="196"/>
      <c r="F49" s="119"/>
      <c r="G49" s="119"/>
      <c r="H49" s="119"/>
      <c r="I49" s="119"/>
      <c r="J49" s="119"/>
    </row>
    <row r="50" spans="1:10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24" customHeight="1" x14ac:dyDescent="0.25">
      <c r="A51" s="119"/>
      <c r="B51" s="120"/>
      <c r="C51" s="119"/>
      <c r="D51" s="119"/>
      <c r="E51" s="119"/>
      <c r="F51" s="119"/>
      <c r="G51" s="119"/>
      <c r="H51" s="119"/>
      <c r="I51" s="119"/>
      <c r="J51" s="119"/>
    </row>
    <row r="52" spans="1:10" ht="18.75" x14ac:dyDescent="0.25">
      <c r="A52" s="119"/>
      <c r="B52" s="120"/>
      <c r="C52" s="119"/>
      <c r="D52" s="119"/>
      <c r="E52" s="119"/>
      <c r="F52" s="119"/>
      <c r="G52" s="119"/>
      <c r="H52" s="119"/>
      <c r="I52" s="119"/>
      <c r="J52" s="119"/>
    </row>
    <row r="53" spans="1:10" ht="18.75" x14ac:dyDescent="0.25">
      <c r="A53" s="119"/>
      <c r="B53" s="120"/>
      <c r="C53" s="119"/>
      <c r="D53" s="119"/>
      <c r="E53" s="119"/>
      <c r="F53" s="119"/>
      <c r="G53" s="119"/>
      <c r="H53" s="119"/>
      <c r="I53" s="119"/>
      <c r="J53" s="119"/>
    </row>
    <row r="54" spans="1:10" ht="18.75" x14ac:dyDescent="0.25">
      <c r="A54" s="119"/>
      <c r="B54" s="120"/>
      <c r="C54" s="119"/>
      <c r="D54" s="119"/>
      <c r="E54" s="119"/>
      <c r="F54" s="119"/>
      <c r="G54" s="119"/>
      <c r="H54" s="119"/>
      <c r="I54" s="119"/>
      <c r="J54" s="119"/>
    </row>
    <row r="55" spans="1:10" ht="18.75" x14ac:dyDescent="0.25">
      <c r="A55" s="119"/>
      <c r="B55" s="120"/>
      <c r="C55" s="119"/>
      <c r="D55" s="119"/>
      <c r="E55" s="119"/>
      <c r="F55" s="119"/>
      <c r="G55" s="119"/>
      <c r="H55" s="119"/>
      <c r="I55" s="119"/>
      <c r="J55" s="119"/>
    </row>
    <row r="56" spans="1:10" ht="18.75" x14ac:dyDescent="0.25">
      <c r="A56" s="119"/>
      <c r="B56" s="120"/>
      <c r="C56" s="119"/>
      <c r="D56" s="119"/>
      <c r="E56" s="119"/>
      <c r="F56" s="119"/>
      <c r="G56" s="119"/>
      <c r="H56" s="119"/>
      <c r="I56" s="119"/>
      <c r="J56" s="119"/>
    </row>
    <row r="57" spans="1:10" ht="18.75" x14ac:dyDescent="0.25">
      <c r="A57" s="119"/>
      <c r="B57" s="120"/>
      <c r="C57" s="119"/>
      <c r="D57" s="119"/>
      <c r="E57" s="119"/>
      <c r="F57" s="119"/>
      <c r="G57" s="119"/>
      <c r="H57" s="119"/>
      <c r="I57" s="119"/>
      <c r="J57" s="119"/>
    </row>
    <row r="58" spans="1:10" ht="18.75" x14ac:dyDescent="0.25">
      <c r="A58" s="119"/>
      <c r="B58" s="120"/>
      <c r="C58" s="119"/>
      <c r="D58" s="119"/>
      <c r="E58" s="119"/>
      <c r="F58" s="119"/>
      <c r="G58" s="119"/>
      <c r="H58" s="119"/>
      <c r="I58" s="119"/>
      <c r="J58" s="119"/>
    </row>
    <row r="59" spans="1:10" ht="18.75" x14ac:dyDescent="0.25">
      <c r="A59" s="119"/>
      <c r="B59" s="120"/>
      <c r="C59" s="119"/>
      <c r="D59" s="119"/>
      <c r="E59" s="119"/>
      <c r="F59" s="119"/>
      <c r="G59" s="119"/>
      <c r="H59" s="119"/>
      <c r="I59" s="119"/>
      <c r="J59" s="119"/>
    </row>
    <row r="60" spans="1:10" ht="18.75" x14ac:dyDescent="0.25">
      <c r="A60" s="119"/>
      <c r="B60" s="120"/>
      <c r="C60" s="119"/>
      <c r="D60" s="119"/>
      <c r="E60" s="119"/>
      <c r="F60" s="119"/>
      <c r="G60" s="119"/>
      <c r="H60" s="119"/>
      <c r="I60" s="119"/>
      <c r="J60" s="119"/>
    </row>
    <row r="61" spans="1:10" x14ac:dyDescent="0.25">
      <c r="A61" s="119"/>
      <c r="B61" s="119"/>
      <c r="C61" s="121"/>
      <c r="D61" s="121"/>
      <c r="E61" s="121"/>
      <c r="F61" s="121"/>
      <c r="G61" s="119"/>
      <c r="H61" s="119"/>
      <c r="I61" s="119"/>
      <c r="J61" s="119"/>
    </row>
  </sheetData>
  <mergeCells count="15">
    <mergeCell ref="C35:E35"/>
    <mergeCell ref="C49:E49"/>
    <mergeCell ref="A1:B1"/>
    <mergeCell ref="L5:L6"/>
    <mergeCell ref="A2:L2"/>
    <mergeCell ref="G5:G6"/>
    <mergeCell ref="H5:K5"/>
    <mergeCell ref="A5:A6"/>
    <mergeCell ref="B5:B6"/>
    <mergeCell ref="C5:C6"/>
    <mergeCell ref="D5:D6"/>
    <mergeCell ref="E5:E6"/>
    <mergeCell ref="F5:F6"/>
    <mergeCell ref="J4:L4"/>
    <mergeCell ref="A3:L3"/>
  </mergeCells>
  <pageMargins left="0.28000000000000003" right="0.24" top="0.24" bottom="0.2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85" zoomScaleNormal="85" workbookViewId="0">
      <selection activeCell="A3" sqref="A3:L3"/>
    </sheetView>
  </sheetViews>
  <sheetFormatPr defaultColWidth="9" defaultRowHeight="15" x14ac:dyDescent="0.25"/>
  <cols>
    <col min="1" max="1" width="4.7109375" style="85" customWidth="1"/>
    <col min="2" max="2" width="22.42578125" style="85" customWidth="1"/>
    <col min="3" max="3" width="7.85546875" style="85" customWidth="1"/>
    <col min="4" max="4" width="8.28515625" style="85" customWidth="1"/>
    <col min="5" max="5" width="6.42578125" style="85" customWidth="1"/>
    <col min="6" max="6" width="8.5703125" style="85" customWidth="1"/>
    <col min="7" max="7" width="7.140625" style="85" customWidth="1"/>
    <col min="8" max="8" width="9" style="85"/>
    <col min="9" max="9" width="6.5703125" style="85" customWidth="1"/>
    <col min="10" max="11" width="9" style="85"/>
    <col min="12" max="12" width="5.85546875" style="85" customWidth="1"/>
    <col min="13" max="16384" width="9" style="85"/>
  </cols>
  <sheetData>
    <row r="1" spans="1:12" ht="18.75" x14ac:dyDescent="0.3">
      <c r="A1" s="210"/>
      <c r="B1" s="210"/>
      <c r="C1" s="210"/>
      <c r="D1" s="88"/>
      <c r="E1" s="88"/>
      <c r="F1" s="89"/>
      <c r="K1" s="161" t="s">
        <v>441</v>
      </c>
      <c r="L1"/>
    </row>
    <row r="2" spans="1:12" ht="21" customHeight="1" x14ac:dyDescent="0.25">
      <c r="A2" s="211" t="s">
        <v>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1" customHeight="1" x14ac:dyDescent="0.25">
      <c r="A3" s="212" t="s">
        <v>448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5">
      <c r="A4" s="90"/>
      <c r="B4" s="90"/>
      <c r="C4" s="90"/>
      <c r="D4" s="90"/>
      <c r="E4" s="90"/>
      <c r="J4" s="90" t="s">
        <v>23</v>
      </c>
    </row>
    <row r="5" spans="1:12" ht="56.25" customHeight="1" x14ac:dyDescent="0.25">
      <c r="A5" s="218" t="s">
        <v>0</v>
      </c>
      <c r="B5" s="218" t="s">
        <v>6</v>
      </c>
      <c r="C5" s="213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215" t="s">
        <v>12</v>
      </c>
      <c r="I5" s="216"/>
      <c r="J5" s="216"/>
      <c r="K5" s="217"/>
      <c r="L5" s="213" t="s">
        <v>5</v>
      </c>
    </row>
    <row r="6" spans="1:12" ht="68.25" customHeight="1" x14ac:dyDescent="0.25">
      <c r="A6" s="219"/>
      <c r="B6" s="219"/>
      <c r="C6" s="214"/>
      <c r="D6" s="214"/>
      <c r="E6" s="214"/>
      <c r="F6" s="214"/>
      <c r="G6" s="214"/>
      <c r="H6" s="122" t="s">
        <v>13</v>
      </c>
      <c r="I6" s="122" t="s">
        <v>14</v>
      </c>
      <c r="J6" s="122" t="s">
        <v>15</v>
      </c>
      <c r="K6" s="122" t="s">
        <v>16</v>
      </c>
      <c r="L6" s="214"/>
    </row>
    <row r="7" spans="1:12" s="83" customFormat="1" ht="22.5" customHeight="1" x14ac:dyDescent="0.25">
      <c r="A7" s="77" t="s">
        <v>17</v>
      </c>
      <c r="B7" s="78" t="s">
        <v>18</v>
      </c>
      <c r="C7" s="84">
        <f t="shared" ref="C7:K7" si="0">C8+C11+C19+C27+C29+C33+C43+C49+C53+C54</f>
        <v>3930</v>
      </c>
      <c r="D7" s="84">
        <f t="shared" si="0"/>
        <v>1351</v>
      </c>
      <c r="E7" s="84">
        <f t="shared" si="0"/>
        <v>0</v>
      </c>
      <c r="F7" s="84">
        <f t="shared" si="0"/>
        <v>2579</v>
      </c>
      <c r="G7" s="84">
        <f t="shared" si="0"/>
        <v>100</v>
      </c>
      <c r="H7" s="84">
        <f t="shared" si="0"/>
        <v>16</v>
      </c>
      <c r="I7" s="84">
        <f t="shared" si="0"/>
        <v>16</v>
      </c>
      <c r="J7" s="84">
        <f t="shared" si="0"/>
        <v>11</v>
      </c>
      <c r="K7" s="84">
        <f t="shared" si="0"/>
        <v>57</v>
      </c>
      <c r="L7" s="82"/>
    </row>
    <row r="8" spans="1:12" s="127" customFormat="1" ht="22.5" customHeight="1" x14ac:dyDescent="0.2">
      <c r="A8" s="123">
        <v>1</v>
      </c>
      <c r="B8" s="124" t="s">
        <v>37</v>
      </c>
      <c r="C8" s="125">
        <f t="shared" ref="C8:K8" si="1">SUM(C9:C10)</f>
        <v>100</v>
      </c>
      <c r="D8" s="125">
        <f t="shared" si="1"/>
        <v>60</v>
      </c>
      <c r="E8" s="125">
        <f t="shared" si="1"/>
        <v>0</v>
      </c>
      <c r="F8" s="125">
        <f t="shared" si="1"/>
        <v>40</v>
      </c>
      <c r="G8" s="125">
        <f t="shared" si="1"/>
        <v>2</v>
      </c>
      <c r="H8" s="125">
        <f t="shared" si="1"/>
        <v>0</v>
      </c>
      <c r="I8" s="125">
        <f t="shared" si="1"/>
        <v>0</v>
      </c>
      <c r="J8" s="125">
        <f t="shared" si="1"/>
        <v>0</v>
      </c>
      <c r="K8" s="125">
        <f t="shared" si="1"/>
        <v>2</v>
      </c>
      <c r="L8" s="126"/>
    </row>
    <row r="9" spans="1:12" s="83" customFormat="1" ht="22.5" customHeight="1" x14ac:dyDescent="0.25">
      <c r="A9" s="77"/>
      <c r="B9" s="54" t="s">
        <v>59</v>
      </c>
      <c r="C9" s="51">
        <v>70</v>
      </c>
      <c r="D9" s="51">
        <v>60</v>
      </c>
      <c r="E9" s="51"/>
      <c r="F9" s="51">
        <v>10</v>
      </c>
      <c r="G9" s="51">
        <v>1</v>
      </c>
      <c r="H9" s="79"/>
      <c r="I9" s="51">
        <v>0</v>
      </c>
      <c r="J9" s="51"/>
      <c r="K9" s="51">
        <v>1</v>
      </c>
      <c r="L9" s="82"/>
    </row>
    <row r="10" spans="1:12" s="83" customFormat="1" ht="22.5" customHeight="1" x14ac:dyDescent="0.25">
      <c r="A10" s="77"/>
      <c r="B10" s="54" t="s">
        <v>60</v>
      </c>
      <c r="C10" s="51">
        <v>30</v>
      </c>
      <c r="D10" s="51"/>
      <c r="E10" s="51"/>
      <c r="F10" s="51">
        <v>30</v>
      </c>
      <c r="G10" s="51">
        <f>H10+I10+J10+K10</f>
        <v>1</v>
      </c>
      <c r="H10" s="79"/>
      <c r="I10" s="51"/>
      <c r="J10" s="51"/>
      <c r="K10" s="51">
        <v>1</v>
      </c>
      <c r="L10" s="82"/>
    </row>
    <row r="11" spans="1:12" s="129" customFormat="1" ht="22.5" customHeight="1" x14ac:dyDescent="0.25">
      <c r="A11" s="123">
        <v>2</v>
      </c>
      <c r="B11" s="124" t="s">
        <v>46</v>
      </c>
      <c r="C11" s="125">
        <f>SUM(C12:C18)</f>
        <v>420</v>
      </c>
      <c r="D11" s="125">
        <f t="shared" ref="D11:K11" si="2">SUM(D12:D18)</f>
        <v>120</v>
      </c>
      <c r="E11" s="125">
        <f t="shared" si="2"/>
        <v>0</v>
      </c>
      <c r="F11" s="125">
        <f t="shared" si="2"/>
        <v>300</v>
      </c>
      <c r="G11" s="125">
        <f t="shared" si="2"/>
        <v>10</v>
      </c>
      <c r="H11" s="125">
        <f t="shared" si="2"/>
        <v>1</v>
      </c>
      <c r="I11" s="125">
        <f t="shared" si="2"/>
        <v>2</v>
      </c>
      <c r="J11" s="125">
        <f t="shared" si="2"/>
        <v>0</v>
      </c>
      <c r="K11" s="125">
        <f t="shared" si="2"/>
        <v>7</v>
      </c>
      <c r="L11" s="128"/>
    </row>
    <row r="12" spans="1:12" s="129" customFormat="1" ht="22.5" customHeight="1" x14ac:dyDescent="0.25">
      <c r="A12" s="123"/>
      <c r="B12" s="130" t="s">
        <v>85</v>
      </c>
      <c r="C12" s="82">
        <v>90</v>
      </c>
      <c r="D12" s="82">
        <v>0</v>
      </c>
      <c r="E12" s="82">
        <v>0</v>
      </c>
      <c r="F12" s="82">
        <v>90</v>
      </c>
      <c r="G12" s="82">
        <v>3</v>
      </c>
      <c r="H12" s="82">
        <v>1</v>
      </c>
      <c r="I12" s="82"/>
      <c r="J12" s="82"/>
      <c r="K12" s="82">
        <v>2</v>
      </c>
      <c r="L12" s="82"/>
    </row>
    <row r="13" spans="1:12" s="129" customFormat="1" ht="22.5" customHeight="1" x14ac:dyDescent="0.25">
      <c r="A13" s="123"/>
      <c r="B13" s="130" t="s">
        <v>86</v>
      </c>
      <c r="C13" s="82">
        <v>60</v>
      </c>
      <c r="D13" s="82">
        <v>0</v>
      </c>
      <c r="E13" s="82">
        <v>0</v>
      </c>
      <c r="F13" s="82">
        <v>60</v>
      </c>
      <c r="G13" s="82">
        <v>2</v>
      </c>
      <c r="H13" s="82"/>
      <c r="I13" s="82">
        <v>2</v>
      </c>
      <c r="J13" s="82"/>
      <c r="K13" s="82"/>
      <c r="L13" s="82"/>
    </row>
    <row r="14" spans="1:12" s="129" customFormat="1" ht="22.5" customHeight="1" x14ac:dyDescent="0.25">
      <c r="A14" s="123"/>
      <c r="B14" s="130" t="s">
        <v>87</v>
      </c>
      <c r="C14" s="82">
        <v>30</v>
      </c>
      <c r="D14" s="82">
        <v>0</v>
      </c>
      <c r="E14" s="82">
        <v>0</v>
      </c>
      <c r="F14" s="82">
        <v>30</v>
      </c>
      <c r="G14" s="82">
        <v>1</v>
      </c>
      <c r="H14" s="82"/>
      <c r="I14" s="82"/>
      <c r="J14" s="82"/>
      <c r="K14" s="82">
        <v>1</v>
      </c>
      <c r="L14" s="82"/>
    </row>
    <row r="15" spans="1:12" s="129" customFormat="1" ht="22.5" customHeight="1" x14ac:dyDescent="0.25">
      <c r="A15" s="123"/>
      <c r="B15" s="130" t="s">
        <v>88</v>
      </c>
      <c r="C15" s="82">
        <v>60</v>
      </c>
      <c r="D15" s="82">
        <v>30</v>
      </c>
      <c r="E15" s="82">
        <v>0</v>
      </c>
      <c r="F15" s="82">
        <v>30</v>
      </c>
      <c r="G15" s="82">
        <v>1</v>
      </c>
      <c r="H15" s="82"/>
      <c r="I15" s="82"/>
      <c r="J15" s="82"/>
      <c r="K15" s="82">
        <v>1</v>
      </c>
      <c r="L15" s="82"/>
    </row>
    <row r="16" spans="1:12" s="129" customFormat="1" ht="22.5" customHeight="1" x14ac:dyDescent="0.25">
      <c r="A16" s="123"/>
      <c r="B16" s="130" t="s">
        <v>89</v>
      </c>
      <c r="C16" s="82">
        <v>60</v>
      </c>
      <c r="D16" s="82">
        <v>30</v>
      </c>
      <c r="E16" s="82">
        <v>0</v>
      </c>
      <c r="F16" s="82">
        <v>30</v>
      </c>
      <c r="G16" s="82">
        <v>1</v>
      </c>
      <c r="H16" s="82"/>
      <c r="I16" s="82"/>
      <c r="J16" s="82"/>
      <c r="K16" s="82">
        <v>1</v>
      </c>
      <c r="L16" s="82"/>
    </row>
    <row r="17" spans="1:12" s="129" customFormat="1" ht="22.5" customHeight="1" x14ac:dyDescent="0.25">
      <c r="A17" s="123"/>
      <c r="B17" s="130" t="s">
        <v>90</v>
      </c>
      <c r="C17" s="82">
        <v>90</v>
      </c>
      <c r="D17" s="82">
        <v>30</v>
      </c>
      <c r="E17" s="82">
        <v>0</v>
      </c>
      <c r="F17" s="82">
        <v>60</v>
      </c>
      <c r="G17" s="82">
        <v>2</v>
      </c>
      <c r="H17" s="82"/>
      <c r="I17" s="82"/>
      <c r="J17" s="82"/>
      <c r="K17" s="82">
        <v>2</v>
      </c>
      <c r="L17" s="82"/>
    </row>
    <row r="18" spans="1:12" s="83" customFormat="1" ht="22.5" customHeight="1" x14ac:dyDescent="0.25">
      <c r="A18" s="77"/>
      <c r="B18" s="130" t="s">
        <v>91</v>
      </c>
      <c r="C18" s="131">
        <v>30</v>
      </c>
      <c r="D18" s="51">
        <v>30</v>
      </c>
      <c r="E18" s="51">
        <v>0</v>
      </c>
      <c r="F18" s="132">
        <v>0</v>
      </c>
      <c r="G18" s="51">
        <v>0</v>
      </c>
      <c r="H18" s="79"/>
      <c r="I18" s="79"/>
      <c r="J18" s="79"/>
      <c r="K18" s="79"/>
      <c r="L18" s="79"/>
    </row>
    <row r="19" spans="1:12" s="129" customFormat="1" ht="22.5" customHeight="1" x14ac:dyDescent="0.25">
      <c r="A19" s="123">
        <v>3</v>
      </c>
      <c r="B19" s="124" t="s">
        <v>47</v>
      </c>
      <c r="C19" s="133">
        <f>SUM(C20:C26)</f>
        <v>405</v>
      </c>
      <c r="D19" s="133">
        <f t="shared" ref="D19:L19" si="3">SUM(D20:D26)</f>
        <v>345</v>
      </c>
      <c r="E19" s="133">
        <f t="shared" si="3"/>
        <v>0</v>
      </c>
      <c r="F19" s="133">
        <f t="shared" si="3"/>
        <v>60</v>
      </c>
      <c r="G19" s="133">
        <f t="shared" si="3"/>
        <v>2</v>
      </c>
      <c r="H19" s="133">
        <f t="shared" si="3"/>
        <v>0</v>
      </c>
      <c r="I19" s="133">
        <f t="shared" si="3"/>
        <v>2</v>
      </c>
      <c r="J19" s="133">
        <f t="shared" si="3"/>
        <v>0</v>
      </c>
      <c r="K19" s="133">
        <f t="shared" si="3"/>
        <v>0</v>
      </c>
      <c r="L19" s="133">
        <f t="shared" si="3"/>
        <v>0</v>
      </c>
    </row>
    <row r="20" spans="1:12" s="129" customFormat="1" ht="22.5" customHeight="1" x14ac:dyDescent="0.25">
      <c r="A20" s="123"/>
      <c r="B20" s="54" t="s">
        <v>156</v>
      </c>
      <c r="C20" s="86">
        <v>30</v>
      </c>
      <c r="D20" s="86"/>
      <c r="E20" s="86"/>
      <c r="F20" s="86">
        <v>30</v>
      </c>
      <c r="G20" s="86">
        <f t="shared" ref="G20:G26" si="4">SUM(H20:K20)</f>
        <v>1</v>
      </c>
      <c r="H20" s="86"/>
      <c r="I20" s="86">
        <v>1</v>
      </c>
      <c r="J20" s="86"/>
      <c r="K20" s="86"/>
      <c r="L20" s="82"/>
    </row>
    <row r="21" spans="1:12" s="83" customFormat="1" ht="22.5" customHeight="1" x14ac:dyDescent="0.25">
      <c r="A21" s="77"/>
      <c r="B21" s="130" t="s">
        <v>79</v>
      </c>
      <c r="C21" s="134">
        <v>25</v>
      </c>
      <c r="D21" s="135">
        <v>25</v>
      </c>
      <c r="E21" s="135"/>
      <c r="F21" s="135"/>
      <c r="G21" s="86">
        <f t="shared" si="4"/>
        <v>0</v>
      </c>
      <c r="H21" s="135"/>
      <c r="I21" s="135"/>
      <c r="J21" s="135"/>
      <c r="K21" s="135"/>
      <c r="L21" s="128"/>
    </row>
    <row r="22" spans="1:12" s="83" customFormat="1" ht="22.5" customHeight="1" x14ac:dyDescent="0.25">
      <c r="A22" s="77"/>
      <c r="B22" s="130" t="s">
        <v>80</v>
      </c>
      <c r="C22" s="55">
        <v>90</v>
      </c>
      <c r="D22" s="51">
        <v>90</v>
      </c>
      <c r="E22" s="51"/>
      <c r="F22" s="51"/>
      <c r="G22" s="86">
        <f t="shared" si="4"/>
        <v>0</v>
      </c>
      <c r="H22" s="51"/>
      <c r="I22" s="51"/>
      <c r="J22" s="51"/>
      <c r="K22" s="51"/>
      <c r="L22" s="82"/>
    </row>
    <row r="23" spans="1:12" s="83" customFormat="1" ht="22.5" customHeight="1" x14ac:dyDescent="0.25">
      <c r="A23" s="77"/>
      <c r="B23" s="130" t="s">
        <v>81</v>
      </c>
      <c r="C23" s="55">
        <v>50</v>
      </c>
      <c r="D23" s="51">
        <v>50</v>
      </c>
      <c r="E23" s="51"/>
      <c r="F23" s="51"/>
      <c r="G23" s="86">
        <f t="shared" si="4"/>
        <v>0</v>
      </c>
      <c r="H23" s="51"/>
      <c r="I23" s="51"/>
      <c r="J23" s="51"/>
      <c r="K23" s="51"/>
      <c r="L23" s="82"/>
    </row>
    <row r="24" spans="1:12" s="83" customFormat="1" ht="22.5" customHeight="1" x14ac:dyDescent="0.25">
      <c r="A24" s="77"/>
      <c r="B24" s="130" t="s">
        <v>82</v>
      </c>
      <c r="C24" s="55">
        <v>60</v>
      </c>
      <c r="D24" s="51">
        <v>60</v>
      </c>
      <c r="E24" s="51"/>
      <c r="F24" s="51"/>
      <c r="G24" s="86">
        <f t="shared" si="4"/>
        <v>0</v>
      </c>
      <c r="H24" s="51"/>
      <c r="I24" s="51"/>
      <c r="J24" s="51"/>
      <c r="K24" s="51"/>
      <c r="L24" s="82"/>
    </row>
    <row r="25" spans="1:12" s="83" customFormat="1" ht="22.5" customHeight="1" x14ac:dyDescent="0.25">
      <c r="A25" s="77"/>
      <c r="B25" s="130" t="s">
        <v>83</v>
      </c>
      <c r="C25" s="55">
        <v>90</v>
      </c>
      <c r="D25" s="51">
        <v>60</v>
      </c>
      <c r="E25" s="51"/>
      <c r="F25" s="51">
        <v>30</v>
      </c>
      <c r="G25" s="86">
        <f t="shared" si="4"/>
        <v>1</v>
      </c>
      <c r="H25" s="51"/>
      <c r="I25" s="51">
        <v>1</v>
      </c>
      <c r="J25" s="51"/>
      <c r="K25" s="51"/>
      <c r="L25" s="82"/>
    </row>
    <row r="26" spans="1:12" s="83" customFormat="1" ht="22.5" customHeight="1" x14ac:dyDescent="0.25">
      <c r="A26" s="77"/>
      <c r="B26" s="130" t="s">
        <v>84</v>
      </c>
      <c r="C26" s="55">
        <v>60</v>
      </c>
      <c r="D26" s="79">
        <v>60</v>
      </c>
      <c r="E26" s="79"/>
      <c r="F26" s="79"/>
      <c r="G26" s="84">
        <f t="shared" si="4"/>
        <v>0</v>
      </c>
      <c r="H26" s="51"/>
      <c r="I26" s="51"/>
      <c r="J26" s="51"/>
      <c r="K26" s="51"/>
      <c r="L26" s="82"/>
    </row>
    <row r="27" spans="1:12" s="129" customFormat="1" ht="22.5" customHeight="1" x14ac:dyDescent="0.25">
      <c r="A27" s="123">
        <v>4</v>
      </c>
      <c r="B27" s="124" t="s">
        <v>48</v>
      </c>
      <c r="C27" s="125">
        <f>C28</f>
        <v>40</v>
      </c>
      <c r="D27" s="125">
        <f t="shared" ref="D27:K27" si="5">D28</f>
        <v>6</v>
      </c>
      <c r="E27" s="125">
        <f t="shared" si="5"/>
        <v>0</v>
      </c>
      <c r="F27" s="125">
        <f t="shared" si="5"/>
        <v>34</v>
      </c>
      <c r="G27" s="125">
        <f t="shared" si="5"/>
        <v>2</v>
      </c>
      <c r="H27" s="125">
        <f t="shared" si="5"/>
        <v>0</v>
      </c>
      <c r="I27" s="125">
        <f t="shared" si="5"/>
        <v>1</v>
      </c>
      <c r="J27" s="125">
        <f t="shared" si="5"/>
        <v>0</v>
      </c>
      <c r="K27" s="125">
        <f t="shared" si="5"/>
        <v>1</v>
      </c>
      <c r="L27" s="128"/>
    </row>
    <row r="28" spans="1:12" s="83" customFormat="1" ht="22.5" customHeight="1" x14ac:dyDescent="0.25">
      <c r="A28" s="77"/>
      <c r="B28" s="54" t="s">
        <v>33</v>
      </c>
      <c r="C28" s="51">
        <v>40</v>
      </c>
      <c r="D28" s="51">
        <v>6</v>
      </c>
      <c r="E28" s="51">
        <v>0</v>
      </c>
      <c r="F28" s="51">
        <v>34</v>
      </c>
      <c r="G28" s="51">
        <v>2</v>
      </c>
      <c r="H28" s="51">
        <v>0</v>
      </c>
      <c r="I28" s="51">
        <v>1</v>
      </c>
      <c r="J28" s="51">
        <v>0</v>
      </c>
      <c r="K28" s="51">
        <v>1</v>
      </c>
      <c r="L28" s="82"/>
    </row>
    <row r="29" spans="1:12" s="127" customFormat="1" ht="22.5" customHeight="1" x14ac:dyDescent="0.2">
      <c r="A29" s="123">
        <v>5</v>
      </c>
      <c r="B29" s="124" t="s">
        <v>49</v>
      </c>
      <c r="C29" s="125">
        <f>SUM(C30:C32)</f>
        <v>100</v>
      </c>
      <c r="D29" s="125">
        <f t="shared" ref="D29:K29" si="6">SUM(D30:D32)</f>
        <v>5</v>
      </c>
      <c r="E29" s="125">
        <f t="shared" si="6"/>
        <v>0</v>
      </c>
      <c r="F29" s="125">
        <f t="shared" si="6"/>
        <v>95</v>
      </c>
      <c r="G29" s="125">
        <f t="shared" si="6"/>
        <v>4</v>
      </c>
      <c r="H29" s="125">
        <f t="shared" si="6"/>
        <v>2</v>
      </c>
      <c r="I29" s="125">
        <f t="shared" si="6"/>
        <v>0</v>
      </c>
      <c r="J29" s="125">
        <f t="shared" si="6"/>
        <v>0</v>
      </c>
      <c r="K29" s="125">
        <f t="shared" si="6"/>
        <v>2</v>
      </c>
      <c r="L29" s="126"/>
    </row>
    <row r="30" spans="1:12" s="83" customFormat="1" ht="22.5" customHeight="1" x14ac:dyDescent="0.25">
      <c r="A30" s="53"/>
      <c r="B30" s="67" t="s">
        <v>158</v>
      </c>
      <c r="C30" s="51">
        <v>30</v>
      </c>
      <c r="D30" s="51">
        <v>0</v>
      </c>
      <c r="E30" s="51">
        <v>0</v>
      </c>
      <c r="F30" s="51">
        <v>30</v>
      </c>
      <c r="G30" s="51">
        <v>1</v>
      </c>
      <c r="H30" s="51">
        <v>1</v>
      </c>
      <c r="I30" s="51">
        <v>0</v>
      </c>
      <c r="J30" s="51">
        <v>0</v>
      </c>
      <c r="K30" s="51">
        <v>0</v>
      </c>
      <c r="L30" s="82"/>
    </row>
    <row r="31" spans="1:12" s="83" customFormat="1" ht="22.5" customHeight="1" x14ac:dyDescent="0.25">
      <c r="A31" s="53"/>
      <c r="B31" s="130" t="s">
        <v>159</v>
      </c>
      <c r="C31" s="51">
        <v>30</v>
      </c>
      <c r="D31" s="51">
        <v>0</v>
      </c>
      <c r="E31" s="51">
        <v>0</v>
      </c>
      <c r="F31" s="51">
        <v>30</v>
      </c>
      <c r="G31" s="51">
        <v>1</v>
      </c>
      <c r="H31" s="51">
        <v>0</v>
      </c>
      <c r="I31" s="51">
        <v>0</v>
      </c>
      <c r="J31" s="51">
        <v>0</v>
      </c>
      <c r="K31" s="51">
        <v>1</v>
      </c>
      <c r="L31" s="82"/>
    </row>
    <row r="32" spans="1:12" s="83" customFormat="1" ht="22.5" customHeight="1" x14ac:dyDescent="0.25">
      <c r="A32" s="53"/>
      <c r="B32" s="130" t="s">
        <v>160</v>
      </c>
      <c r="C32" s="51">
        <v>40</v>
      </c>
      <c r="D32" s="51">
        <v>5</v>
      </c>
      <c r="E32" s="51">
        <v>0</v>
      </c>
      <c r="F32" s="51">
        <v>35</v>
      </c>
      <c r="G32" s="51">
        <v>2</v>
      </c>
      <c r="H32" s="51">
        <v>1</v>
      </c>
      <c r="I32" s="51"/>
      <c r="J32" s="51"/>
      <c r="K32" s="51">
        <v>1</v>
      </c>
      <c r="L32" s="82"/>
    </row>
    <row r="33" spans="1:12" s="127" customFormat="1" ht="22.5" customHeight="1" x14ac:dyDescent="0.2">
      <c r="A33" s="123">
        <v>6</v>
      </c>
      <c r="B33" s="124" t="s">
        <v>50</v>
      </c>
      <c r="C33" s="125">
        <f>SUM(C34:C42)</f>
        <v>1100</v>
      </c>
      <c r="D33" s="125">
        <f t="shared" ref="D33:K33" si="7">SUM(D34:D42)</f>
        <v>205</v>
      </c>
      <c r="E33" s="125">
        <f t="shared" si="7"/>
        <v>0</v>
      </c>
      <c r="F33" s="125">
        <f t="shared" si="7"/>
        <v>895</v>
      </c>
      <c r="G33" s="125">
        <f t="shared" si="7"/>
        <v>35</v>
      </c>
      <c r="H33" s="125">
        <f t="shared" si="7"/>
        <v>2</v>
      </c>
      <c r="I33" s="125">
        <f t="shared" si="7"/>
        <v>8</v>
      </c>
      <c r="J33" s="125">
        <f t="shared" si="7"/>
        <v>1</v>
      </c>
      <c r="K33" s="125">
        <f t="shared" si="7"/>
        <v>24</v>
      </c>
      <c r="L33" s="126"/>
    </row>
    <row r="34" spans="1:12" s="83" customFormat="1" ht="22.5" customHeight="1" x14ac:dyDescent="0.25">
      <c r="A34" s="53" t="s">
        <v>165</v>
      </c>
      <c r="B34" s="54" t="s">
        <v>65</v>
      </c>
      <c r="C34" s="55">
        <v>70</v>
      </c>
      <c r="D34" s="51">
        <v>40</v>
      </c>
      <c r="E34" s="51">
        <v>0</v>
      </c>
      <c r="F34" s="51">
        <v>30</v>
      </c>
      <c r="G34" s="51">
        <v>1</v>
      </c>
      <c r="H34" s="51">
        <v>0</v>
      </c>
      <c r="I34" s="51">
        <v>1</v>
      </c>
      <c r="J34" s="51">
        <v>0</v>
      </c>
      <c r="K34" s="51">
        <v>0</v>
      </c>
      <c r="L34" s="82"/>
    </row>
    <row r="35" spans="1:12" s="83" customFormat="1" ht="22.5" customHeight="1" x14ac:dyDescent="0.25">
      <c r="A35" s="53" t="s">
        <v>172</v>
      </c>
      <c r="B35" s="54" t="s">
        <v>69</v>
      </c>
      <c r="C35" s="55">
        <v>0</v>
      </c>
      <c r="D35" s="51">
        <v>0</v>
      </c>
      <c r="E35" s="51">
        <v>0</v>
      </c>
      <c r="F35" s="51">
        <v>25</v>
      </c>
      <c r="G35" s="51">
        <v>1</v>
      </c>
      <c r="H35" s="51">
        <v>0</v>
      </c>
      <c r="I35" s="51">
        <v>1</v>
      </c>
      <c r="J35" s="51">
        <v>0</v>
      </c>
      <c r="K35" s="51">
        <v>0</v>
      </c>
      <c r="L35" s="82"/>
    </row>
    <row r="36" spans="1:12" s="83" customFormat="1" ht="22.5" customHeight="1" x14ac:dyDescent="0.25">
      <c r="A36" s="53" t="s">
        <v>176</v>
      </c>
      <c r="B36" s="54" t="s">
        <v>63</v>
      </c>
      <c r="C36" s="55">
        <v>190</v>
      </c>
      <c r="D36" s="51">
        <v>0</v>
      </c>
      <c r="E36" s="51">
        <v>0</v>
      </c>
      <c r="F36" s="51">
        <v>190</v>
      </c>
      <c r="G36" s="51">
        <v>7</v>
      </c>
      <c r="H36" s="51">
        <v>1</v>
      </c>
      <c r="I36" s="51">
        <v>1</v>
      </c>
      <c r="J36" s="51">
        <v>0</v>
      </c>
      <c r="K36" s="51">
        <v>5</v>
      </c>
      <c r="L36" s="82"/>
    </row>
    <row r="37" spans="1:12" s="83" customFormat="1" ht="22.5" customHeight="1" x14ac:dyDescent="0.25">
      <c r="A37" s="53" t="s">
        <v>179</v>
      </c>
      <c r="B37" s="54" t="s">
        <v>68</v>
      </c>
      <c r="C37" s="55">
        <v>180</v>
      </c>
      <c r="D37" s="51">
        <v>30</v>
      </c>
      <c r="E37" s="51">
        <v>0</v>
      </c>
      <c r="F37" s="51">
        <v>150</v>
      </c>
      <c r="G37" s="51">
        <v>6</v>
      </c>
      <c r="H37" s="51">
        <v>0</v>
      </c>
      <c r="I37" s="51">
        <v>1</v>
      </c>
      <c r="J37" s="51">
        <v>0</v>
      </c>
      <c r="K37" s="51">
        <v>5</v>
      </c>
      <c r="L37" s="82"/>
    </row>
    <row r="38" spans="1:12" s="83" customFormat="1" ht="22.5" customHeight="1" x14ac:dyDescent="0.25">
      <c r="A38" s="53" t="s">
        <v>197</v>
      </c>
      <c r="B38" s="54" t="s">
        <v>62</v>
      </c>
      <c r="C38" s="55">
        <v>140</v>
      </c>
      <c r="D38" s="51">
        <v>75</v>
      </c>
      <c r="E38" s="51">
        <v>0</v>
      </c>
      <c r="F38" s="51">
        <v>65</v>
      </c>
      <c r="G38" s="51">
        <v>4</v>
      </c>
      <c r="H38" s="51">
        <v>0</v>
      </c>
      <c r="I38" s="51">
        <v>0</v>
      </c>
      <c r="J38" s="51">
        <v>0</v>
      </c>
      <c r="K38" s="51">
        <v>4</v>
      </c>
      <c r="L38" s="82"/>
    </row>
    <row r="39" spans="1:12" s="83" customFormat="1" ht="22.5" customHeight="1" x14ac:dyDescent="0.25">
      <c r="A39" s="53" t="s">
        <v>209</v>
      </c>
      <c r="B39" s="54" t="s">
        <v>67</v>
      </c>
      <c r="C39" s="55">
        <v>30</v>
      </c>
      <c r="D39" s="51">
        <v>0</v>
      </c>
      <c r="E39" s="51">
        <v>0</v>
      </c>
      <c r="F39" s="51">
        <v>30</v>
      </c>
      <c r="G39" s="51">
        <v>1</v>
      </c>
      <c r="H39" s="51">
        <v>1</v>
      </c>
      <c r="I39" s="51">
        <v>0</v>
      </c>
      <c r="J39" s="51">
        <v>0</v>
      </c>
      <c r="K39" s="51">
        <v>0</v>
      </c>
      <c r="L39" s="82"/>
    </row>
    <row r="40" spans="1:12" s="83" customFormat="1" ht="22.5" customHeight="1" x14ac:dyDescent="0.25">
      <c r="A40" s="53" t="s">
        <v>212</v>
      </c>
      <c r="B40" s="54" t="s">
        <v>61</v>
      </c>
      <c r="C40" s="55">
        <v>70</v>
      </c>
      <c r="D40" s="51">
        <v>0</v>
      </c>
      <c r="E40" s="51"/>
      <c r="F40" s="51">
        <v>45</v>
      </c>
      <c r="G40" s="51">
        <v>3</v>
      </c>
      <c r="H40" s="51">
        <v>0</v>
      </c>
      <c r="I40" s="51">
        <v>3</v>
      </c>
      <c r="J40" s="51">
        <v>0</v>
      </c>
      <c r="K40" s="51">
        <v>0</v>
      </c>
      <c r="L40" s="82"/>
    </row>
    <row r="41" spans="1:12" s="83" customFormat="1" ht="22.5" customHeight="1" x14ac:dyDescent="0.25">
      <c r="A41" s="53" t="s">
        <v>218</v>
      </c>
      <c r="B41" s="54" t="s">
        <v>66</v>
      </c>
      <c r="C41" s="55">
        <v>360</v>
      </c>
      <c r="D41" s="51">
        <v>60</v>
      </c>
      <c r="E41" s="51">
        <v>0</v>
      </c>
      <c r="F41" s="51">
        <v>300</v>
      </c>
      <c r="G41" s="51">
        <v>10</v>
      </c>
      <c r="H41" s="51">
        <v>0</v>
      </c>
      <c r="I41" s="51">
        <v>0</v>
      </c>
      <c r="J41" s="51">
        <v>0</v>
      </c>
      <c r="K41" s="51">
        <v>10</v>
      </c>
      <c r="L41" s="82"/>
    </row>
    <row r="42" spans="1:12" s="83" customFormat="1" ht="22.5" customHeight="1" x14ac:dyDescent="0.25">
      <c r="A42" s="53" t="s">
        <v>230</v>
      </c>
      <c r="B42" s="54" t="s">
        <v>64</v>
      </c>
      <c r="C42" s="55">
        <v>60</v>
      </c>
      <c r="D42" s="51">
        <v>0</v>
      </c>
      <c r="E42" s="51">
        <v>0</v>
      </c>
      <c r="F42" s="51">
        <v>60</v>
      </c>
      <c r="G42" s="51">
        <v>2</v>
      </c>
      <c r="H42" s="51">
        <v>0</v>
      </c>
      <c r="I42" s="51">
        <v>1</v>
      </c>
      <c r="J42" s="51">
        <v>1</v>
      </c>
      <c r="K42" s="51">
        <v>0</v>
      </c>
      <c r="L42" s="82"/>
    </row>
    <row r="43" spans="1:12" s="127" customFormat="1" ht="22.5" customHeight="1" x14ac:dyDescent="0.2">
      <c r="A43" s="123">
        <v>7</v>
      </c>
      <c r="B43" s="124" t="s">
        <v>51</v>
      </c>
      <c r="C43" s="136">
        <f>SUM(C44:C48)</f>
        <v>1145</v>
      </c>
      <c r="D43" s="136">
        <f t="shared" ref="D43:K43" si="8">SUM(D44:D48)</f>
        <v>360</v>
      </c>
      <c r="E43" s="136">
        <f t="shared" si="8"/>
        <v>0</v>
      </c>
      <c r="F43" s="136">
        <f t="shared" si="8"/>
        <v>785</v>
      </c>
      <c r="G43" s="136">
        <f t="shared" si="8"/>
        <v>32</v>
      </c>
      <c r="H43" s="136">
        <f t="shared" si="8"/>
        <v>3</v>
      </c>
      <c r="I43" s="136">
        <f>SUM(I44:I48)</f>
        <v>2</v>
      </c>
      <c r="J43" s="136">
        <f t="shared" si="8"/>
        <v>6</v>
      </c>
      <c r="K43" s="136">
        <f t="shared" si="8"/>
        <v>21</v>
      </c>
      <c r="L43" s="126"/>
    </row>
    <row r="44" spans="1:12" s="83" customFormat="1" ht="22.5" customHeight="1" x14ac:dyDescent="0.25">
      <c r="A44" s="53"/>
      <c r="B44" s="70" t="s">
        <v>74</v>
      </c>
      <c r="C44" s="137">
        <v>630</v>
      </c>
      <c r="D44" s="86">
        <f t="shared" ref="D44:D47" si="9">C44-F44</f>
        <v>190</v>
      </c>
      <c r="E44" s="51"/>
      <c r="F44" s="51">
        <v>440</v>
      </c>
      <c r="G44" s="51">
        <v>17</v>
      </c>
      <c r="H44" s="51">
        <v>1</v>
      </c>
      <c r="I44" s="51">
        <v>1</v>
      </c>
      <c r="J44" s="51">
        <f>3+1</f>
        <v>4</v>
      </c>
      <c r="K44" s="51">
        <f>12-1</f>
        <v>11</v>
      </c>
      <c r="L44" s="82"/>
    </row>
    <row r="45" spans="1:12" s="83" customFormat="1" ht="22.5" customHeight="1" x14ac:dyDescent="0.25">
      <c r="A45" s="53"/>
      <c r="B45" s="70" t="s">
        <v>75</v>
      </c>
      <c r="C45" s="137">
        <v>20</v>
      </c>
      <c r="D45" s="86">
        <f t="shared" si="9"/>
        <v>0</v>
      </c>
      <c r="E45" s="51"/>
      <c r="F45" s="51">
        <v>20</v>
      </c>
      <c r="G45" s="51">
        <v>1</v>
      </c>
      <c r="H45" s="51"/>
      <c r="I45" s="51">
        <v>1</v>
      </c>
      <c r="J45" s="51"/>
      <c r="K45" s="51"/>
      <c r="L45" s="82"/>
    </row>
    <row r="46" spans="1:12" s="83" customFormat="1" ht="22.5" customHeight="1" x14ac:dyDescent="0.25">
      <c r="A46" s="53"/>
      <c r="B46" s="70" t="s">
        <v>76</v>
      </c>
      <c r="C46" s="137">
        <v>75</v>
      </c>
      <c r="D46" s="86">
        <f t="shared" si="9"/>
        <v>60</v>
      </c>
      <c r="E46" s="51"/>
      <c r="F46" s="51">
        <v>15</v>
      </c>
      <c r="G46" s="51">
        <v>1</v>
      </c>
      <c r="H46" s="51">
        <v>1</v>
      </c>
      <c r="I46" s="51"/>
      <c r="J46" s="51"/>
      <c r="K46" s="51">
        <v>1</v>
      </c>
      <c r="L46" s="82"/>
    </row>
    <row r="47" spans="1:12" s="83" customFormat="1" ht="22.5" customHeight="1" x14ac:dyDescent="0.25">
      <c r="A47" s="53"/>
      <c r="B47" s="70" t="s">
        <v>77</v>
      </c>
      <c r="C47" s="137">
        <v>350</v>
      </c>
      <c r="D47" s="86">
        <f t="shared" si="9"/>
        <v>80</v>
      </c>
      <c r="E47" s="51"/>
      <c r="F47" s="51">
        <v>270</v>
      </c>
      <c r="G47" s="51">
        <v>11</v>
      </c>
      <c r="H47" s="51">
        <v>1</v>
      </c>
      <c r="I47" s="51"/>
      <c r="J47" s="51">
        <v>2</v>
      </c>
      <c r="K47" s="51">
        <v>7</v>
      </c>
      <c r="L47" s="82"/>
    </row>
    <row r="48" spans="1:12" s="83" customFormat="1" ht="22.5" customHeight="1" x14ac:dyDescent="0.25">
      <c r="A48" s="53"/>
      <c r="B48" s="70" t="s">
        <v>78</v>
      </c>
      <c r="C48" s="137">
        <v>70</v>
      </c>
      <c r="D48" s="86">
        <f>C48-F48</f>
        <v>30</v>
      </c>
      <c r="E48" s="51"/>
      <c r="F48" s="86">
        <v>40</v>
      </c>
      <c r="G48" s="51">
        <v>2</v>
      </c>
      <c r="H48" s="51"/>
      <c r="I48" s="51"/>
      <c r="J48" s="51"/>
      <c r="K48" s="51">
        <v>2</v>
      </c>
      <c r="L48" s="82"/>
    </row>
    <row r="49" spans="1:12" s="127" customFormat="1" ht="22.5" customHeight="1" x14ac:dyDescent="0.2">
      <c r="A49" s="123">
        <v>8</v>
      </c>
      <c r="B49" s="124" t="s">
        <v>52</v>
      </c>
      <c r="C49" s="136">
        <f>SUM(C50:C52)</f>
        <v>570</v>
      </c>
      <c r="D49" s="136">
        <f t="shared" ref="D49:K49" si="10">SUM(D50:D52)</f>
        <v>200</v>
      </c>
      <c r="E49" s="136">
        <f t="shared" si="10"/>
        <v>0</v>
      </c>
      <c r="F49" s="136">
        <f t="shared" si="10"/>
        <v>370</v>
      </c>
      <c r="G49" s="136">
        <f t="shared" si="10"/>
        <v>13</v>
      </c>
      <c r="H49" s="136">
        <f t="shared" si="10"/>
        <v>8</v>
      </c>
      <c r="I49" s="136">
        <f t="shared" si="10"/>
        <v>1</v>
      </c>
      <c r="J49" s="136">
        <f t="shared" si="10"/>
        <v>4</v>
      </c>
      <c r="K49" s="136">
        <f t="shared" si="10"/>
        <v>0</v>
      </c>
      <c r="L49" s="126"/>
    </row>
    <row r="50" spans="1:12" s="83" customFormat="1" ht="22.5" customHeight="1" x14ac:dyDescent="0.25">
      <c r="A50" s="53"/>
      <c r="B50" s="130" t="s">
        <v>72</v>
      </c>
      <c r="C50" s="138">
        <v>120</v>
      </c>
      <c r="D50" s="51">
        <v>90</v>
      </c>
      <c r="E50" s="51">
        <v>0</v>
      </c>
      <c r="F50" s="86">
        <f>C50-D50</f>
        <v>30</v>
      </c>
      <c r="G50" s="51">
        <f>SUM(H50:K50)</f>
        <v>1</v>
      </c>
      <c r="H50" s="51"/>
      <c r="I50" s="51"/>
      <c r="J50" s="51">
        <v>1</v>
      </c>
      <c r="K50" s="51"/>
      <c r="L50" s="82"/>
    </row>
    <row r="51" spans="1:12" s="83" customFormat="1" ht="22.5" customHeight="1" x14ac:dyDescent="0.25">
      <c r="A51" s="53"/>
      <c r="B51" s="130" t="s">
        <v>249</v>
      </c>
      <c r="C51" s="138">
        <v>150</v>
      </c>
      <c r="D51" s="51">
        <v>30</v>
      </c>
      <c r="E51" s="51">
        <v>0</v>
      </c>
      <c r="F51" s="86">
        <f t="shared" ref="F51:F52" si="11">C51-D51</f>
        <v>120</v>
      </c>
      <c r="G51" s="51">
        <f t="shared" ref="G51:G52" si="12">SUM(H51:K51)</f>
        <v>4</v>
      </c>
      <c r="H51" s="51">
        <v>2</v>
      </c>
      <c r="I51" s="51">
        <v>1</v>
      </c>
      <c r="J51" s="51">
        <v>1</v>
      </c>
      <c r="K51" s="51"/>
      <c r="L51" s="82"/>
    </row>
    <row r="52" spans="1:12" s="83" customFormat="1" ht="22.5" customHeight="1" x14ac:dyDescent="0.25">
      <c r="A52" s="53"/>
      <c r="B52" s="130" t="s">
        <v>71</v>
      </c>
      <c r="C52" s="138">
        <v>300</v>
      </c>
      <c r="D52" s="51">
        <v>80</v>
      </c>
      <c r="E52" s="51">
        <v>0</v>
      </c>
      <c r="F52" s="86">
        <f t="shared" si="11"/>
        <v>220</v>
      </c>
      <c r="G52" s="51">
        <f t="shared" si="12"/>
        <v>8</v>
      </c>
      <c r="H52" s="51">
        <v>6</v>
      </c>
      <c r="I52" s="51"/>
      <c r="J52" s="51">
        <v>2</v>
      </c>
      <c r="K52" s="51"/>
      <c r="L52" s="82"/>
    </row>
    <row r="53" spans="1:12" s="127" customFormat="1" ht="22.5" customHeight="1" x14ac:dyDescent="0.2">
      <c r="A53" s="123">
        <v>9</v>
      </c>
      <c r="B53" s="124" t="s">
        <v>53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/>
      <c r="L53" s="126"/>
    </row>
    <row r="54" spans="1:12" s="127" customFormat="1" ht="22.5" customHeight="1" x14ac:dyDescent="0.2">
      <c r="A54" s="123">
        <v>10</v>
      </c>
      <c r="B54" s="124" t="s">
        <v>54</v>
      </c>
      <c r="C54" s="125">
        <f>C55</f>
        <v>50</v>
      </c>
      <c r="D54" s="125">
        <f>D55</f>
        <v>50</v>
      </c>
      <c r="E54" s="125"/>
      <c r="F54" s="125"/>
      <c r="G54" s="125"/>
      <c r="H54" s="125"/>
      <c r="I54" s="125"/>
      <c r="J54" s="125"/>
      <c r="K54" s="125"/>
      <c r="L54" s="126"/>
    </row>
    <row r="55" spans="1:12" s="83" customFormat="1" ht="22.5" customHeight="1" x14ac:dyDescent="0.25">
      <c r="A55" s="53"/>
      <c r="B55" s="54" t="s">
        <v>73</v>
      </c>
      <c r="C55" s="51">
        <v>50</v>
      </c>
      <c r="D55" s="51">
        <v>50</v>
      </c>
      <c r="E55" s="51"/>
      <c r="F55" s="51"/>
      <c r="G55" s="51"/>
      <c r="H55" s="51"/>
      <c r="I55" s="51"/>
      <c r="J55" s="51"/>
      <c r="K55" s="51"/>
      <c r="L55" s="82"/>
    </row>
    <row r="56" spans="1:12" s="83" customFormat="1" ht="38.25" customHeight="1" x14ac:dyDescent="0.25">
      <c r="A56" s="117" t="s">
        <v>19</v>
      </c>
      <c r="B56" s="139" t="s">
        <v>20</v>
      </c>
      <c r="C56" s="65">
        <f>C57+C60</f>
        <v>150</v>
      </c>
      <c r="D56" s="65">
        <f t="shared" ref="D56:K56" si="13">D57+D60</f>
        <v>30</v>
      </c>
      <c r="E56" s="65">
        <f t="shared" si="13"/>
        <v>0</v>
      </c>
      <c r="F56" s="65">
        <f t="shared" si="13"/>
        <v>120</v>
      </c>
      <c r="G56" s="65">
        <f t="shared" si="13"/>
        <v>4</v>
      </c>
      <c r="H56" s="65">
        <f t="shared" si="13"/>
        <v>0</v>
      </c>
      <c r="I56" s="65">
        <f t="shared" si="13"/>
        <v>0</v>
      </c>
      <c r="J56" s="65">
        <f t="shared" si="13"/>
        <v>0</v>
      </c>
      <c r="K56" s="65">
        <f t="shared" si="13"/>
        <v>4</v>
      </c>
      <c r="L56" s="68"/>
    </row>
    <row r="57" spans="1:12" s="141" customFormat="1" ht="36" customHeight="1" x14ac:dyDescent="0.25">
      <c r="A57" s="117">
        <v>1</v>
      </c>
      <c r="B57" s="140" t="s">
        <v>37</v>
      </c>
      <c r="C57" s="65">
        <f>C58+C59</f>
        <v>120</v>
      </c>
      <c r="D57" s="65">
        <f t="shared" ref="D57:K57" si="14">D58+D59</f>
        <v>0</v>
      </c>
      <c r="E57" s="65">
        <f t="shared" si="14"/>
        <v>0</v>
      </c>
      <c r="F57" s="65">
        <f t="shared" si="14"/>
        <v>120</v>
      </c>
      <c r="G57" s="65">
        <f t="shared" si="14"/>
        <v>4</v>
      </c>
      <c r="H57" s="65">
        <f t="shared" si="14"/>
        <v>0</v>
      </c>
      <c r="I57" s="65">
        <f t="shared" si="14"/>
        <v>0</v>
      </c>
      <c r="J57" s="65">
        <f t="shared" si="14"/>
        <v>0</v>
      </c>
      <c r="K57" s="65">
        <f t="shared" si="14"/>
        <v>4</v>
      </c>
      <c r="L57" s="65"/>
    </row>
    <row r="58" spans="1:12" s="143" customFormat="1" ht="22.5" customHeight="1" x14ac:dyDescent="0.25">
      <c r="A58" s="71"/>
      <c r="B58" s="142" t="s">
        <v>365</v>
      </c>
      <c r="C58" s="68">
        <v>60</v>
      </c>
      <c r="D58" s="68"/>
      <c r="E58" s="68"/>
      <c r="F58" s="68">
        <v>60</v>
      </c>
      <c r="G58" s="68">
        <f>H58+I58+J58+K58</f>
        <v>2</v>
      </c>
      <c r="H58" s="68"/>
      <c r="I58" s="68"/>
      <c r="J58" s="68"/>
      <c r="K58" s="68">
        <v>2</v>
      </c>
      <c r="L58" s="68"/>
    </row>
    <row r="59" spans="1:12" s="143" customFormat="1" ht="22.5" customHeight="1" x14ac:dyDescent="0.25">
      <c r="A59" s="71"/>
      <c r="B59" s="142" t="s">
        <v>296</v>
      </c>
      <c r="C59" s="68">
        <v>60</v>
      </c>
      <c r="D59" s="68"/>
      <c r="E59" s="68"/>
      <c r="F59" s="68">
        <v>60</v>
      </c>
      <c r="G59" s="68">
        <f>H59+I59+J59+K59</f>
        <v>2</v>
      </c>
      <c r="H59" s="68"/>
      <c r="I59" s="68"/>
      <c r="J59" s="68"/>
      <c r="K59" s="68">
        <v>2</v>
      </c>
      <c r="L59" s="68"/>
    </row>
    <row r="60" spans="1:12" s="141" customFormat="1" ht="22.5" customHeight="1" x14ac:dyDescent="0.25">
      <c r="A60" s="117">
        <v>2</v>
      </c>
      <c r="B60" s="140" t="s">
        <v>48</v>
      </c>
      <c r="C60" s="65">
        <f>C61</f>
        <v>30</v>
      </c>
      <c r="D60" s="65">
        <f t="shared" ref="D60:K60" si="15">D61</f>
        <v>30</v>
      </c>
      <c r="E60" s="65">
        <f t="shared" si="15"/>
        <v>0</v>
      </c>
      <c r="F60" s="65">
        <f t="shared" si="15"/>
        <v>0</v>
      </c>
      <c r="G60" s="65">
        <f t="shared" si="15"/>
        <v>0</v>
      </c>
      <c r="H60" s="65">
        <f t="shared" si="15"/>
        <v>0</v>
      </c>
      <c r="I60" s="65">
        <f t="shared" si="15"/>
        <v>0</v>
      </c>
      <c r="J60" s="65">
        <f t="shared" si="15"/>
        <v>0</v>
      </c>
      <c r="K60" s="65">
        <f t="shared" si="15"/>
        <v>0</v>
      </c>
      <c r="L60" s="65"/>
    </row>
    <row r="61" spans="1:12" s="143" customFormat="1" ht="22.5" customHeight="1" x14ac:dyDescent="0.25">
      <c r="A61" s="71"/>
      <c r="B61" s="67" t="s">
        <v>57</v>
      </c>
      <c r="C61" s="93">
        <v>30</v>
      </c>
      <c r="D61" s="93">
        <v>30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/>
      <c r="L61" s="144"/>
    </row>
    <row r="62" spans="1:12" ht="22.5" customHeight="1" x14ac:dyDescent="0.25">
      <c r="A62" s="145" t="s">
        <v>21</v>
      </c>
      <c r="B62" s="146" t="s">
        <v>22</v>
      </c>
      <c r="C62" s="147">
        <f>C7+C56</f>
        <v>4080</v>
      </c>
      <c r="D62" s="147">
        <f t="shared" ref="D62:L62" si="16">D7+D56</f>
        <v>1381</v>
      </c>
      <c r="E62" s="147">
        <f t="shared" si="16"/>
        <v>0</v>
      </c>
      <c r="F62" s="147">
        <f t="shared" si="16"/>
        <v>2699</v>
      </c>
      <c r="G62" s="147">
        <f t="shared" si="16"/>
        <v>104</v>
      </c>
      <c r="H62" s="147">
        <f t="shared" si="16"/>
        <v>16</v>
      </c>
      <c r="I62" s="147">
        <f t="shared" si="16"/>
        <v>16</v>
      </c>
      <c r="J62" s="147">
        <f t="shared" si="16"/>
        <v>11</v>
      </c>
      <c r="K62" s="147">
        <f t="shared" si="16"/>
        <v>61</v>
      </c>
      <c r="L62" s="147">
        <f t="shared" si="16"/>
        <v>0</v>
      </c>
    </row>
  </sheetData>
  <mergeCells count="12">
    <mergeCell ref="A1:C1"/>
    <mergeCell ref="A2:L2"/>
    <mergeCell ref="A3:L3"/>
    <mergeCell ref="F5:F6"/>
    <mergeCell ref="G5:G6"/>
    <mergeCell ref="H5:K5"/>
    <mergeCell ref="L5:L6"/>
    <mergeCell ref="A5:A6"/>
    <mergeCell ref="B5:B6"/>
    <mergeCell ref="C5:C6"/>
    <mergeCell ref="D5:D6"/>
    <mergeCell ref="E5:E6"/>
  </mergeCells>
  <pageMargins left="0.2" right="0.2" top="0.26" bottom="0.2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zoomScale="85" zoomScaleNormal="85" workbookViewId="0">
      <selection activeCell="A3" sqref="A3:L3"/>
    </sheetView>
  </sheetViews>
  <sheetFormatPr defaultColWidth="9" defaultRowHeight="15" x14ac:dyDescent="0.25"/>
  <cols>
    <col min="1" max="1" width="5.5703125" style="188" customWidth="1"/>
    <col min="2" max="2" width="37" style="85" customWidth="1"/>
    <col min="3" max="3" width="7.85546875" style="85" customWidth="1"/>
    <col min="4" max="4" width="7.5703125" style="85" customWidth="1"/>
    <col min="5" max="5" width="7.5703125" style="151" customWidth="1"/>
    <col min="6" max="6" width="8" style="85" customWidth="1"/>
    <col min="7" max="7" width="6.28515625" style="85" customWidth="1"/>
    <col min="8" max="8" width="6" style="85" customWidth="1"/>
    <col min="9" max="9" width="6.140625" style="85" customWidth="1"/>
    <col min="10" max="10" width="6.7109375" style="85" customWidth="1"/>
    <col min="11" max="11" width="5.7109375" style="85" customWidth="1"/>
    <col min="12" max="12" width="6" style="85" customWidth="1"/>
    <col min="13" max="16384" width="9" style="85"/>
  </cols>
  <sheetData>
    <row r="1" spans="1:12" ht="18.75" x14ac:dyDescent="0.3">
      <c r="A1" s="210"/>
      <c r="B1" s="210"/>
      <c r="C1" s="210"/>
      <c r="D1" s="88"/>
      <c r="E1" s="87"/>
      <c r="F1" s="89"/>
      <c r="K1" s="161" t="s">
        <v>444</v>
      </c>
      <c r="L1" s="161"/>
    </row>
    <row r="2" spans="1:12" ht="26.25" customHeight="1" x14ac:dyDescent="0.25">
      <c r="A2" s="211" t="s">
        <v>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4" customHeight="1" x14ac:dyDescent="0.25">
      <c r="A3" s="223" t="s">
        <v>449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5.75" x14ac:dyDescent="0.25">
      <c r="A4" s="152"/>
      <c r="B4" s="90"/>
      <c r="C4" s="90"/>
      <c r="D4" s="90"/>
      <c r="E4" s="152"/>
      <c r="H4" s="222" t="s">
        <v>23</v>
      </c>
      <c r="I4" s="222"/>
      <c r="J4" s="222"/>
      <c r="K4" s="222"/>
      <c r="L4" s="222"/>
    </row>
    <row r="5" spans="1:12" ht="35.25" customHeight="1" x14ac:dyDescent="0.25">
      <c r="A5" s="218" t="s">
        <v>0</v>
      </c>
      <c r="B5" s="213" t="s">
        <v>24</v>
      </c>
      <c r="C5" s="213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215" t="s">
        <v>12</v>
      </c>
      <c r="I5" s="216"/>
      <c r="J5" s="216"/>
      <c r="K5" s="217"/>
      <c r="L5" s="220" t="s">
        <v>5</v>
      </c>
    </row>
    <row r="6" spans="1:12" ht="103.5" customHeight="1" x14ac:dyDescent="0.25">
      <c r="A6" s="219"/>
      <c r="B6" s="214"/>
      <c r="C6" s="214"/>
      <c r="D6" s="214"/>
      <c r="E6" s="214"/>
      <c r="F6" s="214"/>
      <c r="G6" s="214"/>
      <c r="H6" s="91" t="s">
        <v>13</v>
      </c>
      <c r="I6" s="91" t="s">
        <v>14</v>
      </c>
      <c r="J6" s="91" t="s">
        <v>15</v>
      </c>
      <c r="K6" s="91" t="s">
        <v>16</v>
      </c>
      <c r="L6" s="221"/>
    </row>
    <row r="7" spans="1:12" s="154" customFormat="1" ht="11.25" x14ac:dyDescent="0.2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53">
        <v>6</v>
      </c>
      <c r="G7" s="153">
        <v>7</v>
      </c>
      <c r="H7" s="153">
        <v>8</v>
      </c>
      <c r="I7" s="153">
        <v>9</v>
      </c>
      <c r="J7" s="153">
        <v>10</v>
      </c>
      <c r="K7" s="153">
        <v>11</v>
      </c>
      <c r="L7" s="153">
        <v>12</v>
      </c>
    </row>
    <row r="8" spans="1:12" ht="24.75" customHeight="1" x14ac:dyDescent="0.25">
      <c r="A8" s="77" t="s">
        <v>17</v>
      </c>
      <c r="B8" s="78" t="s">
        <v>18</v>
      </c>
      <c r="C8" s="84">
        <f t="shared" ref="C8:K8" si="0">C9+C20+C55+C89+C93+C104+C184+C264+C300</f>
        <v>3930</v>
      </c>
      <c r="D8" s="84">
        <f t="shared" si="0"/>
        <v>1351</v>
      </c>
      <c r="E8" s="84"/>
      <c r="F8" s="84">
        <f t="shared" si="0"/>
        <v>2579</v>
      </c>
      <c r="G8" s="84">
        <f t="shared" si="0"/>
        <v>100</v>
      </c>
      <c r="H8" s="84">
        <f t="shared" si="0"/>
        <v>16</v>
      </c>
      <c r="I8" s="84">
        <f t="shared" si="0"/>
        <v>16</v>
      </c>
      <c r="J8" s="84">
        <f t="shared" si="0"/>
        <v>11</v>
      </c>
      <c r="K8" s="84">
        <f t="shared" si="0"/>
        <v>57</v>
      </c>
      <c r="L8" s="166"/>
    </row>
    <row r="9" spans="1:12" ht="24.75" customHeight="1" x14ac:dyDescent="0.25">
      <c r="A9" s="77">
        <v>1</v>
      </c>
      <c r="B9" s="78" t="s">
        <v>291</v>
      </c>
      <c r="C9" s="84">
        <f>C10+C17</f>
        <v>100</v>
      </c>
      <c r="D9" s="84">
        <f t="shared" ref="D9:L9" si="1">D10+D17</f>
        <v>60</v>
      </c>
      <c r="E9" s="84"/>
      <c r="F9" s="84">
        <f t="shared" si="1"/>
        <v>40</v>
      </c>
      <c r="G9" s="84">
        <f t="shared" si="1"/>
        <v>2</v>
      </c>
      <c r="H9" s="84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2</v>
      </c>
      <c r="L9" s="84">
        <f t="shared" si="1"/>
        <v>0</v>
      </c>
    </row>
    <row r="10" spans="1:12" s="76" customFormat="1" ht="24.75" customHeight="1" x14ac:dyDescent="0.25">
      <c r="A10" s="77">
        <v>1.1000000000000001</v>
      </c>
      <c r="B10" s="81" t="s">
        <v>97</v>
      </c>
      <c r="C10" s="84">
        <f>C11+C13+C15</f>
        <v>70</v>
      </c>
      <c r="D10" s="84">
        <f t="shared" ref="D10:L10" si="2">D11+D13+D15</f>
        <v>60</v>
      </c>
      <c r="E10" s="84"/>
      <c r="F10" s="84">
        <f t="shared" si="2"/>
        <v>10</v>
      </c>
      <c r="G10" s="84">
        <f t="shared" si="2"/>
        <v>1</v>
      </c>
      <c r="H10" s="84">
        <f t="shared" si="2"/>
        <v>0</v>
      </c>
      <c r="I10" s="84">
        <f t="shared" si="2"/>
        <v>0</v>
      </c>
      <c r="J10" s="84">
        <f t="shared" si="2"/>
        <v>0</v>
      </c>
      <c r="K10" s="84">
        <f t="shared" si="2"/>
        <v>1</v>
      </c>
      <c r="L10" s="84">
        <f t="shared" si="2"/>
        <v>0</v>
      </c>
    </row>
    <row r="11" spans="1:12" s="66" customFormat="1" ht="24.75" customHeight="1" x14ac:dyDescent="0.25">
      <c r="A11" s="53" t="s">
        <v>293</v>
      </c>
      <c r="B11" s="178" t="s">
        <v>287</v>
      </c>
      <c r="C11" s="167">
        <f>C12</f>
        <v>30</v>
      </c>
      <c r="D11" s="167">
        <f t="shared" ref="D11:L11" si="3">D12</f>
        <v>20</v>
      </c>
      <c r="E11" s="167"/>
      <c r="F11" s="167">
        <f t="shared" si="3"/>
        <v>10</v>
      </c>
      <c r="G11" s="167">
        <f t="shared" si="3"/>
        <v>1</v>
      </c>
      <c r="H11" s="167">
        <f t="shared" si="3"/>
        <v>0</v>
      </c>
      <c r="I11" s="167">
        <f t="shared" si="3"/>
        <v>0</v>
      </c>
      <c r="J11" s="167">
        <f t="shared" si="3"/>
        <v>0</v>
      </c>
      <c r="K11" s="167">
        <f t="shared" si="3"/>
        <v>1</v>
      </c>
      <c r="L11" s="167">
        <f t="shared" si="3"/>
        <v>0</v>
      </c>
    </row>
    <row r="12" spans="1:12" s="66" customFormat="1" ht="24.75" customHeight="1" x14ac:dyDescent="0.25">
      <c r="A12" s="53"/>
      <c r="B12" s="178" t="s">
        <v>279</v>
      </c>
      <c r="C12" s="167">
        <v>30</v>
      </c>
      <c r="D12" s="168">
        <v>20</v>
      </c>
      <c r="E12" s="92"/>
      <c r="F12" s="167">
        <v>10</v>
      </c>
      <c r="G12" s="55">
        <v>1</v>
      </c>
      <c r="H12" s="92"/>
      <c r="I12" s="168">
        <v>0</v>
      </c>
      <c r="J12" s="92"/>
      <c r="K12" s="92">
        <v>1</v>
      </c>
      <c r="L12" s="169"/>
    </row>
    <row r="13" spans="1:12" s="66" customFormat="1" ht="24.75" customHeight="1" x14ac:dyDescent="0.25">
      <c r="A13" s="53" t="s">
        <v>294</v>
      </c>
      <c r="B13" s="178" t="s">
        <v>280</v>
      </c>
      <c r="C13" s="167">
        <f>C14</f>
        <v>20</v>
      </c>
      <c r="D13" s="167">
        <f t="shared" ref="D13:K13" si="4">D14</f>
        <v>20</v>
      </c>
      <c r="E13" s="167"/>
      <c r="F13" s="167">
        <f t="shared" si="4"/>
        <v>0</v>
      </c>
      <c r="G13" s="167">
        <f t="shared" si="4"/>
        <v>0</v>
      </c>
      <c r="H13" s="167">
        <f t="shared" si="4"/>
        <v>0</v>
      </c>
      <c r="I13" s="167">
        <f t="shared" si="4"/>
        <v>0</v>
      </c>
      <c r="J13" s="167">
        <f t="shared" si="4"/>
        <v>0</v>
      </c>
      <c r="K13" s="167">
        <f t="shared" si="4"/>
        <v>0</v>
      </c>
      <c r="L13" s="169"/>
    </row>
    <row r="14" spans="1:12" s="66" customFormat="1" ht="24.75" customHeight="1" x14ac:dyDescent="0.25">
      <c r="A14" s="77"/>
      <c r="B14" s="178" t="s">
        <v>281</v>
      </c>
      <c r="C14" s="167">
        <v>20</v>
      </c>
      <c r="D14" s="168">
        <v>20</v>
      </c>
      <c r="E14" s="92"/>
      <c r="F14" s="167">
        <v>0</v>
      </c>
      <c r="G14" s="92"/>
      <c r="H14" s="92"/>
      <c r="I14" s="55">
        <v>0</v>
      </c>
      <c r="J14" s="92"/>
      <c r="K14" s="92"/>
      <c r="L14" s="169"/>
    </row>
    <row r="15" spans="1:12" s="66" customFormat="1" ht="24.75" customHeight="1" x14ac:dyDescent="0.25">
      <c r="A15" s="77"/>
      <c r="B15" s="178" t="s">
        <v>288</v>
      </c>
      <c r="C15" s="167">
        <f>C16</f>
        <v>20</v>
      </c>
      <c r="D15" s="167">
        <f t="shared" ref="D15:K15" si="5">D16</f>
        <v>20</v>
      </c>
      <c r="E15" s="167"/>
      <c r="F15" s="167">
        <f t="shared" si="5"/>
        <v>0</v>
      </c>
      <c r="G15" s="167">
        <f t="shared" si="5"/>
        <v>0</v>
      </c>
      <c r="H15" s="167">
        <f t="shared" si="5"/>
        <v>0</v>
      </c>
      <c r="I15" s="167">
        <f t="shared" si="5"/>
        <v>0</v>
      </c>
      <c r="J15" s="167">
        <f t="shared" si="5"/>
        <v>0</v>
      </c>
      <c r="K15" s="167">
        <f t="shared" si="5"/>
        <v>0</v>
      </c>
      <c r="L15" s="169"/>
    </row>
    <row r="16" spans="1:12" s="66" customFormat="1" ht="24.75" customHeight="1" x14ac:dyDescent="0.25">
      <c r="A16" s="77"/>
      <c r="B16" s="178" t="s">
        <v>282</v>
      </c>
      <c r="C16" s="167">
        <v>20</v>
      </c>
      <c r="D16" s="168">
        <v>20</v>
      </c>
      <c r="E16" s="92"/>
      <c r="F16" s="167">
        <v>0</v>
      </c>
      <c r="G16" s="92"/>
      <c r="H16" s="92"/>
      <c r="I16" s="55">
        <v>0</v>
      </c>
      <c r="J16" s="92"/>
      <c r="K16" s="92"/>
      <c r="L16" s="169"/>
    </row>
    <row r="17" spans="1:12" s="76" customFormat="1" ht="24.75" customHeight="1" x14ac:dyDescent="0.25">
      <c r="A17" s="187" t="s">
        <v>292</v>
      </c>
      <c r="B17" s="179" t="s">
        <v>284</v>
      </c>
      <c r="C17" s="177">
        <f>SUM(C18)</f>
        <v>30</v>
      </c>
      <c r="D17" s="177">
        <f t="shared" ref="D17:L17" si="6">SUM(D18)</f>
        <v>0</v>
      </c>
      <c r="E17" s="177"/>
      <c r="F17" s="177">
        <f t="shared" si="6"/>
        <v>30</v>
      </c>
      <c r="G17" s="177">
        <f t="shared" si="6"/>
        <v>1</v>
      </c>
      <c r="H17" s="177">
        <f t="shared" si="6"/>
        <v>0</v>
      </c>
      <c r="I17" s="177">
        <f t="shared" si="6"/>
        <v>0</v>
      </c>
      <c r="J17" s="177">
        <f t="shared" si="6"/>
        <v>0</v>
      </c>
      <c r="K17" s="177">
        <f t="shared" si="6"/>
        <v>1</v>
      </c>
      <c r="L17" s="177">
        <f t="shared" si="6"/>
        <v>0</v>
      </c>
    </row>
    <row r="18" spans="1:12" s="66" customFormat="1" ht="24.75" customHeight="1" x14ac:dyDescent="0.25">
      <c r="A18" s="63"/>
      <c r="B18" s="178" t="s">
        <v>289</v>
      </c>
      <c r="C18" s="167">
        <f>C19</f>
        <v>30</v>
      </c>
      <c r="D18" s="167">
        <f t="shared" ref="D18:L18" si="7">D19</f>
        <v>0</v>
      </c>
      <c r="E18" s="167"/>
      <c r="F18" s="167">
        <f t="shared" si="7"/>
        <v>30</v>
      </c>
      <c r="G18" s="167">
        <f t="shared" si="7"/>
        <v>1</v>
      </c>
      <c r="H18" s="167">
        <f t="shared" si="7"/>
        <v>0</v>
      </c>
      <c r="I18" s="167">
        <f t="shared" si="7"/>
        <v>0</v>
      </c>
      <c r="J18" s="167">
        <f t="shared" si="7"/>
        <v>0</v>
      </c>
      <c r="K18" s="167">
        <f t="shared" si="7"/>
        <v>1</v>
      </c>
      <c r="L18" s="167">
        <f t="shared" si="7"/>
        <v>0</v>
      </c>
    </row>
    <row r="19" spans="1:12" s="66" customFormat="1" ht="24.75" customHeight="1" x14ac:dyDescent="0.25">
      <c r="A19" s="63"/>
      <c r="B19" s="178" t="s">
        <v>286</v>
      </c>
      <c r="C19" s="167">
        <v>30</v>
      </c>
      <c r="D19" s="168"/>
      <c r="E19" s="92"/>
      <c r="F19" s="167">
        <v>30</v>
      </c>
      <c r="G19" s="92">
        <v>1</v>
      </c>
      <c r="H19" s="92"/>
      <c r="I19" s="92"/>
      <c r="J19" s="92"/>
      <c r="K19" s="92">
        <v>1</v>
      </c>
      <c r="L19" s="169"/>
    </row>
    <row r="20" spans="1:12" s="66" customFormat="1" ht="24.75" customHeight="1" x14ac:dyDescent="0.25">
      <c r="A20" s="77">
        <v>2</v>
      </c>
      <c r="B20" s="78" t="s">
        <v>46</v>
      </c>
      <c r="C20" s="79">
        <f t="shared" ref="C20:K20" si="8">C21+C24+C27+C32+C39+C43+C48</f>
        <v>420</v>
      </c>
      <c r="D20" s="79">
        <f t="shared" si="8"/>
        <v>120</v>
      </c>
      <c r="E20" s="79"/>
      <c r="F20" s="79">
        <f t="shared" si="8"/>
        <v>300</v>
      </c>
      <c r="G20" s="79">
        <f t="shared" si="8"/>
        <v>10</v>
      </c>
      <c r="H20" s="79">
        <f t="shared" si="8"/>
        <v>1</v>
      </c>
      <c r="I20" s="79">
        <f t="shared" si="8"/>
        <v>2</v>
      </c>
      <c r="J20" s="79">
        <f t="shared" si="8"/>
        <v>0</v>
      </c>
      <c r="K20" s="79">
        <f t="shared" si="8"/>
        <v>7</v>
      </c>
      <c r="L20" s="170"/>
    </row>
    <row r="21" spans="1:12" s="76" customFormat="1" ht="24.75" customHeight="1" x14ac:dyDescent="0.25">
      <c r="A21" s="77">
        <v>2.1</v>
      </c>
      <c r="B21" s="75" t="s">
        <v>91</v>
      </c>
      <c r="C21" s="96">
        <v>30</v>
      </c>
      <c r="D21" s="96">
        <v>30</v>
      </c>
      <c r="E21" s="96"/>
      <c r="F21" s="96">
        <v>0</v>
      </c>
      <c r="G21" s="96">
        <v>0</v>
      </c>
      <c r="H21" s="96"/>
      <c r="I21" s="96"/>
      <c r="J21" s="96"/>
      <c r="K21" s="96"/>
      <c r="L21" s="96"/>
    </row>
    <row r="22" spans="1:12" s="69" customFormat="1" ht="24.75" customHeight="1" x14ac:dyDescent="0.25">
      <c r="A22" s="53"/>
      <c r="B22" s="67" t="s">
        <v>98</v>
      </c>
      <c r="C22" s="93">
        <v>30</v>
      </c>
      <c r="D22" s="93">
        <v>30</v>
      </c>
      <c r="E22" s="93"/>
      <c r="F22" s="93">
        <v>0</v>
      </c>
      <c r="G22" s="93">
        <v>0</v>
      </c>
      <c r="H22" s="93"/>
      <c r="I22" s="93"/>
      <c r="J22" s="93"/>
      <c r="K22" s="93"/>
      <c r="L22" s="93"/>
    </row>
    <row r="23" spans="1:12" s="69" customFormat="1" ht="24.75" customHeight="1" x14ac:dyDescent="0.25">
      <c r="A23" s="53"/>
      <c r="B23" s="67" t="s">
        <v>99</v>
      </c>
      <c r="C23" s="93">
        <v>30</v>
      </c>
      <c r="D23" s="93">
        <v>30</v>
      </c>
      <c r="E23" s="93"/>
      <c r="F23" s="93">
        <v>0</v>
      </c>
      <c r="G23" s="93">
        <v>0</v>
      </c>
      <c r="H23" s="93"/>
      <c r="I23" s="93"/>
      <c r="J23" s="93"/>
      <c r="K23" s="93"/>
      <c r="L23" s="93"/>
    </row>
    <row r="24" spans="1:12" s="76" customFormat="1" ht="24.75" customHeight="1" x14ac:dyDescent="0.25">
      <c r="A24" s="77">
        <v>2.2000000000000002</v>
      </c>
      <c r="B24" s="75" t="s">
        <v>88</v>
      </c>
      <c r="C24" s="96">
        <v>30</v>
      </c>
      <c r="D24" s="96">
        <v>0</v>
      </c>
      <c r="E24" s="96"/>
      <c r="F24" s="96">
        <v>30</v>
      </c>
      <c r="G24" s="96">
        <v>1</v>
      </c>
      <c r="H24" s="96"/>
      <c r="I24" s="96"/>
      <c r="J24" s="96"/>
      <c r="K24" s="96">
        <v>1</v>
      </c>
      <c r="L24" s="96"/>
    </row>
    <row r="25" spans="1:12" s="69" customFormat="1" ht="24.75" customHeight="1" x14ac:dyDescent="0.25">
      <c r="A25" s="53"/>
      <c r="B25" s="67" t="s">
        <v>303</v>
      </c>
      <c r="C25" s="93">
        <v>30</v>
      </c>
      <c r="D25" s="93">
        <v>0</v>
      </c>
      <c r="E25" s="93"/>
      <c r="F25" s="93">
        <v>30</v>
      </c>
      <c r="G25" s="93">
        <v>1</v>
      </c>
      <c r="H25" s="93"/>
      <c r="I25" s="93"/>
      <c r="J25" s="93"/>
      <c r="K25" s="93">
        <v>1</v>
      </c>
      <c r="L25" s="93"/>
    </row>
    <row r="26" spans="1:12" s="69" customFormat="1" ht="24.75" customHeight="1" x14ac:dyDescent="0.25">
      <c r="A26" s="53"/>
      <c r="B26" s="67" t="s">
        <v>100</v>
      </c>
      <c r="C26" s="93">
        <v>30</v>
      </c>
      <c r="D26" s="93">
        <v>0</v>
      </c>
      <c r="E26" s="93"/>
      <c r="F26" s="93">
        <v>30</v>
      </c>
      <c r="G26" s="93">
        <v>1</v>
      </c>
      <c r="H26" s="93"/>
      <c r="I26" s="93"/>
      <c r="J26" s="93"/>
      <c r="K26" s="93">
        <v>1</v>
      </c>
      <c r="L26" s="93"/>
    </row>
    <row r="27" spans="1:12" s="76" customFormat="1" ht="24.75" customHeight="1" x14ac:dyDescent="0.25">
      <c r="A27" s="77">
        <v>2.2999999999999998</v>
      </c>
      <c r="B27" s="75" t="s">
        <v>89</v>
      </c>
      <c r="C27" s="96">
        <v>60</v>
      </c>
      <c r="D27" s="96">
        <v>30</v>
      </c>
      <c r="E27" s="96"/>
      <c r="F27" s="96">
        <v>30</v>
      </c>
      <c r="G27" s="96">
        <v>1</v>
      </c>
      <c r="H27" s="96"/>
      <c r="I27" s="96"/>
      <c r="J27" s="96"/>
      <c r="K27" s="96">
        <v>1</v>
      </c>
      <c r="L27" s="96"/>
    </row>
    <row r="28" spans="1:12" s="69" customFormat="1" ht="24.75" customHeight="1" x14ac:dyDescent="0.25">
      <c r="A28" s="53" t="s">
        <v>304</v>
      </c>
      <c r="B28" s="67" t="s">
        <v>101</v>
      </c>
      <c r="C28" s="93">
        <v>30</v>
      </c>
      <c r="D28" s="93">
        <v>30</v>
      </c>
      <c r="E28" s="93"/>
      <c r="F28" s="93">
        <v>0</v>
      </c>
      <c r="G28" s="93">
        <v>0</v>
      </c>
      <c r="H28" s="93"/>
      <c r="I28" s="93"/>
      <c r="J28" s="93"/>
      <c r="K28" s="93"/>
      <c r="L28" s="93"/>
    </row>
    <row r="29" spans="1:12" s="69" customFormat="1" ht="24.75" customHeight="1" x14ac:dyDescent="0.25">
      <c r="A29" s="53"/>
      <c r="B29" s="67" t="s">
        <v>102</v>
      </c>
      <c r="C29" s="93">
        <v>30</v>
      </c>
      <c r="D29" s="93">
        <v>30</v>
      </c>
      <c r="E29" s="93"/>
      <c r="F29" s="93">
        <v>0</v>
      </c>
      <c r="G29" s="93">
        <v>0</v>
      </c>
      <c r="H29" s="93"/>
      <c r="I29" s="93"/>
      <c r="J29" s="93"/>
      <c r="K29" s="93">
        <v>1</v>
      </c>
      <c r="L29" s="93"/>
    </row>
    <row r="30" spans="1:12" s="69" customFormat="1" ht="24.75" customHeight="1" x14ac:dyDescent="0.25">
      <c r="A30" s="53" t="s">
        <v>305</v>
      </c>
      <c r="B30" s="67" t="s">
        <v>103</v>
      </c>
      <c r="C30" s="93">
        <v>30</v>
      </c>
      <c r="D30" s="93">
        <v>0</v>
      </c>
      <c r="E30" s="93"/>
      <c r="F30" s="93">
        <v>30</v>
      </c>
      <c r="G30" s="93">
        <v>1</v>
      </c>
      <c r="H30" s="93"/>
      <c r="I30" s="93"/>
      <c r="J30" s="93"/>
      <c r="K30" s="93">
        <v>1</v>
      </c>
      <c r="L30" s="93"/>
    </row>
    <row r="31" spans="1:12" s="69" customFormat="1" ht="24.75" customHeight="1" x14ac:dyDescent="0.25">
      <c r="A31" s="53"/>
      <c r="B31" s="67" t="s">
        <v>104</v>
      </c>
      <c r="C31" s="93">
        <v>30</v>
      </c>
      <c r="D31" s="93">
        <v>0</v>
      </c>
      <c r="E31" s="93"/>
      <c r="F31" s="93">
        <v>30</v>
      </c>
      <c r="G31" s="93">
        <v>1</v>
      </c>
      <c r="H31" s="93"/>
      <c r="I31" s="93"/>
      <c r="J31" s="93"/>
      <c r="K31" s="93">
        <v>1</v>
      </c>
      <c r="L31" s="93"/>
    </row>
    <row r="32" spans="1:12" s="76" customFormat="1" ht="24.75" customHeight="1" x14ac:dyDescent="0.25">
      <c r="A32" s="77">
        <v>2.4</v>
      </c>
      <c r="B32" s="75" t="s">
        <v>90</v>
      </c>
      <c r="C32" s="96">
        <f>C33+C35+C37</f>
        <v>90</v>
      </c>
      <c r="D32" s="96">
        <f t="shared" ref="D32:K32" si="9">D33+D35+D37</f>
        <v>30</v>
      </c>
      <c r="E32" s="96"/>
      <c r="F32" s="96">
        <f t="shared" si="9"/>
        <v>60</v>
      </c>
      <c r="G32" s="96">
        <f t="shared" si="9"/>
        <v>2</v>
      </c>
      <c r="H32" s="96">
        <f t="shared" si="9"/>
        <v>0</v>
      </c>
      <c r="I32" s="96">
        <f t="shared" si="9"/>
        <v>0</v>
      </c>
      <c r="J32" s="96">
        <f t="shared" si="9"/>
        <v>0</v>
      </c>
      <c r="K32" s="96">
        <f t="shared" si="9"/>
        <v>2</v>
      </c>
      <c r="L32" s="96"/>
    </row>
    <row r="33" spans="1:12" s="69" customFormat="1" ht="24.75" customHeight="1" x14ac:dyDescent="0.25">
      <c r="A33" s="53" t="s">
        <v>306</v>
      </c>
      <c r="B33" s="67" t="s">
        <v>105</v>
      </c>
      <c r="C33" s="93">
        <f>C34</f>
        <v>30</v>
      </c>
      <c r="D33" s="93">
        <f t="shared" ref="D33:K33" si="10">D34</f>
        <v>0</v>
      </c>
      <c r="E33" s="93"/>
      <c r="F33" s="93">
        <f t="shared" si="10"/>
        <v>30</v>
      </c>
      <c r="G33" s="93">
        <f t="shared" si="10"/>
        <v>1</v>
      </c>
      <c r="H33" s="93">
        <f t="shared" si="10"/>
        <v>0</v>
      </c>
      <c r="I33" s="93">
        <f t="shared" si="10"/>
        <v>0</v>
      </c>
      <c r="J33" s="93">
        <f t="shared" si="10"/>
        <v>0</v>
      </c>
      <c r="K33" s="93">
        <f t="shared" si="10"/>
        <v>1</v>
      </c>
      <c r="L33" s="93"/>
    </row>
    <row r="34" spans="1:12" s="69" customFormat="1" ht="24.75" customHeight="1" x14ac:dyDescent="0.25">
      <c r="A34" s="53"/>
      <c r="B34" s="67" t="s">
        <v>106</v>
      </c>
      <c r="C34" s="93">
        <v>30</v>
      </c>
      <c r="D34" s="93">
        <v>0</v>
      </c>
      <c r="E34" s="93"/>
      <c r="F34" s="93">
        <v>30</v>
      </c>
      <c r="G34" s="93">
        <v>1</v>
      </c>
      <c r="H34" s="93"/>
      <c r="I34" s="93"/>
      <c r="J34" s="93"/>
      <c r="K34" s="93">
        <v>1</v>
      </c>
      <c r="L34" s="93"/>
    </row>
    <row r="35" spans="1:12" s="69" customFormat="1" ht="24.75" customHeight="1" x14ac:dyDescent="0.25">
      <c r="A35" s="53" t="s">
        <v>307</v>
      </c>
      <c r="B35" s="67" t="s">
        <v>107</v>
      </c>
      <c r="C35" s="93">
        <v>30</v>
      </c>
      <c r="D35" s="93">
        <v>30</v>
      </c>
      <c r="E35" s="93"/>
      <c r="F35" s="93">
        <v>0</v>
      </c>
      <c r="G35" s="93">
        <v>0</v>
      </c>
      <c r="H35" s="93"/>
      <c r="I35" s="93"/>
      <c r="J35" s="93"/>
      <c r="K35" s="93"/>
      <c r="L35" s="93"/>
    </row>
    <row r="36" spans="1:12" s="69" customFormat="1" ht="24.75" customHeight="1" x14ac:dyDescent="0.25">
      <c r="A36" s="53"/>
      <c r="B36" s="67" t="s">
        <v>108</v>
      </c>
      <c r="C36" s="93">
        <v>30</v>
      </c>
      <c r="D36" s="93">
        <v>30</v>
      </c>
      <c r="E36" s="93"/>
      <c r="F36" s="93">
        <v>0</v>
      </c>
      <c r="G36" s="93">
        <v>0</v>
      </c>
      <c r="H36" s="93"/>
      <c r="I36" s="93"/>
      <c r="J36" s="93"/>
      <c r="K36" s="93">
        <v>1</v>
      </c>
      <c r="L36" s="93"/>
    </row>
    <row r="37" spans="1:12" s="69" customFormat="1" ht="24.75" customHeight="1" x14ac:dyDescent="0.25">
      <c r="A37" s="53" t="s">
        <v>308</v>
      </c>
      <c r="B37" s="67" t="s">
        <v>109</v>
      </c>
      <c r="C37" s="93">
        <f>C38</f>
        <v>30</v>
      </c>
      <c r="D37" s="93">
        <f t="shared" ref="D37:K37" si="11">D38</f>
        <v>0</v>
      </c>
      <c r="E37" s="93"/>
      <c r="F37" s="93">
        <f t="shared" si="11"/>
        <v>30</v>
      </c>
      <c r="G37" s="93">
        <f t="shared" si="11"/>
        <v>1</v>
      </c>
      <c r="H37" s="93">
        <f t="shared" si="11"/>
        <v>0</v>
      </c>
      <c r="I37" s="93">
        <f t="shared" si="11"/>
        <v>0</v>
      </c>
      <c r="J37" s="93">
        <f t="shared" si="11"/>
        <v>0</v>
      </c>
      <c r="K37" s="93">
        <f t="shared" si="11"/>
        <v>1</v>
      </c>
      <c r="L37" s="93"/>
    </row>
    <row r="38" spans="1:12" s="69" customFormat="1" ht="24.75" customHeight="1" x14ac:dyDescent="0.25">
      <c r="A38" s="53"/>
      <c r="B38" s="67" t="s">
        <v>110</v>
      </c>
      <c r="C38" s="93">
        <v>30</v>
      </c>
      <c r="D38" s="93">
        <v>0</v>
      </c>
      <c r="E38" s="93"/>
      <c r="F38" s="93">
        <v>30</v>
      </c>
      <c r="G38" s="93">
        <v>1</v>
      </c>
      <c r="H38" s="93"/>
      <c r="I38" s="93"/>
      <c r="J38" s="93"/>
      <c r="K38" s="93">
        <v>1</v>
      </c>
      <c r="L38" s="93"/>
    </row>
    <row r="39" spans="1:12" s="76" customFormat="1" ht="24.75" customHeight="1" x14ac:dyDescent="0.25">
      <c r="A39" s="77">
        <v>2.5</v>
      </c>
      <c r="B39" s="75" t="s">
        <v>86</v>
      </c>
      <c r="C39" s="96">
        <v>60</v>
      </c>
      <c r="D39" s="96">
        <v>0</v>
      </c>
      <c r="E39" s="96"/>
      <c r="F39" s="96">
        <v>60</v>
      </c>
      <c r="G39" s="96">
        <v>2</v>
      </c>
      <c r="H39" s="96"/>
      <c r="I39" s="96">
        <v>2</v>
      </c>
      <c r="J39" s="96"/>
      <c r="K39" s="96"/>
      <c r="L39" s="96"/>
    </row>
    <row r="40" spans="1:12" s="69" customFormat="1" ht="24.75" customHeight="1" x14ac:dyDescent="0.25">
      <c r="A40" s="53"/>
      <c r="B40" s="67" t="s">
        <v>309</v>
      </c>
      <c r="C40" s="93">
        <v>60</v>
      </c>
      <c r="D40" s="93">
        <v>0</v>
      </c>
      <c r="E40" s="93"/>
      <c r="F40" s="93">
        <v>60</v>
      </c>
      <c r="G40" s="93">
        <v>2</v>
      </c>
      <c r="H40" s="93"/>
      <c r="I40" s="93">
        <v>2</v>
      </c>
      <c r="J40" s="93"/>
      <c r="K40" s="93"/>
      <c r="L40" s="93"/>
    </row>
    <row r="41" spans="1:12" s="69" customFormat="1" ht="24.75" customHeight="1" x14ac:dyDescent="0.25">
      <c r="A41" s="94"/>
      <c r="B41" s="95" t="s">
        <v>111</v>
      </c>
      <c r="C41" s="93">
        <v>30</v>
      </c>
      <c r="D41" s="93">
        <v>0</v>
      </c>
      <c r="E41" s="93"/>
      <c r="F41" s="93">
        <v>30</v>
      </c>
      <c r="G41" s="93">
        <v>1</v>
      </c>
      <c r="H41" s="93"/>
      <c r="I41" s="93">
        <v>1</v>
      </c>
      <c r="J41" s="93"/>
      <c r="K41" s="93"/>
      <c r="L41" s="93"/>
    </row>
    <row r="42" spans="1:12" s="69" customFormat="1" ht="24.75" customHeight="1" x14ac:dyDescent="0.25">
      <c r="A42" s="94"/>
      <c r="B42" s="95" t="s">
        <v>112</v>
      </c>
      <c r="C42" s="93">
        <v>30</v>
      </c>
      <c r="D42" s="93">
        <v>0</v>
      </c>
      <c r="E42" s="93"/>
      <c r="F42" s="93">
        <v>30</v>
      </c>
      <c r="G42" s="93">
        <v>1</v>
      </c>
      <c r="H42" s="93"/>
      <c r="I42" s="93">
        <v>1</v>
      </c>
      <c r="J42" s="93"/>
      <c r="K42" s="93"/>
      <c r="L42" s="93"/>
    </row>
    <row r="43" spans="1:12" s="66" customFormat="1" ht="24.75" customHeight="1" x14ac:dyDescent="0.25">
      <c r="A43" s="77">
        <v>2.6</v>
      </c>
      <c r="B43" s="73" t="s">
        <v>87</v>
      </c>
      <c r="C43" s="96">
        <v>60</v>
      </c>
      <c r="D43" s="96">
        <v>30</v>
      </c>
      <c r="E43" s="96"/>
      <c r="F43" s="96">
        <v>30</v>
      </c>
      <c r="G43" s="96">
        <v>1</v>
      </c>
      <c r="H43" s="96"/>
      <c r="I43" s="96"/>
      <c r="J43" s="96"/>
      <c r="K43" s="96">
        <v>1</v>
      </c>
      <c r="L43" s="96"/>
    </row>
    <row r="44" spans="1:12" s="69" customFormat="1" ht="24.75" customHeight="1" x14ac:dyDescent="0.25">
      <c r="A44" s="53" t="s">
        <v>310</v>
      </c>
      <c r="B44" s="67" t="s">
        <v>113</v>
      </c>
      <c r="C44" s="93">
        <v>30</v>
      </c>
      <c r="D44" s="93">
        <v>0</v>
      </c>
      <c r="E44" s="93"/>
      <c r="F44" s="93">
        <v>30</v>
      </c>
      <c r="G44" s="93">
        <v>1</v>
      </c>
      <c r="H44" s="93"/>
      <c r="I44" s="93"/>
      <c r="J44" s="93"/>
      <c r="K44" s="93">
        <v>1</v>
      </c>
      <c r="L44" s="93"/>
    </row>
    <row r="45" spans="1:12" s="69" customFormat="1" ht="24.75" customHeight="1" x14ac:dyDescent="0.25">
      <c r="A45" s="53"/>
      <c r="B45" s="67" t="s">
        <v>114</v>
      </c>
      <c r="C45" s="93">
        <v>30</v>
      </c>
      <c r="D45" s="93">
        <v>0</v>
      </c>
      <c r="E45" s="93"/>
      <c r="F45" s="93">
        <v>30</v>
      </c>
      <c r="G45" s="93">
        <v>1</v>
      </c>
      <c r="H45" s="93"/>
      <c r="I45" s="93"/>
      <c r="J45" s="93"/>
      <c r="K45" s="93">
        <v>1</v>
      </c>
      <c r="L45" s="93"/>
    </row>
    <row r="46" spans="1:12" s="69" customFormat="1" ht="24.75" customHeight="1" x14ac:dyDescent="0.25">
      <c r="A46" s="53" t="s">
        <v>311</v>
      </c>
      <c r="B46" s="67" t="s">
        <v>115</v>
      </c>
      <c r="C46" s="93">
        <v>30</v>
      </c>
      <c r="D46" s="93">
        <v>30</v>
      </c>
      <c r="E46" s="93"/>
      <c r="F46" s="93">
        <v>0</v>
      </c>
      <c r="G46" s="93">
        <v>0</v>
      </c>
      <c r="H46" s="93"/>
      <c r="I46" s="93"/>
      <c r="J46" s="93"/>
      <c r="K46" s="93"/>
      <c r="L46" s="93"/>
    </row>
    <row r="47" spans="1:12" s="69" customFormat="1" ht="24.75" customHeight="1" x14ac:dyDescent="0.25">
      <c r="A47" s="53"/>
      <c r="B47" s="67" t="s">
        <v>116</v>
      </c>
      <c r="C47" s="93">
        <v>30</v>
      </c>
      <c r="D47" s="93">
        <v>30</v>
      </c>
      <c r="E47" s="93"/>
      <c r="F47" s="93">
        <v>0</v>
      </c>
      <c r="G47" s="93">
        <v>0</v>
      </c>
      <c r="H47" s="93"/>
      <c r="I47" s="93"/>
      <c r="J47" s="93"/>
      <c r="K47" s="93">
        <v>1</v>
      </c>
      <c r="L47" s="93"/>
    </row>
    <row r="48" spans="1:12" s="66" customFormat="1" ht="24.75" customHeight="1" x14ac:dyDescent="0.25">
      <c r="A48" s="77">
        <v>2.7</v>
      </c>
      <c r="B48" s="73" t="s">
        <v>85</v>
      </c>
      <c r="C48" s="96">
        <f>C49+C51+C53</f>
        <v>90</v>
      </c>
      <c r="D48" s="96">
        <f t="shared" ref="D48:K48" si="12">D49+D51+D53</f>
        <v>0</v>
      </c>
      <c r="E48" s="96"/>
      <c r="F48" s="96">
        <f t="shared" si="12"/>
        <v>90</v>
      </c>
      <c r="G48" s="96">
        <f t="shared" si="12"/>
        <v>3</v>
      </c>
      <c r="H48" s="96">
        <f t="shared" si="12"/>
        <v>1</v>
      </c>
      <c r="I48" s="96">
        <f t="shared" si="12"/>
        <v>0</v>
      </c>
      <c r="J48" s="96">
        <f t="shared" si="12"/>
        <v>0</v>
      </c>
      <c r="K48" s="96">
        <f t="shared" si="12"/>
        <v>2</v>
      </c>
      <c r="L48" s="96"/>
    </row>
    <row r="49" spans="1:12" s="69" customFormat="1" ht="24.75" customHeight="1" x14ac:dyDescent="0.25">
      <c r="A49" s="53" t="s">
        <v>312</v>
      </c>
      <c r="B49" s="67" t="s">
        <v>117</v>
      </c>
      <c r="C49" s="93">
        <v>30</v>
      </c>
      <c r="D49" s="93">
        <v>0</v>
      </c>
      <c r="E49" s="93"/>
      <c r="F49" s="93">
        <v>30</v>
      </c>
      <c r="G49" s="93">
        <v>1</v>
      </c>
      <c r="H49" s="93"/>
      <c r="I49" s="93"/>
      <c r="J49" s="93"/>
      <c r="K49" s="93">
        <v>1</v>
      </c>
      <c r="L49" s="93"/>
    </row>
    <row r="50" spans="1:12" s="69" customFormat="1" ht="24.75" customHeight="1" x14ac:dyDescent="0.25">
      <c r="A50" s="53"/>
      <c r="B50" s="67" t="s">
        <v>118</v>
      </c>
      <c r="C50" s="93">
        <v>30</v>
      </c>
      <c r="D50" s="93">
        <v>0</v>
      </c>
      <c r="E50" s="93"/>
      <c r="F50" s="93">
        <v>30</v>
      </c>
      <c r="G50" s="93">
        <v>1</v>
      </c>
      <c r="H50" s="93"/>
      <c r="I50" s="93"/>
      <c r="J50" s="93"/>
      <c r="K50" s="93">
        <v>1</v>
      </c>
      <c r="L50" s="93"/>
    </row>
    <row r="51" spans="1:12" s="69" customFormat="1" ht="24.75" customHeight="1" x14ac:dyDescent="0.25">
      <c r="A51" s="53" t="s">
        <v>313</v>
      </c>
      <c r="B51" s="67" t="s">
        <v>119</v>
      </c>
      <c r="C51" s="93">
        <v>30</v>
      </c>
      <c r="D51" s="93">
        <v>0</v>
      </c>
      <c r="E51" s="93"/>
      <c r="F51" s="93">
        <v>30</v>
      </c>
      <c r="G51" s="93">
        <v>1</v>
      </c>
      <c r="H51" s="93">
        <v>1</v>
      </c>
      <c r="I51" s="93"/>
      <c r="J51" s="93"/>
      <c r="K51" s="93"/>
      <c r="L51" s="93"/>
    </row>
    <row r="52" spans="1:12" s="69" customFormat="1" ht="24.75" customHeight="1" x14ac:dyDescent="0.25">
      <c r="A52" s="53"/>
      <c r="B52" s="67" t="s">
        <v>120</v>
      </c>
      <c r="C52" s="93">
        <v>30</v>
      </c>
      <c r="D52" s="93">
        <v>0</v>
      </c>
      <c r="E52" s="93"/>
      <c r="F52" s="93">
        <v>30</v>
      </c>
      <c r="G52" s="93">
        <v>1</v>
      </c>
      <c r="H52" s="93">
        <v>1</v>
      </c>
      <c r="I52" s="93"/>
      <c r="J52" s="93"/>
      <c r="K52" s="93"/>
      <c r="L52" s="93"/>
    </row>
    <row r="53" spans="1:12" s="69" customFormat="1" ht="24.75" customHeight="1" x14ac:dyDescent="0.25">
      <c r="A53" s="53" t="s">
        <v>314</v>
      </c>
      <c r="B53" s="67" t="s">
        <v>121</v>
      </c>
      <c r="C53" s="93">
        <f>C54</f>
        <v>30</v>
      </c>
      <c r="D53" s="93">
        <f t="shared" ref="D53:L53" si="13">D54</f>
        <v>0</v>
      </c>
      <c r="E53" s="93"/>
      <c r="F53" s="93">
        <f t="shared" si="13"/>
        <v>30</v>
      </c>
      <c r="G53" s="93">
        <f t="shared" si="13"/>
        <v>1</v>
      </c>
      <c r="H53" s="93">
        <f t="shared" si="13"/>
        <v>0</v>
      </c>
      <c r="I53" s="93">
        <f t="shared" si="13"/>
        <v>0</v>
      </c>
      <c r="J53" s="93">
        <f t="shared" si="13"/>
        <v>0</v>
      </c>
      <c r="K53" s="93">
        <f t="shared" si="13"/>
        <v>1</v>
      </c>
      <c r="L53" s="93">
        <f t="shared" si="13"/>
        <v>0</v>
      </c>
    </row>
    <row r="54" spans="1:12" s="69" customFormat="1" ht="24.75" customHeight="1" x14ac:dyDescent="0.25">
      <c r="A54" s="53"/>
      <c r="B54" s="67" t="s">
        <v>122</v>
      </c>
      <c r="C54" s="93">
        <v>30</v>
      </c>
      <c r="D54" s="93">
        <v>0</v>
      </c>
      <c r="E54" s="93"/>
      <c r="F54" s="93">
        <v>30</v>
      </c>
      <c r="G54" s="93">
        <v>1</v>
      </c>
      <c r="H54" s="93"/>
      <c r="I54" s="93"/>
      <c r="J54" s="93"/>
      <c r="K54" s="166">
        <v>1</v>
      </c>
      <c r="L54" s="166"/>
    </row>
    <row r="55" spans="1:12" s="66" customFormat="1" ht="24.75" customHeight="1" x14ac:dyDescent="0.25">
      <c r="A55" s="77">
        <v>3</v>
      </c>
      <c r="B55" s="78" t="s">
        <v>47</v>
      </c>
      <c r="C55" s="79">
        <f>C56+C62+C67+C72+C79+C82+C86</f>
        <v>405</v>
      </c>
      <c r="D55" s="79">
        <f t="shared" ref="D55:L55" si="14">D56+D62+D67+D72+D79+D82+D86</f>
        <v>345</v>
      </c>
      <c r="E55" s="79"/>
      <c r="F55" s="79">
        <f t="shared" si="14"/>
        <v>60</v>
      </c>
      <c r="G55" s="79">
        <f t="shared" si="14"/>
        <v>2</v>
      </c>
      <c r="H55" s="79">
        <f t="shared" si="14"/>
        <v>0</v>
      </c>
      <c r="I55" s="79">
        <f t="shared" si="14"/>
        <v>2</v>
      </c>
      <c r="J55" s="79">
        <f t="shared" si="14"/>
        <v>0</v>
      </c>
      <c r="K55" s="79">
        <f t="shared" si="14"/>
        <v>0</v>
      </c>
      <c r="L55" s="79">
        <f t="shared" si="14"/>
        <v>0</v>
      </c>
    </row>
    <row r="56" spans="1:12" s="66" customFormat="1" ht="24.75" customHeight="1" x14ac:dyDescent="0.25">
      <c r="A56" s="77" t="s">
        <v>123</v>
      </c>
      <c r="B56" s="97" t="s">
        <v>124</v>
      </c>
      <c r="C56" s="98">
        <f>C57+C59</f>
        <v>90</v>
      </c>
      <c r="D56" s="98">
        <f t="shared" ref="D56:K56" si="15">D57+D59</f>
        <v>90</v>
      </c>
      <c r="E56" s="98"/>
      <c r="F56" s="98">
        <f t="shared" si="15"/>
        <v>0</v>
      </c>
      <c r="G56" s="98">
        <f t="shared" si="15"/>
        <v>0</v>
      </c>
      <c r="H56" s="98">
        <f t="shared" si="15"/>
        <v>0</v>
      </c>
      <c r="I56" s="98">
        <f t="shared" si="15"/>
        <v>0</v>
      </c>
      <c r="J56" s="98">
        <f t="shared" si="15"/>
        <v>0</v>
      </c>
      <c r="K56" s="98">
        <f t="shared" si="15"/>
        <v>0</v>
      </c>
      <c r="L56" s="171"/>
    </row>
    <row r="57" spans="1:12" ht="24.75" customHeight="1" x14ac:dyDescent="0.25">
      <c r="A57" s="53" t="s">
        <v>315</v>
      </c>
      <c r="B57" s="54" t="s">
        <v>125</v>
      </c>
      <c r="C57" s="51">
        <f>C58</f>
        <v>30</v>
      </c>
      <c r="D57" s="51">
        <f t="shared" ref="D57:K57" si="16">D58</f>
        <v>30</v>
      </c>
      <c r="E57" s="51"/>
      <c r="F57" s="51">
        <f t="shared" si="16"/>
        <v>0</v>
      </c>
      <c r="G57" s="51">
        <f t="shared" si="16"/>
        <v>0</v>
      </c>
      <c r="H57" s="51">
        <f t="shared" si="16"/>
        <v>0</v>
      </c>
      <c r="I57" s="51">
        <f t="shared" si="16"/>
        <v>0</v>
      </c>
      <c r="J57" s="51">
        <f t="shared" si="16"/>
        <v>0</v>
      </c>
      <c r="K57" s="51">
        <f t="shared" si="16"/>
        <v>0</v>
      </c>
      <c r="L57" s="170"/>
    </row>
    <row r="58" spans="1:12" s="69" customFormat="1" ht="24.75" customHeight="1" x14ac:dyDescent="0.25">
      <c r="A58" s="53"/>
      <c r="B58" s="54" t="s">
        <v>126</v>
      </c>
      <c r="C58" s="51">
        <v>30</v>
      </c>
      <c r="D58" s="51">
        <v>30</v>
      </c>
      <c r="E58" s="51"/>
      <c r="F58" s="51">
        <v>0</v>
      </c>
      <c r="G58" s="51"/>
      <c r="H58" s="51"/>
      <c r="I58" s="51"/>
      <c r="J58" s="51"/>
      <c r="K58" s="51"/>
      <c r="L58" s="166"/>
    </row>
    <row r="59" spans="1:12" s="66" customFormat="1" ht="24.75" customHeight="1" x14ac:dyDescent="0.25">
      <c r="A59" s="53" t="s">
        <v>316</v>
      </c>
      <c r="B59" s="54" t="s">
        <v>127</v>
      </c>
      <c r="C59" s="51">
        <f>C60+C61</f>
        <v>60</v>
      </c>
      <c r="D59" s="51">
        <f t="shared" ref="D59:K59" si="17">D60+D61</f>
        <v>60</v>
      </c>
      <c r="E59" s="51"/>
      <c r="F59" s="51">
        <f t="shared" si="17"/>
        <v>0</v>
      </c>
      <c r="G59" s="51">
        <f t="shared" si="17"/>
        <v>0</v>
      </c>
      <c r="H59" s="51">
        <f t="shared" si="17"/>
        <v>0</v>
      </c>
      <c r="I59" s="51">
        <f t="shared" si="17"/>
        <v>0</v>
      </c>
      <c r="J59" s="51">
        <f t="shared" si="17"/>
        <v>0</v>
      </c>
      <c r="K59" s="51">
        <f t="shared" si="17"/>
        <v>0</v>
      </c>
      <c r="L59" s="170"/>
    </row>
    <row r="60" spans="1:12" s="99" customFormat="1" ht="24.75" customHeight="1" x14ac:dyDescent="0.25">
      <c r="A60" s="53"/>
      <c r="B60" s="180" t="s">
        <v>128</v>
      </c>
      <c r="C60" s="51">
        <v>30</v>
      </c>
      <c r="D60" s="51">
        <v>30</v>
      </c>
      <c r="E60" s="51"/>
      <c r="F60" s="51">
        <v>0</v>
      </c>
      <c r="G60" s="51"/>
      <c r="H60" s="51"/>
      <c r="I60" s="51"/>
      <c r="J60" s="51"/>
      <c r="K60" s="51"/>
      <c r="L60" s="166"/>
    </row>
    <row r="61" spans="1:12" s="69" customFormat="1" ht="24.75" customHeight="1" x14ac:dyDescent="0.25">
      <c r="A61" s="100"/>
      <c r="B61" s="180" t="s">
        <v>129</v>
      </c>
      <c r="C61" s="51">
        <v>30</v>
      </c>
      <c r="D61" s="51">
        <v>30</v>
      </c>
      <c r="E61" s="51"/>
      <c r="F61" s="51">
        <v>0</v>
      </c>
      <c r="G61" s="51"/>
      <c r="H61" s="51"/>
      <c r="I61" s="51"/>
      <c r="J61" s="51"/>
      <c r="K61" s="51"/>
      <c r="L61" s="166"/>
    </row>
    <row r="62" spans="1:12" ht="24.75" customHeight="1" x14ac:dyDescent="0.25">
      <c r="A62" s="101">
        <v>3.2</v>
      </c>
      <c r="B62" s="78" t="s">
        <v>130</v>
      </c>
      <c r="C62" s="79">
        <f>C63+C65</f>
        <v>50</v>
      </c>
      <c r="D62" s="79">
        <f t="shared" ref="D62:K62" si="18">D63+D65</f>
        <v>50</v>
      </c>
      <c r="E62" s="79"/>
      <c r="F62" s="79">
        <f t="shared" si="18"/>
        <v>0</v>
      </c>
      <c r="G62" s="79">
        <f t="shared" si="18"/>
        <v>0</v>
      </c>
      <c r="H62" s="79">
        <f t="shared" si="18"/>
        <v>0</v>
      </c>
      <c r="I62" s="79">
        <f t="shared" si="18"/>
        <v>0</v>
      </c>
      <c r="J62" s="79">
        <f t="shared" si="18"/>
        <v>0</v>
      </c>
      <c r="K62" s="79">
        <f t="shared" si="18"/>
        <v>0</v>
      </c>
      <c r="L62" s="170"/>
    </row>
    <row r="63" spans="1:12" ht="24.75" customHeight="1" x14ac:dyDescent="0.25">
      <c r="A63" s="53" t="s">
        <v>319</v>
      </c>
      <c r="B63" s="54" t="s">
        <v>317</v>
      </c>
      <c r="C63" s="79">
        <f>C64</f>
        <v>20</v>
      </c>
      <c r="D63" s="79">
        <f t="shared" ref="D63:K63" si="19">D64</f>
        <v>20</v>
      </c>
      <c r="E63" s="79"/>
      <c r="F63" s="79">
        <f t="shared" si="19"/>
        <v>0</v>
      </c>
      <c r="G63" s="79">
        <f t="shared" si="19"/>
        <v>0</v>
      </c>
      <c r="H63" s="79">
        <f t="shared" si="19"/>
        <v>0</v>
      </c>
      <c r="I63" s="79">
        <f t="shared" si="19"/>
        <v>0</v>
      </c>
      <c r="J63" s="79">
        <f t="shared" si="19"/>
        <v>0</v>
      </c>
      <c r="K63" s="79">
        <f t="shared" si="19"/>
        <v>0</v>
      </c>
      <c r="L63" s="170"/>
    </row>
    <row r="64" spans="1:12" s="69" customFormat="1" ht="24.75" customHeight="1" x14ac:dyDescent="0.25">
      <c r="A64" s="53"/>
      <c r="B64" s="54" t="s">
        <v>131</v>
      </c>
      <c r="C64" s="51">
        <v>20</v>
      </c>
      <c r="D64" s="51">
        <v>20</v>
      </c>
      <c r="E64" s="51"/>
      <c r="F64" s="51">
        <v>0</v>
      </c>
      <c r="G64" s="51"/>
      <c r="H64" s="51"/>
      <c r="I64" s="51"/>
      <c r="J64" s="51"/>
      <c r="K64" s="51"/>
      <c r="L64" s="166"/>
    </row>
    <row r="65" spans="1:12" ht="24.75" customHeight="1" x14ac:dyDescent="0.25">
      <c r="A65" s="53" t="s">
        <v>320</v>
      </c>
      <c r="B65" s="54" t="s">
        <v>318</v>
      </c>
      <c r="C65" s="98">
        <f>C66</f>
        <v>30</v>
      </c>
      <c r="D65" s="98">
        <f t="shared" ref="D65:K65" si="20">D66</f>
        <v>30</v>
      </c>
      <c r="E65" s="98"/>
      <c r="F65" s="98">
        <f t="shared" si="20"/>
        <v>0</v>
      </c>
      <c r="G65" s="98">
        <f t="shared" si="20"/>
        <v>0</v>
      </c>
      <c r="H65" s="98">
        <f t="shared" si="20"/>
        <v>0</v>
      </c>
      <c r="I65" s="98">
        <f t="shared" si="20"/>
        <v>0</v>
      </c>
      <c r="J65" s="98">
        <f t="shared" si="20"/>
        <v>0</v>
      </c>
      <c r="K65" s="98">
        <f t="shared" si="20"/>
        <v>0</v>
      </c>
      <c r="L65" s="171"/>
    </row>
    <row r="66" spans="1:12" s="69" customFormat="1" ht="24.75" customHeight="1" x14ac:dyDescent="0.25">
      <c r="A66" s="100"/>
      <c r="B66" s="102" t="s">
        <v>132</v>
      </c>
      <c r="C66" s="103">
        <v>30</v>
      </c>
      <c r="D66" s="103">
        <v>30</v>
      </c>
      <c r="E66" s="103"/>
      <c r="F66" s="103">
        <v>0</v>
      </c>
      <c r="G66" s="103"/>
      <c r="H66" s="103"/>
      <c r="I66" s="103"/>
      <c r="J66" s="103"/>
      <c r="K66" s="103"/>
      <c r="L66" s="172"/>
    </row>
    <row r="67" spans="1:12" ht="24.75" customHeight="1" x14ac:dyDescent="0.25">
      <c r="A67" s="101">
        <v>3.3</v>
      </c>
      <c r="B67" s="97" t="s">
        <v>133</v>
      </c>
      <c r="C67" s="98">
        <f t="shared" ref="C67:K67" si="21">C68+C70</f>
        <v>60</v>
      </c>
      <c r="D67" s="98">
        <f t="shared" si="21"/>
        <v>60</v>
      </c>
      <c r="E67" s="98"/>
      <c r="F67" s="98">
        <f t="shared" si="21"/>
        <v>0</v>
      </c>
      <c r="G67" s="98">
        <f t="shared" si="21"/>
        <v>0</v>
      </c>
      <c r="H67" s="98">
        <f t="shared" si="21"/>
        <v>0</v>
      </c>
      <c r="I67" s="98">
        <f t="shared" si="21"/>
        <v>0</v>
      </c>
      <c r="J67" s="98">
        <f t="shared" si="21"/>
        <v>0</v>
      </c>
      <c r="K67" s="98">
        <f t="shared" si="21"/>
        <v>0</v>
      </c>
      <c r="L67" s="171"/>
    </row>
    <row r="68" spans="1:12" ht="24.75" customHeight="1" x14ac:dyDescent="0.25">
      <c r="A68" s="53" t="s">
        <v>321</v>
      </c>
      <c r="B68" s="54" t="s">
        <v>134</v>
      </c>
      <c r="C68" s="98">
        <f>C69</f>
        <v>30</v>
      </c>
      <c r="D68" s="98">
        <f t="shared" ref="D68:K68" si="22">D69</f>
        <v>30</v>
      </c>
      <c r="E68" s="98"/>
      <c r="F68" s="98">
        <f t="shared" si="22"/>
        <v>0</v>
      </c>
      <c r="G68" s="98">
        <f t="shared" si="22"/>
        <v>0</v>
      </c>
      <c r="H68" s="98">
        <f t="shared" si="22"/>
        <v>0</v>
      </c>
      <c r="I68" s="98">
        <f t="shared" si="22"/>
        <v>0</v>
      </c>
      <c r="J68" s="98">
        <f t="shared" si="22"/>
        <v>0</v>
      </c>
      <c r="K68" s="98">
        <f t="shared" si="22"/>
        <v>0</v>
      </c>
      <c r="L68" s="171"/>
    </row>
    <row r="69" spans="1:12" s="69" customFormat="1" ht="24.75" customHeight="1" x14ac:dyDescent="0.25">
      <c r="A69" s="53"/>
      <c r="B69" s="102" t="s">
        <v>135</v>
      </c>
      <c r="C69" s="103">
        <v>30</v>
      </c>
      <c r="D69" s="103">
        <v>30</v>
      </c>
      <c r="E69" s="103"/>
      <c r="F69" s="103">
        <v>0</v>
      </c>
      <c r="G69" s="103"/>
      <c r="H69" s="103"/>
      <c r="I69" s="103"/>
      <c r="J69" s="103"/>
      <c r="K69" s="103"/>
      <c r="L69" s="172"/>
    </row>
    <row r="70" spans="1:12" ht="24.75" customHeight="1" x14ac:dyDescent="0.25">
      <c r="A70" s="53" t="s">
        <v>322</v>
      </c>
      <c r="B70" s="54" t="s">
        <v>136</v>
      </c>
      <c r="C70" s="98">
        <f>C71</f>
        <v>30</v>
      </c>
      <c r="D70" s="98">
        <f t="shared" ref="D70:K70" si="23">D71</f>
        <v>30</v>
      </c>
      <c r="E70" s="98"/>
      <c r="F70" s="98">
        <f t="shared" si="23"/>
        <v>0</v>
      </c>
      <c r="G70" s="98">
        <f t="shared" si="23"/>
        <v>0</v>
      </c>
      <c r="H70" s="98">
        <f t="shared" si="23"/>
        <v>0</v>
      </c>
      <c r="I70" s="98">
        <f t="shared" si="23"/>
        <v>0</v>
      </c>
      <c r="J70" s="98">
        <f t="shared" si="23"/>
        <v>0</v>
      </c>
      <c r="K70" s="98">
        <f t="shared" si="23"/>
        <v>0</v>
      </c>
      <c r="L70" s="171"/>
    </row>
    <row r="71" spans="1:12" s="69" customFormat="1" ht="24.75" customHeight="1" x14ac:dyDescent="0.25">
      <c r="A71" s="100"/>
      <c r="B71" s="102" t="s">
        <v>137</v>
      </c>
      <c r="C71" s="103">
        <v>30</v>
      </c>
      <c r="D71" s="103">
        <v>30</v>
      </c>
      <c r="E71" s="103"/>
      <c r="F71" s="103">
        <v>0</v>
      </c>
      <c r="G71" s="103"/>
      <c r="H71" s="103"/>
      <c r="I71" s="103"/>
      <c r="J71" s="103"/>
      <c r="K71" s="103"/>
      <c r="L71" s="172"/>
    </row>
    <row r="72" spans="1:12" ht="24.75" customHeight="1" x14ac:dyDescent="0.25">
      <c r="A72" s="101" t="s">
        <v>138</v>
      </c>
      <c r="B72" s="97" t="s">
        <v>139</v>
      </c>
      <c r="C72" s="98">
        <f>C73+C75+C77</f>
        <v>90</v>
      </c>
      <c r="D72" s="98">
        <f t="shared" ref="D72:K72" si="24">D73+D75+D77</f>
        <v>60</v>
      </c>
      <c r="E72" s="98"/>
      <c r="F72" s="98">
        <f t="shared" si="24"/>
        <v>30</v>
      </c>
      <c r="G72" s="98">
        <f t="shared" si="24"/>
        <v>1</v>
      </c>
      <c r="H72" s="98">
        <f t="shared" si="24"/>
        <v>0</v>
      </c>
      <c r="I72" s="98">
        <f t="shared" si="24"/>
        <v>1</v>
      </c>
      <c r="J72" s="98">
        <f t="shared" si="24"/>
        <v>0</v>
      </c>
      <c r="K72" s="98">
        <f t="shared" si="24"/>
        <v>0</v>
      </c>
      <c r="L72" s="171"/>
    </row>
    <row r="73" spans="1:12" ht="24.75" customHeight="1" x14ac:dyDescent="0.25">
      <c r="A73" s="53" t="s">
        <v>323</v>
      </c>
      <c r="B73" s="54" t="s">
        <v>140</v>
      </c>
      <c r="C73" s="98">
        <f>C74</f>
        <v>30</v>
      </c>
      <c r="D73" s="98">
        <f t="shared" ref="D73:K73" si="25">D74</f>
        <v>30</v>
      </c>
      <c r="E73" s="98"/>
      <c r="F73" s="98">
        <f t="shared" si="25"/>
        <v>0</v>
      </c>
      <c r="G73" s="98">
        <f t="shared" si="25"/>
        <v>0</v>
      </c>
      <c r="H73" s="98">
        <f t="shared" si="25"/>
        <v>0</v>
      </c>
      <c r="I73" s="98">
        <f t="shared" si="25"/>
        <v>0</v>
      </c>
      <c r="J73" s="98">
        <f t="shared" si="25"/>
        <v>0</v>
      </c>
      <c r="K73" s="98">
        <f t="shared" si="25"/>
        <v>0</v>
      </c>
      <c r="L73" s="171"/>
    </row>
    <row r="74" spans="1:12" s="69" customFormat="1" ht="24.75" customHeight="1" x14ac:dyDescent="0.25">
      <c r="A74" s="53"/>
      <c r="B74" s="102" t="s">
        <v>141</v>
      </c>
      <c r="C74" s="103">
        <v>30</v>
      </c>
      <c r="D74" s="103">
        <v>30</v>
      </c>
      <c r="E74" s="103"/>
      <c r="F74" s="103">
        <v>0</v>
      </c>
      <c r="G74" s="103"/>
      <c r="H74" s="103"/>
      <c r="I74" s="103"/>
      <c r="J74" s="103"/>
      <c r="K74" s="103"/>
      <c r="L74" s="172"/>
    </row>
    <row r="75" spans="1:12" ht="24.75" customHeight="1" x14ac:dyDescent="0.25">
      <c r="A75" s="53" t="s">
        <v>324</v>
      </c>
      <c r="B75" s="54" t="s">
        <v>142</v>
      </c>
      <c r="C75" s="98">
        <f>C76</f>
        <v>30</v>
      </c>
      <c r="D75" s="98">
        <f t="shared" ref="D75:K75" si="26">D76</f>
        <v>30</v>
      </c>
      <c r="E75" s="98"/>
      <c r="F75" s="98">
        <f t="shared" si="26"/>
        <v>0</v>
      </c>
      <c r="G75" s="98">
        <f t="shared" si="26"/>
        <v>0</v>
      </c>
      <c r="H75" s="98">
        <f t="shared" si="26"/>
        <v>0</v>
      </c>
      <c r="I75" s="98">
        <f t="shared" si="26"/>
        <v>0</v>
      </c>
      <c r="J75" s="98">
        <f t="shared" si="26"/>
        <v>0</v>
      </c>
      <c r="K75" s="98">
        <f t="shared" si="26"/>
        <v>0</v>
      </c>
      <c r="L75" s="171"/>
    </row>
    <row r="76" spans="1:12" ht="24.75" customHeight="1" x14ac:dyDescent="0.25">
      <c r="A76" s="53"/>
      <c r="B76" s="102" t="s">
        <v>143</v>
      </c>
      <c r="C76" s="51">
        <v>30</v>
      </c>
      <c r="D76" s="51">
        <v>30</v>
      </c>
      <c r="E76" s="51"/>
      <c r="F76" s="51">
        <v>0</v>
      </c>
      <c r="G76" s="98"/>
      <c r="H76" s="98"/>
      <c r="I76" s="98"/>
      <c r="J76" s="98"/>
      <c r="K76" s="98"/>
      <c r="L76" s="171"/>
    </row>
    <row r="77" spans="1:12" ht="24.75" customHeight="1" x14ac:dyDescent="0.25">
      <c r="A77" s="53" t="s">
        <v>325</v>
      </c>
      <c r="B77" s="102" t="s">
        <v>144</v>
      </c>
      <c r="C77" s="98">
        <f>C78</f>
        <v>30</v>
      </c>
      <c r="D77" s="98">
        <f t="shared" ref="D77:K77" si="27">D78</f>
        <v>0</v>
      </c>
      <c r="E77" s="98"/>
      <c r="F77" s="98">
        <f t="shared" si="27"/>
        <v>30</v>
      </c>
      <c r="G77" s="98">
        <f t="shared" si="27"/>
        <v>1</v>
      </c>
      <c r="H77" s="98">
        <f t="shared" si="27"/>
        <v>0</v>
      </c>
      <c r="I77" s="98">
        <f t="shared" si="27"/>
        <v>1</v>
      </c>
      <c r="J77" s="98">
        <f t="shared" si="27"/>
        <v>0</v>
      </c>
      <c r="K77" s="98">
        <f t="shared" si="27"/>
        <v>0</v>
      </c>
      <c r="L77" s="171"/>
    </row>
    <row r="78" spans="1:12" s="69" customFormat="1" ht="24.75" customHeight="1" x14ac:dyDescent="0.25">
      <c r="A78" s="53"/>
      <c r="B78" s="102" t="s">
        <v>145</v>
      </c>
      <c r="C78" s="103">
        <v>30</v>
      </c>
      <c r="D78" s="103">
        <v>0</v>
      </c>
      <c r="E78" s="103"/>
      <c r="F78" s="103">
        <v>30</v>
      </c>
      <c r="G78" s="103">
        <v>1</v>
      </c>
      <c r="H78" s="103"/>
      <c r="I78" s="103">
        <v>1</v>
      </c>
      <c r="J78" s="103"/>
      <c r="K78" s="103"/>
      <c r="L78" s="172"/>
    </row>
    <row r="79" spans="1:12" ht="24.75" customHeight="1" x14ac:dyDescent="0.25">
      <c r="A79" s="101" t="s">
        <v>146</v>
      </c>
      <c r="B79" s="97" t="s">
        <v>147</v>
      </c>
      <c r="C79" s="98">
        <f>C80</f>
        <v>25</v>
      </c>
      <c r="D79" s="98">
        <f t="shared" ref="D79:K79" si="28">D80</f>
        <v>25</v>
      </c>
      <c r="E79" s="98"/>
      <c r="F79" s="98">
        <f t="shared" si="28"/>
        <v>0</v>
      </c>
      <c r="G79" s="98">
        <f t="shared" si="28"/>
        <v>0</v>
      </c>
      <c r="H79" s="98">
        <f t="shared" si="28"/>
        <v>0</v>
      </c>
      <c r="I79" s="98">
        <f t="shared" si="28"/>
        <v>0</v>
      </c>
      <c r="J79" s="98">
        <f t="shared" si="28"/>
        <v>0</v>
      </c>
      <c r="K79" s="98">
        <f t="shared" si="28"/>
        <v>0</v>
      </c>
      <c r="L79" s="171"/>
    </row>
    <row r="80" spans="1:12" ht="24.75" customHeight="1" x14ac:dyDescent="0.25">
      <c r="A80" s="101"/>
      <c r="B80" s="54" t="s">
        <v>148</v>
      </c>
      <c r="C80" s="98">
        <f>C81</f>
        <v>25</v>
      </c>
      <c r="D80" s="98">
        <f t="shared" ref="D80:K80" si="29">D81</f>
        <v>25</v>
      </c>
      <c r="E80" s="98"/>
      <c r="F80" s="98">
        <f t="shared" si="29"/>
        <v>0</v>
      </c>
      <c r="G80" s="98">
        <f t="shared" si="29"/>
        <v>0</v>
      </c>
      <c r="H80" s="98">
        <f t="shared" si="29"/>
        <v>0</v>
      </c>
      <c r="I80" s="98">
        <f t="shared" si="29"/>
        <v>0</v>
      </c>
      <c r="J80" s="98">
        <f t="shared" si="29"/>
        <v>0</v>
      </c>
      <c r="K80" s="98">
        <f t="shared" si="29"/>
        <v>0</v>
      </c>
      <c r="L80" s="171"/>
    </row>
    <row r="81" spans="1:14" ht="24.75" customHeight="1" x14ac:dyDescent="0.25">
      <c r="A81" s="101"/>
      <c r="B81" s="54" t="s">
        <v>149</v>
      </c>
      <c r="C81" s="51">
        <v>25</v>
      </c>
      <c r="D81" s="51">
        <v>25</v>
      </c>
      <c r="E81" s="51"/>
      <c r="F81" s="51">
        <v>0</v>
      </c>
      <c r="G81" s="51"/>
      <c r="H81" s="98"/>
      <c r="I81" s="98"/>
      <c r="J81" s="98"/>
      <c r="K81" s="98"/>
      <c r="L81" s="171"/>
    </row>
    <row r="82" spans="1:14" ht="24.75" customHeight="1" x14ac:dyDescent="0.25">
      <c r="A82" s="101" t="s">
        <v>150</v>
      </c>
      <c r="B82" s="78" t="s">
        <v>151</v>
      </c>
      <c r="C82" s="98">
        <f>C83</f>
        <v>60</v>
      </c>
      <c r="D82" s="98">
        <f t="shared" ref="D82:K82" si="30">D83</f>
        <v>60</v>
      </c>
      <c r="E82" s="98"/>
      <c r="F82" s="98">
        <f t="shared" si="30"/>
        <v>0</v>
      </c>
      <c r="G82" s="98">
        <f t="shared" si="30"/>
        <v>0</v>
      </c>
      <c r="H82" s="98">
        <f t="shared" si="30"/>
        <v>0</v>
      </c>
      <c r="I82" s="98">
        <f t="shared" si="30"/>
        <v>0</v>
      </c>
      <c r="J82" s="98">
        <f t="shared" si="30"/>
        <v>0</v>
      </c>
      <c r="K82" s="98">
        <f t="shared" si="30"/>
        <v>0</v>
      </c>
      <c r="L82" s="171"/>
    </row>
    <row r="83" spans="1:14" ht="24.75" customHeight="1" x14ac:dyDescent="0.25">
      <c r="A83" s="101"/>
      <c r="B83" s="54" t="s">
        <v>152</v>
      </c>
      <c r="C83" s="98">
        <f>C84+C85</f>
        <v>60</v>
      </c>
      <c r="D83" s="98">
        <f t="shared" ref="D83:K83" si="31">D84+D85</f>
        <v>60</v>
      </c>
      <c r="E83" s="98"/>
      <c r="F83" s="98">
        <f t="shared" si="31"/>
        <v>0</v>
      </c>
      <c r="G83" s="98">
        <f t="shared" si="31"/>
        <v>0</v>
      </c>
      <c r="H83" s="98">
        <f t="shared" si="31"/>
        <v>0</v>
      </c>
      <c r="I83" s="98">
        <f t="shared" si="31"/>
        <v>0</v>
      </c>
      <c r="J83" s="98">
        <f t="shared" si="31"/>
        <v>0</v>
      </c>
      <c r="K83" s="98">
        <f t="shared" si="31"/>
        <v>0</v>
      </c>
      <c r="L83" s="171"/>
    </row>
    <row r="84" spans="1:14" s="69" customFormat="1" ht="24.75" customHeight="1" x14ac:dyDescent="0.25">
      <c r="A84" s="100"/>
      <c r="B84" s="180" t="s">
        <v>153</v>
      </c>
      <c r="C84" s="103">
        <v>30</v>
      </c>
      <c r="D84" s="103">
        <v>30</v>
      </c>
      <c r="E84" s="103"/>
      <c r="F84" s="103">
        <v>0</v>
      </c>
      <c r="G84" s="103"/>
      <c r="H84" s="103"/>
      <c r="I84" s="103"/>
      <c r="J84" s="103"/>
      <c r="K84" s="103"/>
      <c r="L84" s="172"/>
    </row>
    <row r="85" spans="1:14" s="69" customFormat="1" ht="24.75" customHeight="1" x14ac:dyDescent="0.25">
      <c r="A85" s="100"/>
      <c r="B85" s="180" t="s">
        <v>154</v>
      </c>
      <c r="C85" s="103">
        <v>30</v>
      </c>
      <c r="D85" s="103">
        <v>30</v>
      </c>
      <c r="E85" s="103"/>
      <c r="F85" s="103">
        <v>0</v>
      </c>
      <c r="G85" s="103"/>
      <c r="H85" s="103"/>
      <c r="I85" s="103"/>
      <c r="J85" s="103"/>
      <c r="K85" s="103"/>
      <c r="L85" s="172"/>
    </row>
    <row r="86" spans="1:14" ht="24.75" customHeight="1" x14ac:dyDescent="0.25">
      <c r="A86" s="101" t="s">
        <v>155</v>
      </c>
      <c r="B86" s="181" t="s">
        <v>156</v>
      </c>
      <c r="C86" s="98">
        <f>C87</f>
        <v>30</v>
      </c>
      <c r="D86" s="98">
        <f t="shared" ref="D86:K86" si="32">D87</f>
        <v>0</v>
      </c>
      <c r="E86" s="98"/>
      <c r="F86" s="98">
        <f t="shared" si="32"/>
        <v>30</v>
      </c>
      <c r="G86" s="98">
        <f t="shared" si="32"/>
        <v>1</v>
      </c>
      <c r="H86" s="98">
        <f t="shared" si="32"/>
        <v>0</v>
      </c>
      <c r="I86" s="98">
        <f t="shared" si="32"/>
        <v>1</v>
      </c>
      <c r="J86" s="98">
        <f t="shared" si="32"/>
        <v>0</v>
      </c>
      <c r="K86" s="98">
        <f t="shared" si="32"/>
        <v>0</v>
      </c>
      <c r="L86" s="171"/>
    </row>
    <row r="87" spans="1:14" ht="24.75" customHeight="1" x14ac:dyDescent="0.25">
      <c r="A87" s="101"/>
      <c r="B87" s="180" t="s">
        <v>326</v>
      </c>
      <c r="C87" s="98">
        <f>C88</f>
        <v>30</v>
      </c>
      <c r="D87" s="98">
        <f t="shared" ref="D87:K87" si="33">D88</f>
        <v>0</v>
      </c>
      <c r="E87" s="98"/>
      <c r="F87" s="98">
        <f t="shared" si="33"/>
        <v>30</v>
      </c>
      <c r="G87" s="98">
        <f t="shared" si="33"/>
        <v>1</v>
      </c>
      <c r="H87" s="98">
        <f t="shared" si="33"/>
        <v>0</v>
      </c>
      <c r="I87" s="98">
        <f t="shared" si="33"/>
        <v>1</v>
      </c>
      <c r="J87" s="98">
        <f t="shared" si="33"/>
        <v>0</v>
      </c>
      <c r="K87" s="98">
        <f t="shared" si="33"/>
        <v>0</v>
      </c>
      <c r="L87" s="171"/>
      <c r="N87" s="85">
        <v>1</v>
      </c>
    </row>
    <row r="88" spans="1:14" s="69" customFormat="1" ht="24.75" customHeight="1" x14ac:dyDescent="0.25">
      <c r="A88" s="100"/>
      <c r="B88" s="180" t="s">
        <v>157</v>
      </c>
      <c r="C88" s="103">
        <v>30</v>
      </c>
      <c r="D88" s="103"/>
      <c r="E88" s="103"/>
      <c r="F88" s="103">
        <v>30</v>
      </c>
      <c r="G88" s="103">
        <v>1</v>
      </c>
      <c r="H88" s="103"/>
      <c r="I88" s="103">
        <v>1</v>
      </c>
      <c r="J88" s="103"/>
      <c r="K88" s="103"/>
      <c r="L88" s="172"/>
    </row>
    <row r="89" spans="1:14" s="66" customFormat="1" ht="24.75" customHeight="1" x14ac:dyDescent="0.25">
      <c r="A89" s="77">
        <v>4</v>
      </c>
      <c r="B89" s="78" t="s">
        <v>48</v>
      </c>
      <c r="C89" s="79">
        <f>C90</f>
        <v>40</v>
      </c>
      <c r="D89" s="79">
        <f t="shared" ref="D89:K89" si="34">D90</f>
        <v>6</v>
      </c>
      <c r="E89" s="79"/>
      <c r="F89" s="79">
        <f t="shared" si="34"/>
        <v>34</v>
      </c>
      <c r="G89" s="79">
        <f t="shared" si="34"/>
        <v>2</v>
      </c>
      <c r="H89" s="79">
        <f t="shared" si="34"/>
        <v>0</v>
      </c>
      <c r="I89" s="79">
        <f t="shared" si="34"/>
        <v>1</v>
      </c>
      <c r="J89" s="79">
        <f t="shared" si="34"/>
        <v>0</v>
      </c>
      <c r="K89" s="79">
        <f t="shared" si="34"/>
        <v>1</v>
      </c>
      <c r="L89" s="170"/>
    </row>
    <row r="90" spans="1:14" s="76" customFormat="1" ht="24.75" customHeight="1" x14ac:dyDescent="0.25">
      <c r="A90" s="80" t="s">
        <v>70</v>
      </c>
      <c r="B90" s="81" t="s">
        <v>33</v>
      </c>
      <c r="C90" s="79">
        <f>C91</f>
        <v>40</v>
      </c>
      <c r="D90" s="79">
        <f t="shared" ref="D90:K90" si="35">D91</f>
        <v>6</v>
      </c>
      <c r="E90" s="79"/>
      <c r="F90" s="79">
        <f t="shared" si="35"/>
        <v>34</v>
      </c>
      <c r="G90" s="79">
        <f t="shared" si="35"/>
        <v>2</v>
      </c>
      <c r="H90" s="79">
        <f t="shared" si="35"/>
        <v>0</v>
      </c>
      <c r="I90" s="79">
        <f t="shared" si="35"/>
        <v>1</v>
      </c>
      <c r="J90" s="79">
        <f t="shared" si="35"/>
        <v>0</v>
      </c>
      <c r="K90" s="79">
        <f t="shared" si="35"/>
        <v>1</v>
      </c>
      <c r="L90" s="170"/>
    </row>
    <row r="91" spans="1:14" s="69" customFormat="1" ht="24.75" customHeight="1" x14ac:dyDescent="0.25">
      <c r="A91" s="53"/>
      <c r="B91" s="67" t="s">
        <v>58</v>
      </c>
      <c r="C91" s="51">
        <f>C92</f>
        <v>40</v>
      </c>
      <c r="D91" s="51">
        <f t="shared" ref="D91:K91" si="36">D92</f>
        <v>6</v>
      </c>
      <c r="E91" s="51"/>
      <c r="F91" s="51">
        <f t="shared" si="36"/>
        <v>34</v>
      </c>
      <c r="G91" s="51">
        <f t="shared" si="36"/>
        <v>2</v>
      </c>
      <c r="H91" s="51">
        <f t="shared" si="36"/>
        <v>0</v>
      </c>
      <c r="I91" s="51">
        <f t="shared" si="36"/>
        <v>1</v>
      </c>
      <c r="J91" s="51">
        <f t="shared" si="36"/>
        <v>0</v>
      </c>
      <c r="K91" s="51">
        <f t="shared" si="36"/>
        <v>1</v>
      </c>
      <c r="L91" s="166"/>
    </row>
    <row r="92" spans="1:14" s="69" customFormat="1" ht="24.75" customHeight="1" x14ac:dyDescent="0.25">
      <c r="A92" s="53"/>
      <c r="B92" s="54" t="s">
        <v>35</v>
      </c>
      <c r="C92" s="51">
        <v>40</v>
      </c>
      <c r="D92" s="51">
        <v>6</v>
      </c>
      <c r="E92" s="51"/>
      <c r="F92" s="51">
        <v>34</v>
      </c>
      <c r="G92" s="51">
        <v>2</v>
      </c>
      <c r="H92" s="51">
        <v>0</v>
      </c>
      <c r="I92" s="51">
        <v>1</v>
      </c>
      <c r="J92" s="51">
        <v>0</v>
      </c>
      <c r="K92" s="51">
        <v>1</v>
      </c>
      <c r="L92" s="166"/>
    </row>
    <row r="93" spans="1:14" s="69" customFormat="1" ht="24.75" customHeight="1" x14ac:dyDescent="0.25">
      <c r="A93" s="77">
        <v>5</v>
      </c>
      <c r="B93" s="78" t="s">
        <v>49</v>
      </c>
      <c r="C93" s="79">
        <f>C94+C97+C100</f>
        <v>100</v>
      </c>
      <c r="D93" s="79">
        <f t="shared" ref="D93:K93" si="37">D94+D97+D100</f>
        <v>5</v>
      </c>
      <c r="E93" s="79"/>
      <c r="F93" s="79">
        <f t="shared" si="37"/>
        <v>95</v>
      </c>
      <c r="G93" s="79">
        <f t="shared" si="37"/>
        <v>4</v>
      </c>
      <c r="H93" s="79">
        <f t="shared" si="37"/>
        <v>2</v>
      </c>
      <c r="I93" s="79">
        <f t="shared" si="37"/>
        <v>0</v>
      </c>
      <c r="J93" s="79">
        <f t="shared" si="37"/>
        <v>0</v>
      </c>
      <c r="K93" s="79">
        <f t="shared" si="37"/>
        <v>2</v>
      </c>
      <c r="L93" s="170"/>
    </row>
    <row r="94" spans="1:14" s="76" customFormat="1" ht="24.75" customHeight="1" x14ac:dyDescent="0.25">
      <c r="A94" s="80">
        <v>5.0999999999999996</v>
      </c>
      <c r="B94" s="75" t="s">
        <v>158</v>
      </c>
      <c r="C94" s="79">
        <f>C96</f>
        <v>30</v>
      </c>
      <c r="D94" s="79">
        <f t="shared" ref="D94:K94" si="38">D96</f>
        <v>0</v>
      </c>
      <c r="E94" s="79"/>
      <c r="F94" s="79">
        <f t="shared" si="38"/>
        <v>30</v>
      </c>
      <c r="G94" s="79">
        <f t="shared" si="38"/>
        <v>1</v>
      </c>
      <c r="H94" s="79">
        <f t="shared" si="38"/>
        <v>1</v>
      </c>
      <c r="I94" s="79">
        <f t="shared" si="38"/>
        <v>0</v>
      </c>
      <c r="J94" s="79">
        <f t="shared" si="38"/>
        <v>0</v>
      </c>
      <c r="K94" s="79">
        <f t="shared" si="38"/>
        <v>0</v>
      </c>
      <c r="L94" s="170"/>
    </row>
    <row r="95" spans="1:14" ht="24.75" customHeight="1" x14ac:dyDescent="0.25">
      <c r="A95" s="53"/>
      <c r="B95" s="67" t="s">
        <v>58</v>
      </c>
      <c r="C95" s="51">
        <f>C96</f>
        <v>30</v>
      </c>
      <c r="D95" s="51">
        <f t="shared" ref="D95:K95" si="39">D96</f>
        <v>0</v>
      </c>
      <c r="E95" s="51"/>
      <c r="F95" s="51">
        <f t="shared" si="39"/>
        <v>30</v>
      </c>
      <c r="G95" s="51">
        <f t="shared" si="39"/>
        <v>1</v>
      </c>
      <c r="H95" s="51">
        <f t="shared" si="39"/>
        <v>1</v>
      </c>
      <c r="I95" s="51">
        <f t="shared" si="39"/>
        <v>0</v>
      </c>
      <c r="J95" s="51">
        <f t="shared" si="39"/>
        <v>0</v>
      </c>
      <c r="K95" s="51">
        <f t="shared" si="39"/>
        <v>0</v>
      </c>
      <c r="L95" s="170"/>
    </row>
    <row r="96" spans="1:14" ht="24.75" customHeight="1" x14ac:dyDescent="0.25">
      <c r="A96" s="53"/>
      <c r="B96" s="54" t="s">
        <v>161</v>
      </c>
      <c r="C96" s="51">
        <v>30</v>
      </c>
      <c r="D96" s="51">
        <v>0</v>
      </c>
      <c r="E96" s="51"/>
      <c r="F96" s="51">
        <v>30</v>
      </c>
      <c r="G96" s="51">
        <v>1</v>
      </c>
      <c r="H96" s="51">
        <v>1</v>
      </c>
      <c r="I96" s="51">
        <v>0</v>
      </c>
      <c r="J96" s="51">
        <v>0</v>
      </c>
      <c r="K96" s="51">
        <v>0</v>
      </c>
      <c r="L96" s="170"/>
    </row>
    <row r="97" spans="1:12" s="76" customFormat="1" ht="24.75" customHeight="1" x14ac:dyDescent="0.25">
      <c r="A97" s="80">
        <v>5.2</v>
      </c>
      <c r="B97" s="104" t="s">
        <v>159</v>
      </c>
      <c r="C97" s="79">
        <f>C99</f>
        <v>30</v>
      </c>
      <c r="D97" s="79">
        <f t="shared" ref="D97:K97" si="40">D99</f>
        <v>0</v>
      </c>
      <c r="E97" s="79"/>
      <c r="F97" s="79">
        <f t="shared" si="40"/>
        <v>30</v>
      </c>
      <c r="G97" s="79">
        <f t="shared" si="40"/>
        <v>1</v>
      </c>
      <c r="H97" s="79">
        <f t="shared" si="40"/>
        <v>0</v>
      </c>
      <c r="I97" s="79">
        <f t="shared" si="40"/>
        <v>0</v>
      </c>
      <c r="J97" s="79">
        <f t="shared" si="40"/>
        <v>0</v>
      </c>
      <c r="K97" s="79">
        <f t="shared" si="40"/>
        <v>1</v>
      </c>
      <c r="L97" s="170"/>
    </row>
    <row r="98" spans="1:12" ht="24.75" customHeight="1" x14ac:dyDescent="0.25">
      <c r="A98" s="53"/>
      <c r="B98" s="67" t="s">
        <v>58</v>
      </c>
      <c r="C98" s="51">
        <f>C99</f>
        <v>30</v>
      </c>
      <c r="D98" s="51">
        <f t="shared" ref="D98:K98" si="41">D99</f>
        <v>0</v>
      </c>
      <c r="E98" s="51"/>
      <c r="F98" s="51">
        <f t="shared" si="41"/>
        <v>30</v>
      </c>
      <c r="G98" s="51">
        <f t="shared" si="41"/>
        <v>1</v>
      </c>
      <c r="H98" s="51">
        <f t="shared" si="41"/>
        <v>0</v>
      </c>
      <c r="I98" s="51">
        <f t="shared" si="41"/>
        <v>0</v>
      </c>
      <c r="J98" s="51">
        <f t="shared" si="41"/>
        <v>0</v>
      </c>
      <c r="K98" s="51">
        <f t="shared" si="41"/>
        <v>1</v>
      </c>
      <c r="L98" s="170"/>
    </row>
    <row r="99" spans="1:12" ht="24.75" customHeight="1" x14ac:dyDescent="0.25">
      <c r="A99" s="53"/>
      <c r="B99" s="54" t="s">
        <v>162</v>
      </c>
      <c r="C99" s="51">
        <v>30</v>
      </c>
      <c r="D99" s="51">
        <v>0</v>
      </c>
      <c r="E99" s="51"/>
      <c r="F99" s="51">
        <v>30</v>
      </c>
      <c r="G99" s="51">
        <v>1</v>
      </c>
      <c r="H99" s="51">
        <v>0</v>
      </c>
      <c r="I99" s="51">
        <v>0</v>
      </c>
      <c r="J99" s="51">
        <v>0</v>
      </c>
      <c r="K99" s="51">
        <v>1</v>
      </c>
      <c r="L99" s="170"/>
    </row>
    <row r="100" spans="1:12" s="76" customFormat="1" ht="24.75" customHeight="1" x14ac:dyDescent="0.25">
      <c r="A100" s="80">
        <v>5.3</v>
      </c>
      <c r="B100" s="81" t="s">
        <v>160</v>
      </c>
      <c r="C100" s="79">
        <f>C102+C103</f>
        <v>40</v>
      </c>
      <c r="D100" s="79">
        <f t="shared" ref="D100:K100" si="42">D102+D103</f>
        <v>5</v>
      </c>
      <c r="E100" s="79"/>
      <c r="F100" s="79">
        <f t="shared" si="42"/>
        <v>35</v>
      </c>
      <c r="G100" s="79">
        <f t="shared" si="42"/>
        <v>2</v>
      </c>
      <c r="H100" s="79">
        <f t="shared" si="42"/>
        <v>1</v>
      </c>
      <c r="I100" s="79">
        <f t="shared" si="42"/>
        <v>0</v>
      </c>
      <c r="J100" s="79">
        <f t="shared" si="42"/>
        <v>0</v>
      </c>
      <c r="K100" s="79">
        <f t="shared" si="42"/>
        <v>1</v>
      </c>
      <c r="L100" s="170"/>
    </row>
    <row r="101" spans="1:12" ht="24.75" customHeight="1" x14ac:dyDescent="0.25">
      <c r="A101" s="53"/>
      <c r="B101" s="67" t="s">
        <v>58</v>
      </c>
      <c r="C101" s="51">
        <f>C102+C103</f>
        <v>40</v>
      </c>
      <c r="D101" s="51">
        <f t="shared" ref="D101:K101" si="43">D102+D103</f>
        <v>5</v>
      </c>
      <c r="E101" s="51"/>
      <c r="F101" s="51">
        <f t="shared" si="43"/>
        <v>35</v>
      </c>
      <c r="G101" s="51">
        <f t="shared" si="43"/>
        <v>2</v>
      </c>
      <c r="H101" s="51">
        <f t="shared" si="43"/>
        <v>1</v>
      </c>
      <c r="I101" s="51">
        <f t="shared" si="43"/>
        <v>0</v>
      </c>
      <c r="J101" s="51">
        <f t="shared" si="43"/>
        <v>0</v>
      </c>
      <c r="K101" s="51">
        <f t="shared" si="43"/>
        <v>1</v>
      </c>
      <c r="L101" s="170"/>
    </row>
    <row r="102" spans="1:12" ht="24.75" customHeight="1" x14ac:dyDescent="0.25">
      <c r="A102" s="53"/>
      <c r="B102" s="54" t="s">
        <v>163</v>
      </c>
      <c r="C102" s="51">
        <v>30</v>
      </c>
      <c r="D102" s="51">
        <v>0</v>
      </c>
      <c r="E102" s="51"/>
      <c r="F102" s="51">
        <f>C102-D102</f>
        <v>30</v>
      </c>
      <c r="G102" s="51">
        <v>1</v>
      </c>
      <c r="H102" s="51"/>
      <c r="I102" s="51"/>
      <c r="J102" s="51"/>
      <c r="K102" s="51">
        <v>1</v>
      </c>
      <c r="L102" s="170"/>
    </row>
    <row r="103" spans="1:12" ht="24.75" customHeight="1" x14ac:dyDescent="0.25">
      <c r="A103" s="77"/>
      <c r="B103" s="54" t="s">
        <v>164</v>
      </c>
      <c r="C103" s="51">
        <v>10</v>
      </c>
      <c r="D103" s="51">
        <v>5</v>
      </c>
      <c r="E103" s="51"/>
      <c r="F103" s="51">
        <f>C103-D103</f>
        <v>5</v>
      </c>
      <c r="G103" s="51">
        <v>1</v>
      </c>
      <c r="H103" s="51">
        <v>1</v>
      </c>
      <c r="I103" s="51"/>
      <c r="J103" s="51"/>
      <c r="K103" s="51"/>
      <c r="L103" s="170"/>
    </row>
    <row r="104" spans="1:12" ht="24.75" customHeight="1" x14ac:dyDescent="0.25">
      <c r="A104" s="77">
        <v>6</v>
      </c>
      <c r="B104" s="78" t="s">
        <v>50</v>
      </c>
      <c r="C104" s="105">
        <f>C105+C112+C116+C119+C138+C150+C153+C159+C171</f>
        <v>1100</v>
      </c>
      <c r="D104" s="105">
        <f t="shared" ref="D104:K104" si="44">D105+D112+D116+D119+D138+D150+D153+D159+D171</f>
        <v>205</v>
      </c>
      <c r="E104" s="105"/>
      <c r="F104" s="105">
        <f t="shared" si="44"/>
        <v>895</v>
      </c>
      <c r="G104" s="105">
        <f t="shared" si="44"/>
        <v>35</v>
      </c>
      <c r="H104" s="105">
        <f t="shared" si="44"/>
        <v>2</v>
      </c>
      <c r="I104" s="105">
        <f t="shared" si="44"/>
        <v>8</v>
      </c>
      <c r="J104" s="105">
        <f t="shared" si="44"/>
        <v>1</v>
      </c>
      <c r="K104" s="105">
        <f t="shared" si="44"/>
        <v>24</v>
      </c>
      <c r="L104" s="170"/>
    </row>
    <row r="105" spans="1:12" s="107" customFormat="1" ht="24.75" customHeight="1" x14ac:dyDescent="0.25">
      <c r="A105" s="149" t="s">
        <v>165</v>
      </c>
      <c r="B105" s="106" t="s">
        <v>65</v>
      </c>
      <c r="C105" s="112">
        <v>70</v>
      </c>
      <c r="D105" s="112">
        <v>40</v>
      </c>
      <c r="E105" s="112"/>
      <c r="F105" s="112">
        <v>30</v>
      </c>
      <c r="G105" s="112">
        <v>1</v>
      </c>
      <c r="H105" s="112">
        <v>0</v>
      </c>
      <c r="I105" s="112">
        <v>1</v>
      </c>
      <c r="J105" s="112">
        <v>0</v>
      </c>
      <c r="K105" s="112">
        <v>0</v>
      </c>
      <c r="L105" s="170"/>
    </row>
    <row r="106" spans="1:12" s="69" customFormat="1" ht="24.75" customHeight="1" x14ac:dyDescent="0.25">
      <c r="A106" s="100" t="s">
        <v>327</v>
      </c>
      <c r="B106" s="108" t="s">
        <v>166</v>
      </c>
      <c r="C106" s="109">
        <v>30</v>
      </c>
      <c r="D106" s="109">
        <v>0</v>
      </c>
      <c r="E106" s="109"/>
      <c r="F106" s="109">
        <v>30</v>
      </c>
      <c r="G106" s="109">
        <v>1</v>
      </c>
      <c r="H106" s="109">
        <v>0</v>
      </c>
      <c r="I106" s="109">
        <v>1</v>
      </c>
      <c r="J106" s="109">
        <v>0</v>
      </c>
      <c r="K106" s="109">
        <v>0</v>
      </c>
      <c r="L106" s="170"/>
    </row>
    <row r="107" spans="1:12" ht="24.75" customHeight="1" x14ac:dyDescent="0.25">
      <c r="A107" s="100"/>
      <c r="B107" s="108" t="s">
        <v>167</v>
      </c>
      <c r="C107" s="109">
        <v>30</v>
      </c>
      <c r="D107" s="109">
        <v>0</v>
      </c>
      <c r="E107" s="109"/>
      <c r="F107" s="109">
        <v>30</v>
      </c>
      <c r="G107" s="109">
        <v>1</v>
      </c>
      <c r="H107" s="109">
        <v>0</v>
      </c>
      <c r="I107" s="109">
        <v>1</v>
      </c>
      <c r="J107" s="109">
        <v>0</v>
      </c>
      <c r="K107" s="109">
        <v>0</v>
      </c>
      <c r="L107" s="170"/>
    </row>
    <row r="108" spans="1:12" s="69" customFormat="1" ht="24.75" customHeight="1" x14ac:dyDescent="0.25">
      <c r="A108" s="100" t="s">
        <v>328</v>
      </c>
      <c r="B108" s="108" t="s">
        <v>168</v>
      </c>
      <c r="C108" s="109">
        <v>20</v>
      </c>
      <c r="D108" s="109">
        <v>20</v>
      </c>
      <c r="E108" s="109"/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70"/>
    </row>
    <row r="109" spans="1:12" ht="24.75" customHeight="1" x14ac:dyDescent="0.25">
      <c r="A109" s="100"/>
      <c r="B109" s="108" t="s">
        <v>169</v>
      </c>
      <c r="C109" s="109">
        <v>20</v>
      </c>
      <c r="D109" s="109">
        <v>20</v>
      </c>
      <c r="E109" s="109"/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70"/>
    </row>
    <row r="110" spans="1:12" ht="24.75" customHeight="1" x14ac:dyDescent="0.25">
      <c r="A110" s="110" t="s">
        <v>329</v>
      </c>
      <c r="B110" s="111" t="s">
        <v>170</v>
      </c>
      <c r="C110" s="109">
        <v>20</v>
      </c>
      <c r="D110" s="109">
        <v>20</v>
      </c>
      <c r="E110" s="109"/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70"/>
    </row>
    <row r="111" spans="1:12" ht="24.75" customHeight="1" x14ac:dyDescent="0.25">
      <c r="A111" s="100"/>
      <c r="B111" s="108" t="s">
        <v>171</v>
      </c>
      <c r="C111" s="109">
        <v>20</v>
      </c>
      <c r="D111" s="109">
        <v>20</v>
      </c>
      <c r="E111" s="109"/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70"/>
    </row>
    <row r="112" spans="1:12" ht="24.75" customHeight="1" x14ac:dyDescent="0.25">
      <c r="A112" s="101" t="s">
        <v>172</v>
      </c>
      <c r="B112" s="75" t="s">
        <v>64</v>
      </c>
      <c r="C112" s="114">
        <v>60</v>
      </c>
      <c r="D112" s="114">
        <v>0</v>
      </c>
      <c r="E112" s="114"/>
      <c r="F112" s="114">
        <v>60</v>
      </c>
      <c r="G112" s="114">
        <v>2</v>
      </c>
      <c r="H112" s="114">
        <v>0</v>
      </c>
      <c r="I112" s="114">
        <v>1</v>
      </c>
      <c r="J112" s="114">
        <v>1</v>
      </c>
      <c r="K112" s="114">
        <v>0</v>
      </c>
      <c r="L112" s="170"/>
    </row>
    <row r="113" spans="1:12" s="69" customFormat="1" ht="24.75" customHeight="1" x14ac:dyDescent="0.25">
      <c r="A113" s="100" t="s">
        <v>330</v>
      </c>
      <c r="B113" s="108" t="s">
        <v>173</v>
      </c>
      <c r="C113" s="109">
        <v>60</v>
      </c>
      <c r="D113" s="109">
        <v>0</v>
      </c>
      <c r="E113" s="109"/>
      <c r="F113" s="109">
        <v>60</v>
      </c>
      <c r="G113" s="109">
        <v>2</v>
      </c>
      <c r="H113" s="109">
        <v>0</v>
      </c>
      <c r="I113" s="109">
        <v>1</v>
      </c>
      <c r="J113" s="109">
        <v>1</v>
      </c>
      <c r="K113" s="109">
        <v>0</v>
      </c>
      <c r="L113" s="170"/>
    </row>
    <row r="114" spans="1:12" ht="24.75" customHeight="1" x14ac:dyDescent="0.25">
      <c r="A114" s="100"/>
      <c r="B114" s="108" t="s">
        <v>174</v>
      </c>
      <c r="C114" s="109">
        <v>30</v>
      </c>
      <c r="D114" s="109">
        <v>0</v>
      </c>
      <c r="E114" s="109"/>
      <c r="F114" s="109">
        <v>30</v>
      </c>
      <c r="G114" s="109">
        <v>1</v>
      </c>
      <c r="H114" s="109">
        <v>0</v>
      </c>
      <c r="I114" s="109">
        <v>0</v>
      </c>
      <c r="J114" s="109">
        <v>1</v>
      </c>
      <c r="K114" s="109">
        <v>0</v>
      </c>
      <c r="L114" s="170"/>
    </row>
    <row r="115" spans="1:12" ht="24.75" customHeight="1" x14ac:dyDescent="0.25">
      <c r="A115" s="100"/>
      <c r="B115" s="108" t="s">
        <v>175</v>
      </c>
      <c r="C115" s="109">
        <v>30</v>
      </c>
      <c r="D115" s="109">
        <v>0</v>
      </c>
      <c r="E115" s="109"/>
      <c r="F115" s="109">
        <v>30</v>
      </c>
      <c r="G115" s="109">
        <v>1</v>
      </c>
      <c r="H115" s="109">
        <v>0</v>
      </c>
      <c r="I115" s="109">
        <v>1</v>
      </c>
      <c r="J115" s="109">
        <v>0</v>
      </c>
      <c r="K115" s="109">
        <v>0</v>
      </c>
      <c r="L115" s="170"/>
    </row>
    <row r="116" spans="1:12" ht="24.75" customHeight="1" x14ac:dyDescent="0.25">
      <c r="A116" s="101" t="s">
        <v>176</v>
      </c>
      <c r="B116" s="75" t="s">
        <v>69</v>
      </c>
      <c r="C116" s="114">
        <v>25</v>
      </c>
      <c r="D116" s="114">
        <v>0</v>
      </c>
      <c r="E116" s="114"/>
      <c r="F116" s="114">
        <v>25</v>
      </c>
      <c r="G116" s="114">
        <v>1</v>
      </c>
      <c r="H116" s="114">
        <v>0</v>
      </c>
      <c r="I116" s="114">
        <v>1</v>
      </c>
      <c r="J116" s="112">
        <v>0</v>
      </c>
      <c r="K116" s="112">
        <v>0</v>
      </c>
      <c r="L116" s="170"/>
    </row>
    <row r="117" spans="1:12" s="69" customFormat="1" ht="24.75" customHeight="1" x14ac:dyDescent="0.25">
      <c r="A117" s="100"/>
      <c r="B117" s="108" t="s">
        <v>177</v>
      </c>
      <c r="C117" s="109">
        <v>25</v>
      </c>
      <c r="D117" s="109">
        <v>0</v>
      </c>
      <c r="E117" s="109"/>
      <c r="F117" s="109">
        <v>25</v>
      </c>
      <c r="G117" s="109">
        <v>1</v>
      </c>
      <c r="H117" s="109">
        <v>0</v>
      </c>
      <c r="I117" s="109">
        <v>1</v>
      </c>
      <c r="J117" s="109">
        <v>0</v>
      </c>
      <c r="K117" s="109">
        <v>0</v>
      </c>
      <c r="L117" s="166"/>
    </row>
    <row r="118" spans="1:12" s="69" customFormat="1" ht="24.75" customHeight="1" x14ac:dyDescent="0.25">
      <c r="A118" s="53"/>
      <c r="B118" s="67" t="s">
        <v>178</v>
      </c>
      <c r="C118" s="113">
        <v>25</v>
      </c>
      <c r="D118" s="109">
        <v>0</v>
      </c>
      <c r="E118" s="113"/>
      <c r="F118" s="113">
        <v>25</v>
      </c>
      <c r="G118" s="113">
        <v>1</v>
      </c>
      <c r="H118" s="113">
        <v>0</v>
      </c>
      <c r="I118" s="113">
        <v>1</v>
      </c>
      <c r="J118" s="113">
        <v>0</v>
      </c>
      <c r="K118" s="113">
        <v>0</v>
      </c>
      <c r="L118" s="166"/>
    </row>
    <row r="119" spans="1:12" ht="24.75" customHeight="1" x14ac:dyDescent="0.25">
      <c r="A119" s="101" t="s">
        <v>179</v>
      </c>
      <c r="B119" s="75" t="s">
        <v>66</v>
      </c>
      <c r="C119" s="114">
        <v>360</v>
      </c>
      <c r="D119" s="114">
        <v>60</v>
      </c>
      <c r="E119" s="114"/>
      <c r="F119" s="114">
        <v>300</v>
      </c>
      <c r="G119" s="114">
        <v>10</v>
      </c>
      <c r="H119" s="114">
        <v>0</v>
      </c>
      <c r="I119" s="114">
        <v>0</v>
      </c>
      <c r="J119" s="114">
        <v>0</v>
      </c>
      <c r="K119" s="114">
        <v>10</v>
      </c>
      <c r="L119" s="170"/>
    </row>
    <row r="120" spans="1:12" s="69" customFormat="1" ht="24.75" customHeight="1" x14ac:dyDescent="0.25">
      <c r="A120" s="100" t="s">
        <v>331</v>
      </c>
      <c r="B120" s="108" t="s">
        <v>180</v>
      </c>
      <c r="C120" s="113">
        <v>60</v>
      </c>
      <c r="D120" s="113">
        <v>30</v>
      </c>
      <c r="E120" s="113"/>
      <c r="F120" s="113">
        <v>30</v>
      </c>
      <c r="G120" s="113">
        <v>1</v>
      </c>
      <c r="H120" s="113">
        <v>0</v>
      </c>
      <c r="I120" s="113">
        <v>0</v>
      </c>
      <c r="J120" s="113">
        <v>0</v>
      </c>
      <c r="K120" s="113">
        <v>1</v>
      </c>
      <c r="L120" s="166"/>
    </row>
    <row r="121" spans="1:12" s="69" customFormat="1" ht="24.75" customHeight="1" x14ac:dyDescent="0.25">
      <c r="A121" s="53"/>
      <c r="B121" s="67" t="s">
        <v>181</v>
      </c>
      <c r="C121" s="113">
        <v>30</v>
      </c>
      <c r="D121" s="113">
        <v>30</v>
      </c>
      <c r="E121" s="113"/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66"/>
    </row>
    <row r="122" spans="1:12" s="69" customFormat="1" ht="24.75" customHeight="1" x14ac:dyDescent="0.25">
      <c r="A122" s="53"/>
      <c r="B122" s="67" t="s">
        <v>182</v>
      </c>
      <c r="C122" s="113">
        <v>30</v>
      </c>
      <c r="D122" s="113">
        <v>0</v>
      </c>
      <c r="E122" s="113"/>
      <c r="F122" s="113">
        <v>30</v>
      </c>
      <c r="G122" s="113">
        <v>1</v>
      </c>
      <c r="H122" s="113">
        <v>0</v>
      </c>
      <c r="I122" s="113">
        <v>0</v>
      </c>
      <c r="J122" s="113">
        <v>0</v>
      </c>
      <c r="K122" s="113">
        <v>1</v>
      </c>
      <c r="L122" s="166"/>
    </row>
    <row r="123" spans="1:12" s="69" customFormat="1" ht="24.75" customHeight="1" x14ac:dyDescent="0.25">
      <c r="A123" s="100" t="s">
        <v>332</v>
      </c>
      <c r="B123" s="108" t="s">
        <v>183</v>
      </c>
      <c r="C123" s="109">
        <v>30</v>
      </c>
      <c r="D123" s="109">
        <v>30</v>
      </c>
      <c r="E123" s="109"/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66"/>
    </row>
    <row r="124" spans="1:12" s="69" customFormat="1" ht="24.75" customHeight="1" x14ac:dyDescent="0.25">
      <c r="A124" s="53"/>
      <c r="B124" s="67" t="s">
        <v>184</v>
      </c>
      <c r="C124" s="113">
        <v>30</v>
      </c>
      <c r="D124" s="109">
        <v>30</v>
      </c>
      <c r="E124" s="113"/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66"/>
    </row>
    <row r="125" spans="1:12" s="69" customFormat="1" ht="24.75" customHeight="1" x14ac:dyDescent="0.25">
      <c r="A125" s="100" t="s">
        <v>333</v>
      </c>
      <c r="B125" s="108" t="s">
        <v>185</v>
      </c>
      <c r="C125" s="109">
        <v>90</v>
      </c>
      <c r="D125" s="109">
        <v>0</v>
      </c>
      <c r="E125" s="109"/>
      <c r="F125" s="109">
        <v>90</v>
      </c>
      <c r="G125" s="109">
        <v>3</v>
      </c>
      <c r="H125" s="109">
        <v>0</v>
      </c>
      <c r="I125" s="109">
        <v>0</v>
      </c>
      <c r="J125" s="109">
        <v>0</v>
      </c>
      <c r="K125" s="109">
        <v>3</v>
      </c>
      <c r="L125" s="166"/>
    </row>
    <row r="126" spans="1:12" s="69" customFormat="1" ht="24.75" customHeight="1" x14ac:dyDescent="0.25">
      <c r="A126" s="53"/>
      <c r="B126" s="67" t="s">
        <v>186</v>
      </c>
      <c r="C126" s="113">
        <v>30</v>
      </c>
      <c r="D126" s="109">
        <v>0</v>
      </c>
      <c r="E126" s="113"/>
      <c r="F126" s="113">
        <v>30</v>
      </c>
      <c r="G126" s="113">
        <v>1</v>
      </c>
      <c r="H126" s="113">
        <v>0</v>
      </c>
      <c r="I126" s="113">
        <v>0</v>
      </c>
      <c r="J126" s="113">
        <v>0</v>
      </c>
      <c r="K126" s="113">
        <v>1</v>
      </c>
      <c r="L126" s="166"/>
    </row>
    <row r="127" spans="1:12" s="69" customFormat="1" ht="24.75" customHeight="1" x14ac:dyDescent="0.25">
      <c r="A127" s="53"/>
      <c r="B127" s="67" t="s">
        <v>187</v>
      </c>
      <c r="C127" s="113">
        <v>30</v>
      </c>
      <c r="D127" s="109">
        <v>0</v>
      </c>
      <c r="E127" s="113"/>
      <c r="F127" s="113">
        <v>30</v>
      </c>
      <c r="G127" s="113">
        <v>1</v>
      </c>
      <c r="H127" s="113">
        <v>0</v>
      </c>
      <c r="I127" s="113">
        <v>0</v>
      </c>
      <c r="J127" s="113">
        <v>0</v>
      </c>
      <c r="K127" s="113">
        <v>1</v>
      </c>
      <c r="L127" s="166"/>
    </row>
    <row r="128" spans="1:12" s="69" customFormat="1" ht="24.75" customHeight="1" x14ac:dyDescent="0.25">
      <c r="A128" s="53"/>
      <c r="B128" s="67" t="s">
        <v>188</v>
      </c>
      <c r="C128" s="113">
        <v>30</v>
      </c>
      <c r="D128" s="109">
        <v>0</v>
      </c>
      <c r="E128" s="113"/>
      <c r="F128" s="113">
        <v>30</v>
      </c>
      <c r="G128" s="113">
        <v>1</v>
      </c>
      <c r="H128" s="113">
        <v>0</v>
      </c>
      <c r="I128" s="113">
        <v>0</v>
      </c>
      <c r="J128" s="113">
        <v>0</v>
      </c>
      <c r="K128" s="113">
        <v>1</v>
      </c>
      <c r="L128" s="166"/>
    </row>
    <row r="129" spans="1:12" s="69" customFormat="1" ht="24.75" customHeight="1" x14ac:dyDescent="0.25">
      <c r="A129" s="100" t="s">
        <v>334</v>
      </c>
      <c r="B129" s="108" t="s">
        <v>189</v>
      </c>
      <c r="C129" s="109">
        <v>150</v>
      </c>
      <c r="D129" s="109">
        <v>0</v>
      </c>
      <c r="E129" s="109"/>
      <c r="F129" s="109">
        <v>150</v>
      </c>
      <c r="G129" s="109">
        <v>5</v>
      </c>
      <c r="H129" s="109">
        <v>0</v>
      </c>
      <c r="I129" s="109">
        <v>0</v>
      </c>
      <c r="J129" s="109">
        <v>0</v>
      </c>
      <c r="K129" s="109">
        <v>5</v>
      </c>
      <c r="L129" s="166"/>
    </row>
    <row r="130" spans="1:12" s="69" customFormat="1" ht="24.75" customHeight="1" x14ac:dyDescent="0.25">
      <c r="A130" s="53"/>
      <c r="B130" s="67" t="s">
        <v>190</v>
      </c>
      <c r="C130" s="113">
        <v>30</v>
      </c>
      <c r="D130" s="109">
        <v>0</v>
      </c>
      <c r="E130" s="113"/>
      <c r="F130" s="113">
        <v>30</v>
      </c>
      <c r="G130" s="113">
        <v>1</v>
      </c>
      <c r="H130" s="113">
        <v>0</v>
      </c>
      <c r="I130" s="113">
        <v>0</v>
      </c>
      <c r="J130" s="113">
        <v>0</v>
      </c>
      <c r="K130" s="113">
        <v>1</v>
      </c>
      <c r="L130" s="166"/>
    </row>
    <row r="131" spans="1:12" s="69" customFormat="1" ht="24.75" customHeight="1" x14ac:dyDescent="0.25">
      <c r="A131" s="53"/>
      <c r="B131" s="67" t="s">
        <v>191</v>
      </c>
      <c r="C131" s="113">
        <v>30</v>
      </c>
      <c r="D131" s="109">
        <v>0</v>
      </c>
      <c r="E131" s="113"/>
      <c r="F131" s="113">
        <v>30</v>
      </c>
      <c r="G131" s="113">
        <v>1</v>
      </c>
      <c r="H131" s="113">
        <v>0</v>
      </c>
      <c r="I131" s="113">
        <v>0</v>
      </c>
      <c r="J131" s="113">
        <v>0</v>
      </c>
      <c r="K131" s="113">
        <v>1</v>
      </c>
      <c r="L131" s="166"/>
    </row>
    <row r="132" spans="1:12" s="69" customFormat="1" ht="24.75" customHeight="1" x14ac:dyDescent="0.25">
      <c r="A132" s="53"/>
      <c r="B132" s="67" t="s">
        <v>192</v>
      </c>
      <c r="C132" s="113">
        <v>30</v>
      </c>
      <c r="D132" s="109">
        <v>0</v>
      </c>
      <c r="E132" s="113"/>
      <c r="F132" s="113">
        <v>30</v>
      </c>
      <c r="G132" s="113">
        <v>1</v>
      </c>
      <c r="H132" s="113">
        <v>0</v>
      </c>
      <c r="I132" s="113">
        <v>0</v>
      </c>
      <c r="J132" s="113">
        <v>0</v>
      </c>
      <c r="K132" s="113">
        <v>1</v>
      </c>
      <c r="L132" s="166"/>
    </row>
    <row r="133" spans="1:12" s="69" customFormat="1" ht="24.75" customHeight="1" x14ac:dyDescent="0.25">
      <c r="A133" s="53"/>
      <c r="B133" s="67" t="s">
        <v>193</v>
      </c>
      <c r="C133" s="113">
        <v>30</v>
      </c>
      <c r="D133" s="109">
        <v>0</v>
      </c>
      <c r="E133" s="113"/>
      <c r="F133" s="113">
        <v>30</v>
      </c>
      <c r="G133" s="113">
        <v>1</v>
      </c>
      <c r="H133" s="113">
        <v>0</v>
      </c>
      <c r="I133" s="113">
        <v>0</v>
      </c>
      <c r="J133" s="113">
        <v>0</v>
      </c>
      <c r="K133" s="113">
        <v>1</v>
      </c>
      <c r="L133" s="166"/>
    </row>
    <row r="134" spans="1:12" s="69" customFormat="1" ht="24.75" customHeight="1" x14ac:dyDescent="0.25">
      <c r="A134" s="53"/>
      <c r="B134" s="67" t="s">
        <v>194</v>
      </c>
      <c r="C134" s="113">
        <v>0</v>
      </c>
      <c r="D134" s="109">
        <v>0</v>
      </c>
      <c r="E134" s="113"/>
      <c r="F134" s="113">
        <v>0</v>
      </c>
      <c r="G134" s="113">
        <v>0</v>
      </c>
      <c r="H134" s="113">
        <v>0</v>
      </c>
      <c r="I134" s="113">
        <v>0</v>
      </c>
      <c r="J134" s="113">
        <v>0</v>
      </c>
      <c r="K134" s="113">
        <v>0</v>
      </c>
      <c r="L134" s="166"/>
    </row>
    <row r="135" spans="1:12" s="69" customFormat="1" ht="24.75" customHeight="1" x14ac:dyDescent="0.25">
      <c r="A135" s="53"/>
      <c r="B135" s="67" t="s">
        <v>194</v>
      </c>
      <c r="C135" s="113">
        <v>30</v>
      </c>
      <c r="D135" s="109">
        <v>0</v>
      </c>
      <c r="E135" s="113"/>
      <c r="F135" s="113">
        <v>30</v>
      </c>
      <c r="G135" s="113">
        <v>1</v>
      </c>
      <c r="H135" s="113">
        <v>0</v>
      </c>
      <c r="I135" s="113">
        <v>0</v>
      </c>
      <c r="J135" s="113">
        <v>0</v>
      </c>
      <c r="K135" s="113">
        <v>1</v>
      </c>
      <c r="L135" s="166"/>
    </row>
    <row r="136" spans="1:12" s="69" customFormat="1" ht="24.75" customHeight="1" x14ac:dyDescent="0.25">
      <c r="A136" s="100" t="s">
        <v>335</v>
      </c>
      <c r="B136" s="108" t="s">
        <v>195</v>
      </c>
      <c r="C136" s="109">
        <v>30</v>
      </c>
      <c r="D136" s="109">
        <v>0</v>
      </c>
      <c r="E136" s="109"/>
      <c r="F136" s="109">
        <v>30</v>
      </c>
      <c r="G136" s="109">
        <v>1</v>
      </c>
      <c r="H136" s="109">
        <v>0</v>
      </c>
      <c r="I136" s="109">
        <v>0</v>
      </c>
      <c r="J136" s="109">
        <v>0</v>
      </c>
      <c r="K136" s="109">
        <v>1</v>
      </c>
      <c r="L136" s="166"/>
    </row>
    <row r="137" spans="1:12" s="69" customFormat="1" ht="24.75" customHeight="1" x14ac:dyDescent="0.25">
      <c r="A137" s="53"/>
      <c r="B137" s="67" t="s">
        <v>196</v>
      </c>
      <c r="C137" s="113">
        <v>30</v>
      </c>
      <c r="D137" s="109">
        <v>0</v>
      </c>
      <c r="E137" s="113"/>
      <c r="F137" s="113">
        <v>30</v>
      </c>
      <c r="G137" s="113">
        <v>1</v>
      </c>
      <c r="H137" s="113">
        <v>0</v>
      </c>
      <c r="I137" s="113">
        <v>0</v>
      </c>
      <c r="J137" s="113">
        <v>0</v>
      </c>
      <c r="K137" s="113">
        <v>1</v>
      </c>
      <c r="L137" s="166"/>
    </row>
    <row r="138" spans="1:12" ht="24.75" customHeight="1" x14ac:dyDescent="0.25">
      <c r="A138" s="101" t="s">
        <v>197</v>
      </c>
      <c r="B138" s="75" t="s">
        <v>68</v>
      </c>
      <c r="C138" s="114">
        <v>180</v>
      </c>
      <c r="D138" s="114">
        <v>30</v>
      </c>
      <c r="E138" s="114"/>
      <c r="F138" s="114">
        <v>150</v>
      </c>
      <c r="G138" s="114">
        <v>6</v>
      </c>
      <c r="H138" s="114">
        <v>0</v>
      </c>
      <c r="I138" s="114">
        <v>1</v>
      </c>
      <c r="J138" s="114">
        <v>0</v>
      </c>
      <c r="K138" s="114">
        <v>5</v>
      </c>
      <c r="L138" s="170"/>
    </row>
    <row r="139" spans="1:12" s="69" customFormat="1" ht="24.75" customHeight="1" x14ac:dyDescent="0.25">
      <c r="A139" s="100" t="s">
        <v>336</v>
      </c>
      <c r="B139" s="108" t="s">
        <v>198</v>
      </c>
      <c r="C139" s="113">
        <v>60</v>
      </c>
      <c r="D139" s="113">
        <v>0</v>
      </c>
      <c r="E139" s="113"/>
      <c r="F139" s="113">
        <v>60</v>
      </c>
      <c r="G139" s="113">
        <v>2</v>
      </c>
      <c r="H139" s="113">
        <v>0</v>
      </c>
      <c r="I139" s="113">
        <v>0</v>
      </c>
      <c r="J139" s="113">
        <v>0</v>
      </c>
      <c r="K139" s="113">
        <v>2</v>
      </c>
      <c r="L139" s="170"/>
    </row>
    <row r="140" spans="1:12" ht="24.75" customHeight="1" x14ac:dyDescent="0.25">
      <c r="A140" s="53"/>
      <c r="B140" s="67" t="s">
        <v>199</v>
      </c>
      <c r="C140" s="113">
        <v>30</v>
      </c>
      <c r="D140" s="113">
        <v>0</v>
      </c>
      <c r="E140" s="113"/>
      <c r="F140" s="113">
        <v>30</v>
      </c>
      <c r="G140" s="113">
        <v>1</v>
      </c>
      <c r="H140" s="113">
        <v>0</v>
      </c>
      <c r="I140" s="113">
        <v>0</v>
      </c>
      <c r="J140" s="113">
        <v>0</v>
      </c>
      <c r="K140" s="113">
        <v>1</v>
      </c>
      <c r="L140" s="170"/>
    </row>
    <row r="141" spans="1:12" ht="24.75" customHeight="1" x14ac:dyDescent="0.25">
      <c r="A141" s="53"/>
      <c r="B141" s="67" t="s">
        <v>200</v>
      </c>
      <c r="C141" s="113">
        <v>30</v>
      </c>
      <c r="D141" s="113">
        <v>0</v>
      </c>
      <c r="E141" s="113"/>
      <c r="F141" s="113">
        <v>30</v>
      </c>
      <c r="G141" s="113">
        <v>1</v>
      </c>
      <c r="H141" s="113">
        <v>0</v>
      </c>
      <c r="I141" s="113">
        <v>0</v>
      </c>
      <c r="J141" s="113">
        <v>0</v>
      </c>
      <c r="K141" s="113">
        <v>1</v>
      </c>
      <c r="L141" s="170"/>
    </row>
    <row r="142" spans="1:12" s="69" customFormat="1" ht="24.75" customHeight="1" x14ac:dyDescent="0.25">
      <c r="A142" s="100" t="s">
        <v>337</v>
      </c>
      <c r="B142" s="108" t="s">
        <v>201</v>
      </c>
      <c r="C142" s="113">
        <v>30</v>
      </c>
      <c r="D142" s="113">
        <v>30</v>
      </c>
      <c r="E142" s="113"/>
      <c r="F142" s="113">
        <v>0</v>
      </c>
      <c r="G142" s="113">
        <v>0</v>
      </c>
      <c r="H142" s="113">
        <v>0</v>
      </c>
      <c r="I142" s="113">
        <v>0</v>
      </c>
      <c r="J142" s="113">
        <v>0</v>
      </c>
      <c r="K142" s="113">
        <v>0</v>
      </c>
      <c r="L142" s="170"/>
    </row>
    <row r="143" spans="1:12" ht="24.75" customHeight="1" x14ac:dyDescent="0.25">
      <c r="A143" s="53"/>
      <c r="B143" s="67" t="s">
        <v>202</v>
      </c>
      <c r="C143" s="113">
        <v>30</v>
      </c>
      <c r="D143" s="113">
        <v>30</v>
      </c>
      <c r="E143" s="113"/>
      <c r="F143" s="113">
        <v>0</v>
      </c>
      <c r="G143" s="113">
        <v>0</v>
      </c>
      <c r="H143" s="113">
        <v>0</v>
      </c>
      <c r="I143" s="113">
        <v>0</v>
      </c>
      <c r="J143" s="113">
        <v>0</v>
      </c>
      <c r="K143" s="113">
        <v>0</v>
      </c>
      <c r="L143" s="170"/>
    </row>
    <row r="144" spans="1:12" s="69" customFormat="1" ht="24.75" customHeight="1" x14ac:dyDescent="0.25">
      <c r="A144" s="100" t="s">
        <v>338</v>
      </c>
      <c r="B144" s="108" t="s">
        <v>203</v>
      </c>
      <c r="C144" s="113">
        <v>60</v>
      </c>
      <c r="D144" s="113">
        <v>0</v>
      </c>
      <c r="E144" s="113"/>
      <c r="F144" s="113">
        <v>60</v>
      </c>
      <c r="G144" s="113">
        <v>3</v>
      </c>
      <c r="H144" s="113">
        <v>0</v>
      </c>
      <c r="I144" s="113">
        <v>1</v>
      </c>
      <c r="J144" s="113">
        <v>0</v>
      </c>
      <c r="K144" s="113">
        <v>2</v>
      </c>
      <c r="L144" s="170"/>
    </row>
    <row r="145" spans="1:12" ht="24.75" customHeight="1" x14ac:dyDescent="0.25">
      <c r="A145" s="53"/>
      <c r="B145" s="67" t="s">
        <v>204</v>
      </c>
      <c r="C145" s="113">
        <v>10</v>
      </c>
      <c r="D145" s="113">
        <v>0</v>
      </c>
      <c r="E145" s="113"/>
      <c r="F145" s="113">
        <v>10</v>
      </c>
      <c r="G145" s="113">
        <v>1</v>
      </c>
      <c r="H145" s="113">
        <v>0</v>
      </c>
      <c r="I145" s="113">
        <v>1</v>
      </c>
      <c r="J145" s="113">
        <v>0</v>
      </c>
      <c r="K145" s="113">
        <v>0</v>
      </c>
      <c r="L145" s="170"/>
    </row>
    <row r="146" spans="1:12" ht="24.75" customHeight="1" x14ac:dyDescent="0.25">
      <c r="A146" s="53"/>
      <c r="B146" s="67" t="s">
        <v>205</v>
      </c>
      <c r="C146" s="113">
        <v>30</v>
      </c>
      <c r="D146" s="113">
        <v>0</v>
      </c>
      <c r="E146" s="113"/>
      <c r="F146" s="113">
        <v>30</v>
      </c>
      <c r="G146" s="113">
        <v>1</v>
      </c>
      <c r="H146" s="113">
        <v>0</v>
      </c>
      <c r="I146" s="113">
        <v>0</v>
      </c>
      <c r="J146" s="113">
        <v>0</v>
      </c>
      <c r="K146" s="113">
        <v>1</v>
      </c>
      <c r="L146" s="170"/>
    </row>
    <row r="147" spans="1:12" ht="24.75" customHeight="1" x14ac:dyDescent="0.25">
      <c r="A147" s="53"/>
      <c r="B147" s="67" t="s">
        <v>206</v>
      </c>
      <c r="C147" s="113">
        <v>20</v>
      </c>
      <c r="D147" s="113">
        <v>0</v>
      </c>
      <c r="E147" s="113"/>
      <c r="F147" s="113">
        <v>20</v>
      </c>
      <c r="G147" s="113">
        <v>1</v>
      </c>
      <c r="H147" s="113">
        <v>0</v>
      </c>
      <c r="I147" s="113">
        <v>0</v>
      </c>
      <c r="J147" s="113">
        <v>0</v>
      </c>
      <c r="K147" s="113">
        <v>1</v>
      </c>
      <c r="L147" s="170"/>
    </row>
    <row r="148" spans="1:12" s="69" customFormat="1" ht="24.75" customHeight="1" x14ac:dyDescent="0.25">
      <c r="A148" s="100" t="s">
        <v>339</v>
      </c>
      <c r="B148" s="108" t="s">
        <v>207</v>
      </c>
      <c r="C148" s="113">
        <v>30</v>
      </c>
      <c r="D148" s="113">
        <v>0</v>
      </c>
      <c r="E148" s="113"/>
      <c r="F148" s="113">
        <v>30</v>
      </c>
      <c r="G148" s="113">
        <v>1</v>
      </c>
      <c r="H148" s="113">
        <v>0</v>
      </c>
      <c r="I148" s="113">
        <v>0</v>
      </c>
      <c r="J148" s="113">
        <v>0</v>
      </c>
      <c r="K148" s="113">
        <v>1</v>
      </c>
      <c r="L148" s="170"/>
    </row>
    <row r="149" spans="1:12" ht="24.75" customHeight="1" x14ac:dyDescent="0.25">
      <c r="A149" s="53"/>
      <c r="B149" s="67" t="s">
        <v>208</v>
      </c>
      <c r="C149" s="113">
        <v>30</v>
      </c>
      <c r="D149" s="113">
        <v>0</v>
      </c>
      <c r="E149" s="113"/>
      <c r="F149" s="113">
        <v>30</v>
      </c>
      <c r="G149" s="113">
        <v>1</v>
      </c>
      <c r="H149" s="113">
        <v>0</v>
      </c>
      <c r="I149" s="113">
        <v>0</v>
      </c>
      <c r="J149" s="113">
        <v>0</v>
      </c>
      <c r="K149" s="113">
        <v>1</v>
      </c>
      <c r="L149" s="170"/>
    </row>
    <row r="150" spans="1:12" ht="24.75" customHeight="1" x14ac:dyDescent="0.25">
      <c r="A150" s="101" t="s">
        <v>209</v>
      </c>
      <c r="B150" s="75" t="s">
        <v>67</v>
      </c>
      <c r="C150" s="114">
        <v>30</v>
      </c>
      <c r="D150" s="114">
        <v>0</v>
      </c>
      <c r="E150" s="114"/>
      <c r="F150" s="114">
        <v>30</v>
      </c>
      <c r="G150" s="114">
        <v>1</v>
      </c>
      <c r="H150" s="114">
        <v>1</v>
      </c>
      <c r="I150" s="114">
        <v>0</v>
      </c>
      <c r="J150" s="112">
        <v>0</v>
      </c>
      <c r="K150" s="112">
        <v>0</v>
      </c>
      <c r="L150" s="170"/>
    </row>
    <row r="151" spans="1:12" ht="24.75" customHeight="1" x14ac:dyDescent="0.25">
      <c r="A151" s="110"/>
      <c r="B151" s="67" t="s">
        <v>210</v>
      </c>
      <c r="C151" s="113">
        <v>30</v>
      </c>
      <c r="D151" s="113">
        <v>0</v>
      </c>
      <c r="E151" s="113"/>
      <c r="F151" s="113">
        <v>30</v>
      </c>
      <c r="G151" s="113">
        <v>1</v>
      </c>
      <c r="H151" s="113">
        <v>1</v>
      </c>
      <c r="I151" s="113">
        <v>0</v>
      </c>
      <c r="J151" s="113">
        <v>0</v>
      </c>
      <c r="K151" s="113">
        <v>0</v>
      </c>
      <c r="L151" s="170"/>
    </row>
    <row r="152" spans="1:12" ht="24.75" customHeight="1" x14ac:dyDescent="0.25">
      <c r="A152" s="53"/>
      <c r="B152" s="67" t="s">
        <v>211</v>
      </c>
      <c r="C152" s="113">
        <v>30</v>
      </c>
      <c r="D152" s="113">
        <v>0</v>
      </c>
      <c r="E152" s="113"/>
      <c r="F152" s="113">
        <v>30</v>
      </c>
      <c r="G152" s="113">
        <v>1</v>
      </c>
      <c r="H152" s="113">
        <v>1</v>
      </c>
      <c r="I152" s="113">
        <v>0</v>
      </c>
      <c r="J152" s="113">
        <v>0</v>
      </c>
      <c r="K152" s="113">
        <v>0</v>
      </c>
      <c r="L152" s="170"/>
    </row>
    <row r="153" spans="1:12" ht="24.75" customHeight="1" x14ac:dyDescent="0.25">
      <c r="A153" s="101" t="s">
        <v>212</v>
      </c>
      <c r="B153" s="75" t="s">
        <v>61</v>
      </c>
      <c r="C153" s="114">
        <v>45</v>
      </c>
      <c r="D153" s="114">
        <v>0</v>
      </c>
      <c r="E153" s="114"/>
      <c r="F153" s="114">
        <v>45</v>
      </c>
      <c r="G153" s="114">
        <v>3</v>
      </c>
      <c r="H153" s="114">
        <v>0</v>
      </c>
      <c r="I153" s="114">
        <v>3</v>
      </c>
      <c r="J153" s="112">
        <v>0</v>
      </c>
      <c r="K153" s="112">
        <v>0</v>
      </c>
      <c r="L153" s="170"/>
    </row>
    <row r="154" spans="1:12" ht="24.75" customHeight="1" x14ac:dyDescent="0.25">
      <c r="A154" s="53" t="s">
        <v>340</v>
      </c>
      <c r="B154" s="67" t="s">
        <v>213</v>
      </c>
      <c r="C154" s="113">
        <v>30</v>
      </c>
      <c r="D154" s="113">
        <v>0</v>
      </c>
      <c r="E154" s="113"/>
      <c r="F154" s="113">
        <v>30</v>
      </c>
      <c r="G154" s="113">
        <v>2</v>
      </c>
      <c r="H154" s="113">
        <v>0</v>
      </c>
      <c r="I154" s="113">
        <v>2</v>
      </c>
      <c r="J154" s="113">
        <v>0</v>
      </c>
      <c r="K154" s="112">
        <v>0</v>
      </c>
      <c r="L154" s="170"/>
    </row>
    <row r="155" spans="1:12" ht="24.75" customHeight="1" x14ac:dyDescent="0.25">
      <c r="A155" s="53"/>
      <c r="B155" s="67" t="s">
        <v>214</v>
      </c>
      <c r="C155" s="113">
        <v>15</v>
      </c>
      <c r="D155" s="113">
        <v>0</v>
      </c>
      <c r="E155" s="113"/>
      <c r="F155" s="113">
        <v>15</v>
      </c>
      <c r="G155" s="113">
        <v>1</v>
      </c>
      <c r="H155" s="113">
        <v>0</v>
      </c>
      <c r="I155" s="113">
        <v>1</v>
      </c>
      <c r="J155" s="113">
        <v>0</v>
      </c>
      <c r="K155" s="114">
        <v>0</v>
      </c>
      <c r="L155" s="170"/>
    </row>
    <row r="156" spans="1:12" ht="24.75" customHeight="1" x14ac:dyDescent="0.25">
      <c r="A156" s="53"/>
      <c r="B156" s="67" t="s">
        <v>215</v>
      </c>
      <c r="C156" s="113">
        <v>15</v>
      </c>
      <c r="D156" s="113">
        <v>0</v>
      </c>
      <c r="E156" s="113"/>
      <c r="F156" s="113">
        <v>15</v>
      </c>
      <c r="G156" s="113">
        <v>1</v>
      </c>
      <c r="H156" s="113">
        <v>0</v>
      </c>
      <c r="I156" s="113">
        <v>1</v>
      </c>
      <c r="J156" s="113">
        <v>0</v>
      </c>
      <c r="K156" s="114">
        <v>0</v>
      </c>
      <c r="L156" s="170"/>
    </row>
    <row r="157" spans="1:12" ht="24.75" customHeight="1" x14ac:dyDescent="0.25">
      <c r="A157" s="53" t="s">
        <v>341</v>
      </c>
      <c r="B157" s="67" t="s">
        <v>216</v>
      </c>
      <c r="C157" s="113">
        <v>15</v>
      </c>
      <c r="D157" s="113">
        <v>0</v>
      </c>
      <c r="E157" s="113"/>
      <c r="F157" s="113">
        <v>15</v>
      </c>
      <c r="G157" s="113">
        <v>1</v>
      </c>
      <c r="H157" s="113">
        <v>0</v>
      </c>
      <c r="I157" s="113">
        <v>1</v>
      </c>
      <c r="J157" s="113">
        <v>0</v>
      </c>
      <c r="K157" s="112">
        <v>0</v>
      </c>
      <c r="L157" s="170"/>
    </row>
    <row r="158" spans="1:12" ht="24.75" customHeight="1" x14ac:dyDescent="0.25">
      <c r="A158" s="53"/>
      <c r="B158" s="67" t="s">
        <v>217</v>
      </c>
      <c r="C158" s="113">
        <v>15</v>
      </c>
      <c r="D158" s="113">
        <v>0</v>
      </c>
      <c r="E158" s="113"/>
      <c r="F158" s="113">
        <v>15</v>
      </c>
      <c r="G158" s="113">
        <v>1</v>
      </c>
      <c r="H158" s="113">
        <v>0</v>
      </c>
      <c r="I158" s="113">
        <v>1</v>
      </c>
      <c r="J158" s="113">
        <v>0</v>
      </c>
      <c r="K158" s="114">
        <v>0</v>
      </c>
      <c r="L158" s="170"/>
    </row>
    <row r="159" spans="1:12" ht="24.75" customHeight="1" x14ac:dyDescent="0.25">
      <c r="A159" s="101" t="s">
        <v>218</v>
      </c>
      <c r="B159" s="75" t="s">
        <v>62</v>
      </c>
      <c r="C159" s="114">
        <v>140</v>
      </c>
      <c r="D159" s="114">
        <v>75</v>
      </c>
      <c r="E159" s="114"/>
      <c r="F159" s="114">
        <v>65</v>
      </c>
      <c r="G159" s="114">
        <v>4</v>
      </c>
      <c r="H159" s="114">
        <v>0</v>
      </c>
      <c r="I159" s="114">
        <v>0</v>
      </c>
      <c r="J159" s="114">
        <v>0</v>
      </c>
      <c r="K159" s="114">
        <v>4</v>
      </c>
      <c r="L159" s="170"/>
    </row>
    <row r="160" spans="1:12" ht="24.75" customHeight="1" x14ac:dyDescent="0.25">
      <c r="A160" s="53" t="s">
        <v>342</v>
      </c>
      <c r="B160" s="67" t="s">
        <v>219</v>
      </c>
      <c r="C160" s="113">
        <v>30</v>
      </c>
      <c r="D160" s="113">
        <v>25</v>
      </c>
      <c r="E160" s="113"/>
      <c r="F160" s="113">
        <v>5</v>
      </c>
      <c r="G160" s="113">
        <v>1</v>
      </c>
      <c r="H160" s="113">
        <v>0</v>
      </c>
      <c r="I160" s="113">
        <v>0</v>
      </c>
      <c r="J160" s="113">
        <v>0</v>
      </c>
      <c r="K160" s="113">
        <v>1</v>
      </c>
      <c r="L160" s="166"/>
    </row>
    <row r="161" spans="1:12" ht="24.75" customHeight="1" x14ac:dyDescent="0.25">
      <c r="A161" s="53"/>
      <c r="B161" s="67" t="s">
        <v>220</v>
      </c>
      <c r="C161" s="113">
        <v>30</v>
      </c>
      <c r="D161" s="113">
        <v>25</v>
      </c>
      <c r="E161" s="113"/>
      <c r="F161" s="113">
        <v>5</v>
      </c>
      <c r="G161" s="113">
        <v>1</v>
      </c>
      <c r="H161" s="113">
        <v>0</v>
      </c>
      <c r="I161" s="113">
        <v>0</v>
      </c>
      <c r="J161" s="113">
        <v>0</v>
      </c>
      <c r="K161" s="113">
        <v>1</v>
      </c>
      <c r="L161" s="166"/>
    </row>
    <row r="162" spans="1:12" ht="24.75" customHeight="1" x14ac:dyDescent="0.25">
      <c r="A162" s="53" t="s">
        <v>343</v>
      </c>
      <c r="B162" s="67" t="s">
        <v>221</v>
      </c>
      <c r="C162" s="113">
        <v>20</v>
      </c>
      <c r="D162" s="113">
        <v>20</v>
      </c>
      <c r="E162" s="113"/>
      <c r="F162" s="113">
        <v>0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66"/>
    </row>
    <row r="163" spans="1:12" ht="24.75" customHeight="1" x14ac:dyDescent="0.25">
      <c r="A163" s="53"/>
      <c r="B163" s="67" t="s">
        <v>222</v>
      </c>
      <c r="C163" s="113">
        <v>20</v>
      </c>
      <c r="D163" s="113">
        <v>20</v>
      </c>
      <c r="E163" s="113"/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3">
        <v>0</v>
      </c>
      <c r="L163" s="166"/>
    </row>
    <row r="164" spans="1:12" ht="24.75" customHeight="1" x14ac:dyDescent="0.25">
      <c r="A164" s="53" t="s">
        <v>344</v>
      </c>
      <c r="B164" s="67" t="s">
        <v>223</v>
      </c>
      <c r="C164" s="113">
        <v>30</v>
      </c>
      <c r="D164" s="113">
        <v>0</v>
      </c>
      <c r="E164" s="113"/>
      <c r="F164" s="113">
        <v>30</v>
      </c>
      <c r="G164" s="113">
        <v>1</v>
      </c>
      <c r="H164" s="113">
        <v>0</v>
      </c>
      <c r="I164" s="113">
        <v>0</v>
      </c>
      <c r="J164" s="113">
        <v>0</v>
      </c>
      <c r="K164" s="113">
        <v>1</v>
      </c>
      <c r="L164" s="166"/>
    </row>
    <row r="165" spans="1:12" ht="24.75" customHeight="1" x14ac:dyDescent="0.25">
      <c r="A165" s="53"/>
      <c r="B165" s="67" t="s">
        <v>224</v>
      </c>
      <c r="C165" s="113">
        <v>30</v>
      </c>
      <c r="D165" s="113">
        <v>0</v>
      </c>
      <c r="E165" s="113"/>
      <c r="F165" s="113">
        <v>30</v>
      </c>
      <c r="G165" s="113">
        <v>1</v>
      </c>
      <c r="H165" s="113">
        <v>0</v>
      </c>
      <c r="I165" s="113">
        <v>0</v>
      </c>
      <c r="J165" s="113">
        <v>0</v>
      </c>
      <c r="K165" s="113">
        <v>1</v>
      </c>
      <c r="L165" s="166"/>
    </row>
    <row r="166" spans="1:12" ht="24.75" customHeight="1" x14ac:dyDescent="0.25">
      <c r="A166" s="53" t="s">
        <v>345</v>
      </c>
      <c r="B166" s="67" t="s">
        <v>225</v>
      </c>
      <c r="C166" s="113">
        <v>20</v>
      </c>
      <c r="D166" s="113">
        <v>20</v>
      </c>
      <c r="E166" s="113"/>
      <c r="F166" s="113">
        <v>0</v>
      </c>
      <c r="G166" s="113">
        <v>0</v>
      </c>
      <c r="H166" s="113">
        <v>0</v>
      </c>
      <c r="I166" s="113">
        <v>0</v>
      </c>
      <c r="J166" s="113">
        <v>0</v>
      </c>
      <c r="K166" s="113">
        <v>0</v>
      </c>
      <c r="L166" s="166"/>
    </row>
    <row r="167" spans="1:12" ht="24.75" customHeight="1" x14ac:dyDescent="0.25">
      <c r="A167" s="53"/>
      <c r="B167" s="67" t="s">
        <v>226</v>
      </c>
      <c r="C167" s="113">
        <v>20</v>
      </c>
      <c r="D167" s="113">
        <v>20</v>
      </c>
      <c r="E167" s="113"/>
      <c r="F167" s="113">
        <v>0</v>
      </c>
      <c r="G167" s="113">
        <v>0</v>
      </c>
      <c r="H167" s="113">
        <v>0</v>
      </c>
      <c r="I167" s="113">
        <v>0</v>
      </c>
      <c r="J167" s="113">
        <v>0</v>
      </c>
      <c r="K167" s="113">
        <v>0</v>
      </c>
      <c r="L167" s="166"/>
    </row>
    <row r="168" spans="1:12" ht="24.75" customHeight="1" x14ac:dyDescent="0.25">
      <c r="A168" s="53" t="s">
        <v>346</v>
      </c>
      <c r="B168" s="67" t="s">
        <v>227</v>
      </c>
      <c r="C168" s="113">
        <v>40</v>
      </c>
      <c r="D168" s="113">
        <v>10</v>
      </c>
      <c r="E168" s="113"/>
      <c r="F168" s="113">
        <v>30</v>
      </c>
      <c r="G168" s="113">
        <v>2</v>
      </c>
      <c r="H168" s="113">
        <v>0</v>
      </c>
      <c r="I168" s="113">
        <v>0</v>
      </c>
      <c r="J168" s="113">
        <v>0</v>
      </c>
      <c r="K168" s="113">
        <v>2</v>
      </c>
      <c r="L168" s="166"/>
    </row>
    <row r="169" spans="1:12" ht="24.75" customHeight="1" x14ac:dyDescent="0.25">
      <c r="A169" s="53"/>
      <c r="B169" s="67" t="s">
        <v>228</v>
      </c>
      <c r="C169" s="113">
        <v>20</v>
      </c>
      <c r="D169" s="113">
        <v>0</v>
      </c>
      <c r="E169" s="113"/>
      <c r="F169" s="113">
        <v>20</v>
      </c>
      <c r="G169" s="113">
        <v>1</v>
      </c>
      <c r="H169" s="113">
        <v>0</v>
      </c>
      <c r="I169" s="113">
        <v>0</v>
      </c>
      <c r="J169" s="113">
        <v>0</v>
      </c>
      <c r="K169" s="113">
        <v>1</v>
      </c>
      <c r="L169" s="166"/>
    </row>
    <row r="170" spans="1:12" ht="24.75" customHeight="1" x14ac:dyDescent="0.25">
      <c r="A170" s="53"/>
      <c r="B170" s="67" t="s">
        <v>229</v>
      </c>
      <c r="C170" s="113">
        <v>20</v>
      </c>
      <c r="D170" s="113">
        <v>10</v>
      </c>
      <c r="E170" s="113"/>
      <c r="F170" s="113">
        <v>10</v>
      </c>
      <c r="G170" s="113">
        <v>1</v>
      </c>
      <c r="H170" s="113">
        <v>0</v>
      </c>
      <c r="I170" s="113">
        <v>0</v>
      </c>
      <c r="J170" s="113">
        <v>0</v>
      </c>
      <c r="K170" s="113">
        <v>1</v>
      </c>
      <c r="L170" s="166"/>
    </row>
    <row r="171" spans="1:12" ht="24.75" customHeight="1" x14ac:dyDescent="0.25">
      <c r="A171" s="101" t="s">
        <v>230</v>
      </c>
      <c r="B171" s="75" t="s">
        <v>63</v>
      </c>
      <c r="C171" s="114">
        <v>190</v>
      </c>
      <c r="D171" s="114">
        <v>0</v>
      </c>
      <c r="E171" s="114"/>
      <c r="F171" s="114">
        <v>190</v>
      </c>
      <c r="G171" s="114">
        <v>7</v>
      </c>
      <c r="H171" s="114">
        <v>1</v>
      </c>
      <c r="I171" s="114">
        <v>1</v>
      </c>
      <c r="J171" s="114">
        <v>0</v>
      </c>
      <c r="K171" s="114">
        <v>5</v>
      </c>
      <c r="L171" s="170"/>
    </row>
    <row r="172" spans="1:12" ht="24.75" customHeight="1" x14ac:dyDescent="0.25">
      <c r="A172" s="53" t="s">
        <v>347</v>
      </c>
      <c r="B172" s="67" t="s">
        <v>231</v>
      </c>
      <c r="C172" s="113">
        <v>30</v>
      </c>
      <c r="D172" s="113">
        <v>0</v>
      </c>
      <c r="E172" s="113"/>
      <c r="F172" s="113">
        <v>30</v>
      </c>
      <c r="G172" s="113">
        <v>1</v>
      </c>
      <c r="H172" s="113">
        <v>0</v>
      </c>
      <c r="I172" s="113">
        <v>0</v>
      </c>
      <c r="J172" s="113">
        <v>0</v>
      </c>
      <c r="K172" s="113">
        <v>1</v>
      </c>
      <c r="L172" s="170"/>
    </row>
    <row r="173" spans="1:12" ht="24.75" customHeight="1" x14ac:dyDescent="0.25">
      <c r="A173" s="53"/>
      <c r="B173" s="67" t="s">
        <v>232</v>
      </c>
      <c r="C173" s="113">
        <v>30</v>
      </c>
      <c r="D173" s="113">
        <v>0</v>
      </c>
      <c r="E173" s="113"/>
      <c r="F173" s="113">
        <v>30</v>
      </c>
      <c r="G173" s="113">
        <v>1</v>
      </c>
      <c r="H173" s="113">
        <v>0</v>
      </c>
      <c r="I173" s="113">
        <v>0</v>
      </c>
      <c r="J173" s="113">
        <v>0</v>
      </c>
      <c r="K173" s="113">
        <v>1</v>
      </c>
      <c r="L173" s="170"/>
    </row>
    <row r="174" spans="1:12" ht="24.75" customHeight="1" x14ac:dyDescent="0.25">
      <c r="A174" s="53" t="s">
        <v>348</v>
      </c>
      <c r="B174" s="67" t="s">
        <v>233</v>
      </c>
      <c r="C174" s="113">
        <v>80</v>
      </c>
      <c r="D174" s="113">
        <v>0</v>
      </c>
      <c r="E174" s="113"/>
      <c r="F174" s="113">
        <v>80</v>
      </c>
      <c r="G174" s="113">
        <v>3</v>
      </c>
      <c r="H174" s="113">
        <v>1</v>
      </c>
      <c r="I174" s="113">
        <v>0</v>
      </c>
      <c r="J174" s="113">
        <v>0</v>
      </c>
      <c r="K174" s="113">
        <v>2</v>
      </c>
      <c r="L174" s="170"/>
    </row>
    <row r="175" spans="1:12" ht="24.75" customHeight="1" x14ac:dyDescent="0.25">
      <c r="A175" s="53"/>
      <c r="B175" s="67" t="s">
        <v>234</v>
      </c>
      <c r="C175" s="113">
        <v>20</v>
      </c>
      <c r="D175" s="113">
        <v>0</v>
      </c>
      <c r="E175" s="113"/>
      <c r="F175" s="113">
        <v>20</v>
      </c>
      <c r="G175" s="113">
        <v>1</v>
      </c>
      <c r="H175" s="113">
        <v>1</v>
      </c>
      <c r="I175" s="113">
        <v>0</v>
      </c>
      <c r="J175" s="113">
        <v>0</v>
      </c>
      <c r="K175" s="113">
        <v>0</v>
      </c>
      <c r="L175" s="170"/>
    </row>
    <row r="176" spans="1:12" ht="24.75" customHeight="1" x14ac:dyDescent="0.25">
      <c r="A176" s="53"/>
      <c r="B176" s="67" t="s">
        <v>235</v>
      </c>
      <c r="C176" s="113">
        <v>30</v>
      </c>
      <c r="D176" s="113">
        <v>0</v>
      </c>
      <c r="E176" s="113"/>
      <c r="F176" s="113">
        <v>30</v>
      </c>
      <c r="G176" s="113">
        <v>1</v>
      </c>
      <c r="H176" s="113">
        <v>0</v>
      </c>
      <c r="I176" s="113">
        <v>0</v>
      </c>
      <c r="J176" s="113">
        <v>0</v>
      </c>
      <c r="K176" s="113">
        <v>1</v>
      </c>
      <c r="L176" s="170"/>
    </row>
    <row r="177" spans="1:12" ht="24.75" customHeight="1" x14ac:dyDescent="0.25">
      <c r="A177" s="53"/>
      <c r="B177" s="67" t="s">
        <v>236</v>
      </c>
      <c r="C177" s="113">
        <v>30</v>
      </c>
      <c r="D177" s="113">
        <v>0</v>
      </c>
      <c r="E177" s="113"/>
      <c r="F177" s="113">
        <v>30</v>
      </c>
      <c r="G177" s="113">
        <v>1</v>
      </c>
      <c r="H177" s="113">
        <v>0</v>
      </c>
      <c r="I177" s="113">
        <v>0</v>
      </c>
      <c r="J177" s="113">
        <v>0</v>
      </c>
      <c r="K177" s="113">
        <v>1</v>
      </c>
      <c r="L177" s="170"/>
    </row>
    <row r="178" spans="1:12" ht="24.75" customHeight="1" x14ac:dyDescent="0.25">
      <c r="A178" s="53" t="s">
        <v>349</v>
      </c>
      <c r="B178" s="67" t="s">
        <v>237</v>
      </c>
      <c r="C178" s="113">
        <v>20</v>
      </c>
      <c r="D178" s="113">
        <v>0</v>
      </c>
      <c r="E178" s="113"/>
      <c r="F178" s="113">
        <v>20</v>
      </c>
      <c r="G178" s="113">
        <v>1</v>
      </c>
      <c r="H178" s="113">
        <v>0</v>
      </c>
      <c r="I178" s="113">
        <v>1</v>
      </c>
      <c r="J178" s="113">
        <v>0</v>
      </c>
      <c r="K178" s="113">
        <v>0</v>
      </c>
      <c r="L178" s="170"/>
    </row>
    <row r="179" spans="1:12" ht="24.75" customHeight="1" x14ac:dyDescent="0.25">
      <c r="A179" s="53"/>
      <c r="B179" s="67" t="s">
        <v>238</v>
      </c>
      <c r="C179" s="113">
        <v>20</v>
      </c>
      <c r="D179" s="113">
        <v>0</v>
      </c>
      <c r="E179" s="113"/>
      <c r="F179" s="113">
        <v>20</v>
      </c>
      <c r="G179" s="113">
        <v>1</v>
      </c>
      <c r="H179" s="113">
        <v>0</v>
      </c>
      <c r="I179" s="113">
        <v>1</v>
      </c>
      <c r="J179" s="113">
        <v>0</v>
      </c>
      <c r="K179" s="113">
        <v>0</v>
      </c>
      <c r="L179" s="170"/>
    </row>
    <row r="180" spans="1:12" ht="24.75" customHeight="1" x14ac:dyDescent="0.25">
      <c r="A180" s="53" t="s">
        <v>350</v>
      </c>
      <c r="B180" s="67" t="s">
        <v>239</v>
      </c>
      <c r="C180" s="113">
        <v>30</v>
      </c>
      <c r="D180" s="113">
        <v>0</v>
      </c>
      <c r="E180" s="113"/>
      <c r="F180" s="113">
        <v>30</v>
      </c>
      <c r="G180" s="113">
        <v>1</v>
      </c>
      <c r="H180" s="113">
        <v>0</v>
      </c>
      <c r="I180" s="113">
        <v>0</v>
      </c>
      <c r="J180" s="113">
        <v>0</v>
      </c>
      <c r="K180" s="113">
        <v>1</v>
      </c>
      <c r="L180" s="170"/>
    </row>
    <row r="181" spans="1:12" ht="24.75" customHeight="1" x14ac:dyDescent="0.25">
      <c r="A181" s="53"/>
      <c r="B181" s="67" t="s">
        <v>240</v>
      </c>
      <c r="C181" s="113">
        <v>30</v>
      </c>
      <c r="D181" s="113">
        <v>0</v>
      </c>
      <c r="E181" s="113"/>
      <c r="F181" s="113">
        <v>30</v>
      </c>
      <c r="G181" s="113">
        <v>1</v>
      </c>
      <c r="H181" s="113">
        <v>0</v>
      </c>
      <c r="I181" s="113">
        <v>0</v>
      </c>
      <c r="J181" s="113">
        <v>0</v>
      </c>
      <c r="K181" s="113">
        <v>1</v>
      </c>
      <c r="L181" s="170"/>
    </row>
    <row r="182" spans="1:12" ht="24.75" customHeight="1" x14ac:dyDescent="0.25">
      <c r="A182" s="53" t="s">
        <v>351</v>
      </c>
      <c r="B182" s="67" t="s">
        <v>241</v>
      </c>
      <c r="C182" s="113">
        <v>30</v>
      </c>
      <c r="D182" s="113">
        <v>0</v>
      </c>
      <c r="E182" s="113"/>
      <c r="F182" s="113">
        <v>30</v>
      </c>
      <c r="G182" s="113">
        <v>1</v>
      </c>
      <c r="H182" s="113">
        <v>0</v>
      </c>
      <c r="I182" s="113">
        <v>0</v>
      </c>
      <c r="J182" s="113">
        <v>0</v>
      </c>
      <c r="K182" s="113">
        <v>1</v>
      </c>
      <c r="L182" s="170"/>
    </row>
    <row r="183" spans="1:12" ht="24.75" customHeight="1" x14ac:dyDescent="0.25">
      <c r="A183" s="53"/>
      <c r="B183" s="67" t="s">
        <v>242</v>
      </c>
      <c r="C183" s="113">
        <v>30</v>
      </c>
      <c r="D183" s="113">
        <v>0</v>
      </c>
      <c r="E183" s="113"/>
      <c r="F183" s="113">
        <v>30</v>
      </c>
      <c r="G183" s="113">
        <v>1</v>
      </c>
      <c r="H183" s="113">
        <v>0</v>
      </c>
      <c r="I183" s="113">
        <v>0</v>
      </c>
      <c r="J183" s="113">
        <v>0</v>
      </c>
      <c r="K183" s="113">
        <v>1</v>
      </c>
      <c r="L183" s="170"/>
    </row>
    <row r="184" spans="1:12" ht="24.75" customHeight="1" x14ac:dyDescent="0.25">
      <c r="A184" s="77">
        <v>7</v>
      </c>
      <c r="B184" s="78" t="s">
        <v>51</v>
      </c>
      <c r="C184" s="84">
        <f>C185+C192+C230+C255+C261</f>
        <v>1145</v>
      </c>
      <c r="D184" s="84">
        <f t="shared" ref="D184:L184" si="45">D185+D192+D230+D255+D261</f>
        <v>360</v>
      </c>
      <c r="E184" s="84"/>
      <c r="F184" s="84">
        <f t="shared" si="45"/>
        <v>785</v>
      </c>
      <c r="G184" s="84">
        <f t="shared" si="45"/>
        <v>32</v>
      </c>
      <c r="H184" s="84">
        <f t="shared" si="45"/>
        <v>3</v>
      </c>
      <c r="I184" s="84">
        <f t="shared" si="45"/>
        <v>2</v>
      </c>
      <c r="J184" s="84">
        <f t="shared" si="45"/>
        <v>6</v>
      </c>
      <c r="K184" s="84">
        <f t="shared" si="45"/>
        <v>21</v>
      </c>
      <c r="L184" s="84">
        <f t="shared" si="45"/>
        <v>0</v>
      </c>
    </row>
    <row r="185" spans="1:12" ht="24.75" customHeight="1" x14ac:dyDescent="0.25">
      <c r="A185" s="77">
        <v>7.1</v>
      </c>
      <c r="B185" s="78" t="s">
        <v>366</v>
      </c>
      <c r="C185" s="79">
        <f>C186+C188+C190</f>
        <v>70</v>
      </c>
      <c r="D185" s="79">
        <f t="shared" ref="D185:K185" si="46">D186+D188+D190</f>
        <v>30</v>
      </c>
      <c r="E185" s="79"/>
      <c r="F185" s="79">
        <f t="shared" si="46"/>
        <v>40</v>
      </c>
      <c r="G185" s="79">
        <f t="shared" si="46"/>
        <v>2</v>
      </c>
      <c r="H185" s="79">
        <f t="shared" si="46"/>
        <v>0</v>
      </c>
      <c r="I185" s="79">
        <f t="shared" si="46"/>
        <v>0</v>
      </c>
      <c r="J185" s="79">
        <f t="shared" si="46"/>
        <v>0</v>
      </c>
      <c r="K185" s="79">
        <f t="shared" si="46"/>
        <v>2</v>
      </c>
      <c r="L185" s="84"/>
    </row>
    <row r="186" spans="1:12" s="69" customFormat="1" ht="24.75" customHeight="1" x14ac:dyDescent="0.25">
      <c r="A186" s="53"/>
      <c r="B186" s="54" t="s">
        <v>412</v>
      </c>
      <c r="C186" s="51">
        <f>C187</f>
        <v>20</v>
      </c>
      <c r="D186" s="51">
        <f t="shared" ref="D186:K186" si="47">D187</f>
        <v>0</v>
      </c>
      <c r="E186" s="51"/>
      <c r="F186" s="51">
        <f t="shared" si="47"/>
        <v>20</v>
      </c>
      <c r="G186" s="51">
        <f t="shared" si="47"/>
        <v>1</v>
      </c>
      <c r="H186" s="51">
        <f t="shared" si="47"/>
        <v>0</v>
      </c>
      <c r="I186" s="51">
        <f t="shared" si="47"/>
        <v>0</v>
      </c>
      <c r="J186" s="51">
        <f t="shared" si="47"/>
        <v>0</v>
      </c>
      <c r="K186" s="51">
        <f t="shared" si="47"/>
        <v>1</v>
      </c>
      <c r="L186" s="86"/>
    </row>
    <row r="187" spans="1:12" ht="24.75" customHeight="1" x14ac:dyDescent="0.25">
      <c r="A187" s="53"/>
      <c r="B187" s="182" t="s">
        <v>367</v>
      </c>
      <c r="C187" s="51">
        <v>20</v>
      </c>
      <c r="D187" s="51"/>
      <c r="E187" s="51"/>
      <c r="F187" s="51">
        <v>20</v>
      </c>
      <c r="G187" s="51">
        <v>1</v>
      </c>
      <c r="H187" s="51"/>
      <c r="I187" s="51"/>
      <c r="J187" s="51"/>
      <c r="K187" s="51">
        <v>1</v>
      </c>
      <c r="L187" s="84"/>
    </row>
    <row r="188" spans="1:12" s="69" customFormat="1" ht="24.75" customHeight="1" x14ac:dyDescent="0.25">
      <c r="A188" s="53"/>
      <c r="B188" s="54" t="s">
        <v>413</v>
      </c>
      <c r="C188" s="51">
        <f>C189</f>
        <v>20</v>
      </c>
      <c r="D188" s="51">
        <f t="shared" ref="D188:K188" si="48">D189</f>
        <v>0</v>
      </c>
      <c r="E188" s="51"/>
      <c r="F188" s="51">
        <f t="shared" si="48"/>
        <v>20</v>
      </c>
      <c r="G188" s="51">
        <f t="shared" si="48"/>
        <v>1</v>
      </c>
      <c r="H188" s="51">
        <f t="shared" si="48"/>
        <v>0</v>
      </c>
      <c r="I188" s="51">
        <f t="shared" si="48"/>
        <v>0</v>
      </c>
      <c r="J188" s="51">
        <f t="shared" si="48"/>
        <v>0</v>
      </c>
      <c r="K188" s="51">
        <f t="shared" si="48"/>
        <v>1</v>
      </c>
      <c r="L188" s="86"/>
    </row>
    <row r="189" spans="1:12" ht="24.75" customHeight="1" x14ac:dyDescent="0.25">
      <c r="A189" s="53"/>
      <c r="B189" s="54" t="s">
        <v>368</v>
      </c>
      <c r="C189" s="51">
        <v>20</v>
      </c>
      <c r="D189" s="51"/>
      <c r="E189" s="51"/>
      <c r="F189" s="51">
        <v>20</v>
      </c>
      <c r="G189" s="51">
        <v>1</v>
      </c>
      <c r="H189" s="51"/>
      <c r="I189" s="51"/>
      <c r="J189" s="51"/>
      <c r="K189" s="51">
        <v>1</v>
      </c>
      <c r="L189" s="84"/>
    </row>
    <row r="190" spans="1:12" s="69" customFormat="1" ht="24.75" customHeight="1" x14ac:dyDescent="0.25">
      <c r="A190" s="53"/>
      <c r="B190" s="54" t="s">
        <v>414</v>
      </c>
      <c r="C190" s="51">
        <f>C191</f>
        <v>30</v>
      </c>
      <c r="D190" s="51">
        <f t="shared" ref="D190:K190" si="49">D191</f>
        <v>30</v>
      </c>
      <c r="E190" s="51"/>
      <c r="F190" s="51">
        <f t="shared" si="49"/>
        <v>0</v>
      </c>
      <c r="G190" s="51">
        <f t="shared" si="49"/>
        <v>0</v>
      </c>
      <c r="H190" s="51">
        <f t="shared" si="49"/>
        <v>0</v>
      </c>
      <c r="I190" s="51">
        <f t="shared" si="49"/>
        <v>0</v>
      </c>
      <c r="J190" s="51">
        <f t="shared" si="49"/>
        <v>0</v>
      </c>
      <c r="K190" s="51">
        <f t="shared" si="49"/>
        <v>0</v>
      </c>
      <c r="L190" s="86"/>
    </row>
    <row r="191" spans="1:12" ht="24.75" customHeight="1" x14ac:dyDescent="0.25">
      <c r="A191" s="53"/>
      <c r="B191" s="182" t="s">
        <v>369</v>
      </c>
      <c r="C191" s="51">
        <v>30</v>
      </c>
      <c r="D191" s="51">
        <v>30</v>
      </c>
      <c r="E191" s="51"/>
      <c r="F191" s="51">
        <v>0</v>
      </c>
      <c r="G191" s="51"/>
      <c r="H191" s="51"/>
      <c r="I191" s="51"/>
      <c r="J191" s="51"/>
      <c r="K191" s="79"/>
      <c r="L191" s="84"/>
    </row>
    <row r="192" spans="1:12" ht="24.75" customHeight="1" x14ac:dyDescent="0.25">
      <c r="A192" s="77">
        <v>7.2</v>
      </c>
      <c r="B192" s="78" t="s">
        <v>370</v>
      </c>
      <c r="C192" s="79">
        <f>C193+C198+C200+C203+C208+C210+C214+C217+C219+C221+C224+C227+C206</f>
        <v>630</v>
      </c>
      <c r="D192" s="79">
        <f t="shared" ref="D192:K192" si="50">D193+D198+D200+D203+D208+D210+D214+D217+D219+D221+D224+D227+D206</f>
        <v>190</v>
      </c>
      <c r="E192" s="79"/>
      <c r="F192" s="79">
        <f t="shared" si="50"/>
        <v>440</v>
      </c>
      <c r="G192" s="79">
        <f t="shared" si="50"/>
        <v>17</v>
      </c>
      <c r="H192" s="79">
        <f t="shared" si="50"/>
        <v>1</v>
      </c>
      <c r="I192" s="79">
        <f t="shared" si="50"/>
        <v>1</v>
      </c>
      <c r="J192" s="79">
        <f t="shared" si="50"/>
        <v>4</v>
      </c>
      <c r="K192" s="79">
        <f t="shared" si="50"/>
        <v>11</v>
      </c>
      <c r="L192" s="84"/>
    </row>
    <row r="193" spans="1:12" ht="24.75" customHeight="1" x14ac:dyDescent="0.25">
      <c r="A193" s="77"/>
      <c r="B193" s="78" t="s">
        <v>415</v>
      </c>
      <c r="C193" s="79">
        <f>C194+C195+C196+C197</f>
        <v>70</v>
      </c>
      <c r="D193" s="79">
        <f t="shared" ref="D193" si="51">SUM(D194:D197)</f>
        <v>10</v>
      </c>
      <c r="E193" s="79"/>
      <c r="F193" s="79">
        <f>SUM(F194:F197)</f>
        <v>60</v>
      </c>
      <c r="G193" s="79">
        <f t="shared" ref="G193:K193" si="52">SUM(G194:G196)</f>
        <v>3</v>
      </c>
      <c r="H193" s="79">
        <f t="shared" si="52"/>
        <v>0</v>
      </c>
      <c r="I193" s="79">
        <f t="shared" si="52"/>
        <v>0</v>
      </c>
      <c r="J193" s="79">
        <f t="shared" si="52"/>
        <v>1</v>
      </c>
      <c r="K193" s="79">
        <f t="shared" si="52"/>
        <v>2</v>
      </c>
      <c r="L193" s="84"/>
    </row>
    <row r="194" spans="1:12" ht="24.75" customHeight="1" x14ac:dyDescent="0.25">
      <c r="A194" s="53"/>
      <c r="B194" s="182" t="s">
        <v>371</v>
      </c>
      <c r="C194" s="51">
        <v>20</v>
      </c>
      <c r="D194" s="51"/>
      <c r="E194" s="51"/>
      <c r="F194" s="51">
        <v>20</v>
      </c>
      <c r="G194" s="51">
        <v>1</v>
      </c>
      <c r="H194" s="51"/>
      <c r="I194" s="51"/>
      <c r="J194" s="51">
        <v>1</v>
      </c>
      <c r="K194" s="51">
        <v>0</v>
      </c>
      <c r="L194" s="84"/>
    </row>
    <row r="195" spans="1:12" ht="24.75" customHeight="1" x14ac:dyDescent="0.25">
      <c r="A195" s="53"/>
      <c r="B195" s="182" t="s">
        <v>372</v>
      </c>
      <c r="C195" s="51">
        <v>30</v>
      </c>
      <c r="D195" s="51"/>
      <c r="E195" s="51"/>
      <c r="F195" s="51">
        <v>30</v>
      </c>
      <c r="G195" s="51">
        <v>1</v>
      </c>
      <c r="H195" s="51"/>
      <c r="I195" s="51"/>
      <c r="J195" s="51"/>
      <c r="K195" s="51">
        <v>1</v>
      </c>
      <c r="L195" s="84"/>
    </row>
    <row r="196" spans="1:12" ht="24.75" customHeight="1" x14ac:dyDescent="0.25">
      <c r="A196" s="53"/>
      <c r="B196" s="182" t="s">
        <v>373</v>
      </c>
      <c r="C196" s="51">
        <v>10</v>
      </c>
      <c r="D196" s="51"/>
      <c r="E196" s="51"/>
      <c r="F196" s="51">
        <v>10</v>
      </c>
      <c r="G196" s="51">
        <v>1</v>
      </c>
      <c r="H196" s="51"/>
      <c r="I196" s="51"/>
      <c r="J196" s="51"/>
      <c r="K196" s="51">
        <v>1</v>
      </c>
      <c r="L196" s="84"/>
    </row>
    <row r="197" spans="1:12" ht="24.75" customHeight="1" x14ac:dyDescent="0.25">
      <c r="A197" s="53"/>
      <c r="B197" s="182" t="s">
        <v>373</v>
      </c>
      <c r="C197" s="51">
        <v>10</v>
      </c>
      <c r="D197" s="51">
        <v>10</v>
      </c>
      <c r="E197" s="51"/>
      <c r="F197" s="51">
        <f>C197-D197</f>
        <v>0</v>
      </c>
      <c r="G197" s="51"/>
      <c r="H197" s="51"/>
      <c r="I197" s="51"/>
      <c r="J197" s="51"/>
      <c r="K197" s="51"/>
      <c r="L197" s="84"/>
    </row>
    <row r="198" spans="1:12" ht="24.75" customHeight="1" x14ac:dyDescent="0.25">
      <c r="A198" s="77"/>
      <c r="B198" s="78" t="s">
        <v>416</v>
      </c>
      <c r="C198" s="79">
        <f>C199</f>
        <v>30</v>
      </c>
      <c r="D198" s="79">
        <f>D199</f>
        <v>0</v>
      </c>
      <c r="E198" s="79"/>
      <c r="F198" s="79">
        <f t="shared" ref="F198:K198" si="53">F199</f>
        <v>30</v>
      </c>
      <c r="G198" s="79">
        <f t="shared" si="53"/>
        <v>1</v>
      </c>
      <c r="H198" s="79">
        <f t="shared" si="53"/>
        <v>0</v>
      </c>
      <c r="I198" s="79">
        <f t="shared" si="53"/>
        <v>1</v>
      </c>
      <c r="J198" s="79">
        <f t="shared" si="53"/>
        <v>0</v>
      </c>
      <c r="K198" s="79">
        <f t="shared" si="53"/>
        <v>0</v>
      </c>
      <c r="L198" s="84"/>
    </row>
    <row r="199" spans="1:12" ht="24.75" customHeight="1" x14ac:dyDescent="0.25">
      <c r="A199" s="53"/>
      <c r="B199" s="182" t="s">
        <v>374</v>
      </c>
      <c r="C199" s="51">
        <v>30</v>
      </c>
      <c r="D199" s="51"/>
      <c r="E199" s="51"/>
      <c r="F199" s="51">
        <v>30</v>
      </c>
      <c r="G199" s="51">
        <v>1</v>
      </c>
      <c r="H199" s="51"/>
      <c r="I199" s="51">
        <v>1</v>
      </c>
      <c r="J199" s="51"/>
      <c r="K199" s="51"/>
      <c r="L199" s="84"/>
    </row>
    <row r="200" spans="1:12" ht="24.75" customHeight="1" x14ac:dyDescent="0.25">
      <c r="A200" s="77"/>
      <c r="B200" s="78" t="s">
        <v>417</v>
      </c>
      <c r="C200" s="79">
        <f>SUM(C201:C202)</f>
        <v>60</v>
      </c>
      <c r="D200" s="79">
        <f>SUM(D201:D202)</f>
        <v>50</v>
      </c>
      <c r="E200" s="79"/>
      <c r="F200" s="79">
        <f t="shared" ref="F200:G200" si="54">SUM(F201:F202)</f>
        <v>10</v>
      </c>
      <c r="G200" s="79">
        <f t="shared" si="54"/>
        <v>1</v>
      </c>
      <c r="H200" s="79">
        <f t="shared" ref="H200:K200" si="55">H202</f>
        <v>0</v>
      </c>
      <c r="I200" s="79">
        <f t="shared" si="55"/>
        <v>0</v>
      </c>
      <c r="J200" s="79">
        <f t="shared" si="55"/>
        <v>0</v>
      </c>
      <c r="K200" s="79">
        <f t="shared" si="55"/>
        <v>1</v>
      </c>
      <c r="L200" s="84"/>
    </row>
    <row r="201" spans="1:12" ht="24.75" customHeight="1" x14ac:dyDescent="0.25">
      <c r="A201" s="77"/>
      <c r="B201" s="183" t="s">
        <v>375</v>
      </c>
      <c r="C201" s="51">
        <v>30</v>
      </c>
      <c r="D201" s="51">
        <v>30</v>
      </c>
      <c r="E201" s="51"/>
      <c r="F201" s="51"/>
      <c r="G201" s="51">
        <f>C201-D201</f>
        <v>0</v>
      </c>
      <c r="H201" s="51"/>
      <c r="I201" s="79"/>
      <c r="J201" s="79"/>
      <c r="K201" s="79"/>
      <c r="L201" s="84"/>
    </row>
    <row r="202" spans="1:12" ht="24.75" customHeight="1" x14ac:dyDescent="0.25">
      <c r="A202" s="53"/>
      <c r="B202" s="182" t="s">
        <v>375</v>
      </c>
      <c r="C202" s="51">
        <v>30</v>
      </c>
      <c r="D202" s="51">
        <v>20</v>
      </c>
      <c r="E202" s="51"/>
      <c r="F202" s="51">
        <f>C202-D202</f>
        <v>10</v>
      </c>
      <c r="G202" s="51">
        <v>1</v>
      </c>
      <c r="H202" s="51"/>
      <c r="I202" s="51"/>
      <c r="J202" s="51"/>
      <c r="K202" s="51">
        <v>1</v>
      </c>
      <c r="L202" s="84"/>
    </row>
    <row r="203" spans="1:12" ht="24.75" customHeight="1" x14ac:dyDescent="0.25">
      <c r="A203" s="77"/>
      <c r="B203" s="78" t="s">
        <v>418</v>
      </c>
      <c r="C203" s="79">
        <f>SUM(C204:C205)</f>
        <v>60</v>
      </c>
      <c r="D203" s="79">
        <f>SUM(D204:D205)</f>
        <v>0</v>
      </c>
      <c r="E203" s="79"/>
      <c r="F203" s="79">
        <f t="shared" ref="F203:K203" si="56">SUM(F204:F205)</f>
        <v>60</v>
      </c>
      <c r="G203" s="79">
        <f t="shared" si="56"/>
        <v>2</v>
      </c>
      <c r="H203" s="79">
        <f t="shared" si="56"/>
        <v>0</v>
      </c>
      <c r="I203" s="79">
        <f t="shared" si="56"/>
        <v>0</v>
      </c>
      <c r="J203" s="79">
        <f t="shared" si="56"/>
        <v>0</v>
      </c>
      <c r="K203" s="79">
        <f t="shared" si="56"/>
        <v>2</v>
      </c>
      <c r="L203" s="84"/>
    </row>
    <row r="204" spans="1:12" ht="24.75" customHeight="1" x14ac:dyDescent="0.25">
      <c r="A204" s="53"/>
      <c r="B204" s="182" t="s">
        <v>376</v>
      </c>
      <c r="C204" s="51">
        <v>30</v>
      </c>
      <c r="D204" s="51"/>
      <c r="E204" s="51"/>
      <c r="F204" s="51">
        <v>30</v>
      </c>
      <c r="G204" s="51">
        <v>1</v>
      </c>
      <c r="H204" s="51"/>
      <c r="I204" s="51"/>
      <c r="J204" s="51"/>
      <c r="K204" s="51">
        <v>1</v>
      </c>
      <c r="L204" s="84"/>
    </row>
    <row r="205" spans="1:12" ht="24.75" customHeight="1" x14ac:dyDescent="0.25">
      <c r="A205" s="53"/>
      <c r="B205" s="182" t="s">
        <v>377</v>
      </c>
      <c r="C205" s="51">
        <v>30</v>
      </c>
      <c r="D205" s="51"/>
      <c r="E205" s="51"/>
      <c r="F205" s="51">
        <v>30</v>
      </c>
      <c r="G205" s="51">
        <v>1</v>
      </c>
      <c r="H205" s="51"/>
      <c r="I205" s="51"/>
      <c r="J205" s="51"/>
      <c r="K205" s="51">
        <v>1</v>
      </c>
      <c r="L205" s="84"/>
    </row>
    <row r="206" spans="1:12" ht="24.75" customHeight="1" x14ac:dyDescent="0.25">
      <c r="A206" s="77"/>
      <c r="B206" s="78" t="s">
        <v>419</v>
      </c>
      <c r="C206" s="79">
        <f>C207</f>
        <v>20</v>
      </c>
      <c r="D206" s="79">
        <f t="shared" ref="D206:K206" si="57">D207</f>
        <v>0</v>
      </c>
      <c r="E206" s="79"/>
      <c r="F206" s="79">
        <f t="shared" si="57"/>
        <v>20</v>
      </c>
      <c r="G206" s="79">
        <f t="shared" si="57"/>
        <v>1</v>
      </c>
      <c r="H206" s="79">
        <f t="shared" si="57"/>
        <v>0</v>
      </c>
      <c r="I206" s="79">
        <f t="shared" si="57"/>
        <v>0</v>
      </c>
      <c r="J206" s="79">
        <f t="shared" si="57"/>
        <v>0</v>
      </c>
      <c r="K206" s="79">
        <f t="shared" si="57"/>
        <v>1</v>
      </c>
      <c r="L206" s="84"/>
    </row>
    <row r="207" spans="1:12" ht="24.75" customHeight="1" x14ac:dyDescent="0.25">
      <c r="A207" s="53"/>
      <c r="B207" s="182" t="s">
        <v>378</v>
      </c>
      <c r="C207" s="51">
        <v>20</v>
      </c>
      <c r="D207" s="51"/>
      <c r="E207" s="51"/>
      <c r="F207" s="51">
        <v>20</v>
      </c>
      <c r="G207" s="51">
        <v>1</v>
      </c>
      <c r="H207" s="51"/>
      <c r="I207" s="51"/>
      <c r="J207" s="51"/>
      <c r="K207" s="51">
        <v>1</v>
      </c>
      <c r="L207" s="84"/>
    </row>
    <row r="208" spans="1:12" ht="24.75" customHeight="1" x14ac:dyDescent="0.25">
      <c r="A208" s="77"/>
      <c r="B208" s="150" t="s">
        <v>420</v>
      </c>
      <c r="C208" s="79">
        <f>C209</f>
        <v>30</v>
      </c>
      <c r="D208" s="79">
        <f t="shared" ref="D208:G208" si="58">D209</f>
        <v>30</v>
      </c>
      <c r="E208" s="79"/>
      <c r="F208" s="79">
        <f t="shared" si="58"/>
        <v>0</v>
      </c>
      <c r="G208" s="79">
        <f t="shared" si="58"/>
        <v>0</v>
      </c>
      <c r="H208" s="79"/>
      <c r="I208" s="79"/>
      <c r="J208" s="79"/>
      <c r="K208" s="79"/>
      <c r="L208" s="84"/>
    </row>
    <row r="209" spans="1:12" ht="24.75" customHeight="1" x14ac:dyDescent="0.25">
      <c r="A209" s="53"/>
      <c r="B209" s="184" t="s">
        <v>379</v>
      </c>
      <c r="C209" s="51">
        <v>30</v>
      </c>
      <c r="D209" s="51">
        <v>30</v>
      </c>
      <c r="E209" s="51"/>
      <c r="F209" s="51">
        <f>C209-D209</f>
        <v>0</v>
      </c>
      <c r="G209" s="51"/>
      <c r="H209" s="51"/>
      <c r="I209" s="51"/>
      <c r="J209" s="51"/>
      <c r="K209" s="51"/>
      <c r="L209" s="84"/>
    </row>
    <row r="210" spans="1:12" ht="24.75" customHeight="1" x14ac:dyDescent="0.25">
      <c r="A210" s="77"/>
      <c r="B210" s="78" t="s">
        <v>421</v>
      </c>
      <c r="C210" s="79">
        <f>SUM(C211:C213)</f>
        <v>90</v>
      </c>
      <c r="D210" s="79">
        <f t="shared" ref="D210:K210" si="59">SUM(D211:D213)</f>
        <v>0</v>
      </c>
      <c r="E210" s="79"/>
      <c r="F210" s="79">
        <f t="shared" si="59"/>
        <v>90</v>
      </c>
      <c r="G210" s="79">
        <f t="shared" si="59"/>
        <v>3</v>
      </c>
      <c r="H210" s="79">
        <f t="shared" si="59"/>
        <v>0</v>
      </c>
      <c r="I210" s="79">
        <f t="shared" si="59"/>
        <v>0</v>
      </c>
      <c r="J210" s="79">
        <f t="shared" si="59"/>
        <v>3</v>
      </c>
      <c r="K210" s="79">
        <f t="shared" si="59"/>
        <v>0</v>
      </c>
      <c r="L210" s="84"/>
    </row>
    <row r="211" spans="1:12" ht="24.75" customHeight="1" x14ac:dyDescent="0.25">
      <c r="A211" s="53"/>
      <c r="B211" s="182" t="s">
        <v>380</v>
      </c>
      <c r="C211" s="51">
        <v>30</v>
      </c>
      <c r="D211" s="51"/>
      <c r="E211" s="51"/>
      <c r="F211" s="51">
        <v>30</v>
      </c>
      <c r="G211" s="51">
        <v>1</v>
      </c>
      <c r="H211" s="51"/>
      <c r="I211" s="51"/>
      <c r="J211" s="51">
        <v>1</v>
      </c>
      <c r="K211" s="51"/>
      <c r="L211" s="84"/>
    </row>
    <row r="212" spans="1:12" ht="24.75" customHeight="1" x14ac:dyDescent="0.25">
      <c r="A212" s="53"/>
      <c r="B212" s="182" t="s">
        <v>381</v>
      </c>
      <c r="C212" s="51">
        <v>30</v>
      </c>
      <c r="D212" s="51"/>
      <c r="E212" s="51"/>
      <c r="F212" s="51">
        <v>30</v>
      </c>
      <c r="G212" s="51">
        <v>1</v>
      </c>
      <c r="H212" s="51"/>
      <c r="I212" s="51"/>
      <c r="J212" s="51">
        <v>1</v>
      </c>
      <c r="K212" s="51"/>
      <c r="L212" s="84"/>
    </row>
    <row r="213" spans="1:12" ht="24.75" customHeight="1" x14ac:dyDescent="0.25">
      <c r="A213" s="53"/>
      <c r="B213" s="182" t="s">
        <v>382</v>
      </c>
      <c r="C213" s="51">
        <v>30</v>
      </c>
      <c r="D213" s="51"/>
      <c r="E213" s="51"/>
      <c r="F213" s="51">
        <v>30</v>
      </c>
      <c r="G213" s="51">
        <v>1</v>
      </c>
      <c r="H213" s="51"/>
      <c r="I213" s="51"/>
      <c r="J213" s="51">
        <v>1</v>
      </c>
      <c r="K213" s="51"/>
      <c r="L213" s="84"/>
    </row>
    <row r="214" spans="1:12" ht="24.75" customHeight="1" x14ac:dyDescent="0.25">
      <c r="A214" s="77"/>
      <c r="B214" s="150" t="s">
        <v>422</v>
      </c>
      <c r="C214" s="79">
        <f>SUM(C215:C216)</f>
        <v>60</v>
      </c>
      <c r="D214" s="79">
        <f t="shared" ref="D214:G214" si="60">SUM(D215:D216)</f>
        <v>30</v>
      </c>
      <c r="E214" s="79"/>
      <c r="F214" s="79">
        <f t="shared" si="60"/>
        <v>30</v>
      </c>
      <c r="G214" s="79">
        <f t="shared" si="60"/>
        <v>1</v>
      </c>
      <c r="H214" s="79">
        <f t="shared" ref="H214:K214" si="61">H216</f>
        <v>0</v>
      </c>
      <c r="I214" s="79">
        <f t="shared" si="61"/>
        <v>0</v>
      </c>
      <c r="J214" s="79">
        <f t="shared" si="61"/>
        <v>0</v>
      </c>
      <c r="K214" s="79">
        <f t="shared" si="61"/>
        <v>1</v>
      </c>
      <c r="L214" s="84"/>
    </row>
    <row r="215" spans="1:12" ht="24.75" customHeight="1" x14ac:dyDescent="0.25">
      <c r="A215" s="77"/>
      <c r="B215" s="182" t="s">
        <v>383</v>
      </c>
      <c r="C215" s="51">
        <v>30</v>
      </c>
      <c r="D215" s="51">
        <v>30</v>
      </c>
      <c r="E215" s="79"/>
      <c r="F215" s="51">
        <f>C215-D215</f>
        <v>0</v>
      </c>
      <c r="G215" s="79"/>
      <c r="H215" s="79"/>
      <c r="I215" s="79"/>
      <c r="J215" s="79"/>
      <c r="K215" s="79"/>
      <c r="L215" s="84"/>
    </row>
    <row r="216" spans="1:12" ht="24.75" customHeight="1" x14ac:dyDescent="0.25">
      <c r="A216" s="53"/>
      <c r="B216" s="182" t="s">
        <v>384</v>
      </c>
      <c r="C216" s="51">
        <v>30</v>
      </c>
      <c r="D216" s="51"/>
      <c r="E216" s="51"/>
      <c r="F216" s="51">
        <f>C216-D216</f>
        <v>30</v>
      </c>
      <c r="G216" s="51">
        <v>1</v>
      </c>
      <c r="H216" s="51"/>
      <c r="I216" s="51"/>
      <c r="J216" s="51"/>
      <c r="K216" s="51">
        <v>1</v>
      </c>
      <c r="L216" s="84"/>
    </row>
    <row r="217" spans="1:12" ht="24.75" customHeight="1" x14ac:dyDescent="0.25">
      <c r="A217" s="77"/>
      <c r="B217" s="78" t="s">
        <v>423</v>
      </c>
      <c r="C217" s="79">
        <f>C218</f>
        <v>30</v>
      </c>
      <c r="D217" s="79">
        <f t="shared" ref="D217:K217" si="62">D218</f>
        <v>0</v>
      </c>
      <c r="E217" s="79"/>
      <c r="F217" s="79">
        <f t="shared" si="62"/>
        <v>30</v>
      </c>
      <c r="G217" s="79">
        <f t="shared" si="62"/>
        <v>1</v>
      </c>
      <c r="H217" s="79">
        <f t="shared" si="62"/>
        <v>1</v>
      </c>
      <c r="I217" s="79">
        <f t="shared" si="62"/>
        <v>0</v>
      </c>
      <c r="J217" s="79">
        <f t="shared" si="62"/>
        <v>0</v>
      </c>
      <c r="K217" s="79">
        <f t="shared" si="62"/>
        <v>0</v>
      </c>
      <c r="L217" s="84"/>
    </row>
    <row r="218" spans="1:12" ht="24.75" customHeight="1" x14ac:dyDescent="0.25">
      <c r="A218" s="53"/>
      <c r="B218" s="182" t="s">
        <v>385</v>
      </c>
      <c r="C218" s="51">
        <v>30</v>
      </c>
      <c r="D218" s="51"/>
      <c r="E218" s="51"/>
      <c r="F218" s="51">
        <f t="shared" ref="F218" si="63">C218-D218</f>
        <v>30</v>
      </c>
      <c r="G218" s="51">
        <v>1</v>
      </c>
      <c r="H218" s="51">
        <v>1</v>
      </c>
      <c r="I218" s="51"/>
      <c r="J218" s="51"/>
      <c r="K218" s="79"/>
      <c r="L218" s="84"/>
    </row>
    <row r="219" spans="1:12" ht="24.75" customHeight="1" x14ac:dyDescent="0.25">
      <c r="A219" s="77"/>
      <c r="B219" s="78" t="s">
        <v>436</v>
      </c>
      <c r="C219" s="79">
        <f>C220</f>
        <v>20</v>
      </c>
      <c r="D219" s="79">
        <f t="shared" ref="D219:K219" si="64">D220</f>
        <v>20</v>
      </c>
      <c r="E219" s="79"/>
      <c r="F219" s="79">
        <f t="shared" si="64"/>
        <v>0</v>
      </c>
      <c r="G219" s="79">
        <f t="shared" si="64"/>
        <v>0</v>
      </c>
      <c r="H219" s="79">
        <f t="shared" si="64"/>
        <v>0</v>
      </c>
      <c r="I219" s="79">
        <f t="shared" si="64"/>
        <v>0</v>
      </c>
      <c r="J219" s="79">
        <f t="shared" si="64"/>
        <v>0</v>
      </c>
      <c r="K219" s="79">
        <f t="shared" si="64"/>
        <v>0</v>
      </c>
      <c r="L219" s="84"/>
    </row>
    <row r="220" spans="1:12" ht="24.75" customHeight="1" x14ac:dyDescent="0.25">
      <c r="A220" s="53"/>
      <c r="B220" s="182" t="s">
        <v>386</v>
      </c>
      <c r="C220" s="51">
        <v>20</v>
      </c>
      <c r="D220" s="51">
        <v>20</v>
      </c>
      <c r="E220" s="51"/>
      <c r="F220" s="51">
        <f>C220-D220</f>
        <v>0</v>
      </c>
      <c r="G220" s="51"/>
      <c r="H220" s="51"/>
      <c r="I220" s="51"/>
      <c r="J220" s="51"/>
      <c r="K220" s="51"/>
      <c r="L220" s="84"/>
    </row>
    <row r="221" spans="1:12" ht="24.75" customHeight="1" x14ac:dyDescent="0.25">
      <c r="A221" s="77"/>
      <c r="B221" s="78" t="s">
        <v>437</v>
      </c>
      <c r="C221" s="79">
        <f>SUM(C222:C223)</f>
        <v>50</v>
      </c>
      <c r="D221" s="79">
        <f t="shared" ref="D221:G221" si="65">SUM(D222:D223)</f>
        <v>50</v>
      </c>
      <c r="E221" s="79"/>
      <c r="F221" s="79">
        <f t="shared" si="65"/>
        <v>0</v>
      </c>
      <c r="G221" s="79">
        <f t="shared" si="65"/>
        <v>0</v>
      </c>
      <c r="H221" s="79">
        <f t="shared" ref="H221:K221" si="66">H223</f>
        <v>0</v>
      </c>
      <c r="I221" s="79">
        <f t="shared" si="66"/>
        <v>0</v>
      </c>
      <c r="J221" s="79">
        <f t="shared" si="66"/>
        <v>0</v>
      </c>
      <c r="K221" s="79">
        <f t="shared" si="66"/>
        <v>0</v>
      </c>
      <c r="L221" s="84"/>
    </row>
    <row r="222" spans="1:12" ht="24.75" customHeight="1" x14ac:dyDescent="0.25">
      <c r="A222" s="77"/>
      <c r="B222" s="182" t="s">
        <v>387</v>
      </c>
      <c r="C222" s="51">
        <v>30</v>
      </c>
      <c r="D222" s="51">
        <v>30</v>
      </c>
      <c r="E222" s="51"/>
      <c r="F222" s="51">
        <v>0</v>
      </c>
      <c r="G222" s="79"/>
      <c r="H222" s="79"/>
      <c r="I222" s="79"/>
      <c r="J222" s="79"/>
      <c r="K222" s="79"/>
      <c r="L222" s="84"/>
    </row>
    <row r="223" spans="1:12" ht="24.75" customHeight="1" x14ac:dyDescent="0.25">
      <c r="A223" s="53"/>
      <c r="B223" s="182" t="s">
        <v>388</v>
      </c>
      <c r="C223" s="51">
        <v>20</v>
      </c>
      <c r="D223" s="51">
        <v>20</v>
      </c>
      <c r="E223" s="51"/>
      <c r="F223" s="51">
        <f t="shared" ref="F223" si="67">C223-D223</f>
        <v>0</v>
      </c>
      <c r="G223" s="51"/>
      <c r="H223" s="51"/>
      <c r="I223" s="51"/>
      <c r="J223" s="51"/>
      <c r="K223" s="51"/>
      <c r="L223" s="84"/>
    </row>
    <row r="224" spans="1:12" ht="24.75" customHeight="1" x14ac:dyDescent="0.25">
      <c r="A224" s="77"/>
      <c r="B224" s="78" t="s">
        <v>438</v>
      </c>
      <c r="C224" s="79">
        <f>SUM(C225:C226)</f>
        <v>50</v>
      </c>
      <c r="D224" s="79">
        <f t="shared" ref="D224:K224" si="68">SUM(D225:D226)</f>
        <v>0</v>
      </c>
      <c r="E224" s="79"/>
      <c r="F224" s="79">
        <f t="shared" si="68"/>
        <v>50</v>
      </c>
      <c r="G224" s="79">
        <f t="shared" si="68"/>
        <v>2</v>
      </c>
      <c r="H224" s="79">
        <f t="shared" si="68"/>
        <v>0</v>
      </c>
      <c r="I224" s="79">
        <f t="shared" si="68"/>
        <v>0</v>
      </c>
      <c r="J224" s="79">
        <f t="shared" si="68"/>
        <v>0</v>
      </c>
      <c r="K224" s="79">
        <f t="shared" si="68"/>
        <v>2</v>
      </c>
      <c r="L224" s="84"/>
    </row>
    <row r="225" spans="1:12" ht="24.75" customHeight="1" x14ac:dyDescent="0.25">
      <c r="A225" s="53"/>
      <c r="B225" s="182" t="s">
        <v>389</v>
      </c>
      <c r="C225" s="51">
        <v>30</v>
      </c>
      <c r="D225" s="51"/>
      <c r="E225" s="51"/>
      <c r="F225" s="51">
        <f>C225-D225</f>
        <v>30</v>
      </c>
      <c r="G225" s="51">
        <v>1</v>
      </c>
      <c r="H225" s="51"/>
      <c r="I225" s="51"/>
      <c r="J225" s="51"/>
      <c r="K225" s="51">
        <v>1</v>
      </c>
      <c r="L225" s="84"/>
    </row>
    <row r="226" spans="1:12" ht="24.75" customHeight="1" x14ac:dyDescent="0.25">
      <c r="A226" s="53"/>
      <c r="B226" s="182" t="s">
        <v>390</v>
      </c>
      <c r="C226" s="51">
        <v>20</v>
      </c>
      <c r="D226" s="51"/>
      <c r="E226" s="51"/>
      <c r="F226" s="51">
        <f t="shared" ref="F226:F238" si="69">C226-D226</f>
        <v>20</v>
      </c>
      <c r="G226" s="51">
        <v>1</v>
      </c>
      <c r="H226" s="51"/>
      <c r="I226" s="51"/>
      <c r="J226" s="51"/>
      <c r="K226" s="51">
        <v>1</v>
      </c>
      <c r="L226" s="84"/>
    </row>
    <row r="227" spans="1:12" ht="24.75" customHeight="1" x14ac:dyDescent="0.25">
      <c r="A227" s="77"/>
      <c r="B227" s="78" t="s">
        <v>439</v>
      </c>
      <c r="C227" s="79">
        <f>SUM(C228:C229)</f>
        <v>60</v>
      </c>
      <c r="D227" s="79">
        <f t="shared" ref="D227:K227" si="70">SUM(D228:D229)</f>
        <v>0</v>
      </c>
      <c r="E227" s="79"/>
      <c r="F227" s="79">
        <f t="shared" si="70"/>
        <v>60</v>
      </c>
      <c r="G227" s="79">
        <f t="shared" si="70"/>
        <v>2</v>
      </c>
      <c r="H227" s="79">
        <f t="shared" si="70"/>
        <v>0</v>
      </c>
      <c r="I227" s="79">
        <f t="shared" si="70"/>
        <v>0</v>
      </c>
      <c r="J227" s="79">
        <f t="shared" si="70"/>
        <v>0</v>
      </c>
      <c r="K227" s="79">
        <f t="shared" si="70"/>
        <v>2</v>
      </c>
      <c r="L227" s="84"/>
    </row>
    <row r="228" spans="1:12" ht="24.75" customHeight="1" x14ac:dyDescent="0.25">
      <c r="A228" s="53"/>
      <c r="B228" s="182" t="s">
        <v>391</v>
      </c>
      <c r="C228" s="51">
        <v>30</v>
      </c>
      <c r="D228" s="51"/>
      <c r="E228" s="51"/>
      <c r="F228" s="51">
        <f t="shared" si="69"/>
        <v>30</v>
      </c>
      <c r="G228" s="51">
        <v>1</v>
      </c>
      <c r="H228" s="51"/>
      <c r="I228" s="51"/>
      <c r="J228" s="51"/>
      <c r="K228" s="51">
        <v>1</v>
      </c>
      <c r="L228" s="84"/>
    </row>
    <row r="229" spans="1:12" ht="24.75" customHeight="1" x14ac:dyDescent="0.25">
      <c r="A229" s="53"/>
      <c r="B229" s="182" t="s">
        <v>392</v>
      </c>
      <c r="C229" s="51">
        <v>30</v>
      </c>
      <c r="D229" s="51"/>
      <c r="E229" s="51"/>
      <c r="F229" s="51">
        <f t="shared" si="69"/>
        <v>30</v>
      </c>
      <c r="G229" s="51">
        <v>1</v>
      </c>
      <c r="H229" s="51"/>
      <c r="I229" s="51"/>
      <c r="J229" s="51"/>
      <c r="K229" s="51">
        <v>1</v>
      </c>
      <c r="L229" s="84"/>
    </row>
    <row r="230" spans="1:12" ht="24.75" customHeight="1" x14ac:dyDescent="0.25">
      <c r="A230" s="77">
        <v>7.3</v>
      </c>
      <c r="B230" s="78" t="s">
        <v>393</v>
      </c>
      <c r="C230" s="79">
        <f>C231+C234+C236+C239+C241+C243+C247+C249+C251+C253</f>
        <v>350</v>
      </c>
      <c r="D230" s="79">
        <f t="shared" ref="D230:K230" si="71">D231+D234+D236+D239+D241+D243+D247+D249+D251+D253</f>
        <v>80</v>
      </c>
      <c r="E230" s="79"/>
      <c r="F230" s="79">
        <f t="shared" si="71"/>
        <v>270</v>
      </c>
      <c r="G230" s="79">
        <f t="shared" si="71"/>
        <v>11</v>
      </c>
      <c r="H230" s="79">
        <f t="shared" si="71"/>
        <v>2</v>
      </c>
      <c r="I230" s="79">
        <f t="shared" si="71"/>
        <v>0</v>
      </c>
      <c r="J230" s="79">
        <f t="shared" si="71"/>
        <v>2</v>
      </c>
      <c r="K230" s="79">
        <f t="shared" si="71"/>
        <v>7</v>
      </c>
      <c r="L230" s="84"/>
    </row>
    <row r="231" spans="1:12" ht="24.75" customHeight="1" x14ac:dyDescent="0.25">
      <c r="A231" s="77"/>
      <c r="B231" s="78" t="s">
        <v>424</v>
      </c>
      <c r="C231" s="79">
        <f>SUM(C232:C233)</f>
        <v>45</v>
      </c>
      <c r="D231" s="79">
        <f t="shared" ref="D231:K231" si="72">SUM(D232:D233)</f>
        <v>0</v>
      </c>
      <c r="E231" s="79"/>
      <c r="F231" s="79">
        <f t="shared" si="72"/>
        <v>45</v>
      </c>
      <c r="G231" s="79">
        <f t="shared" si="72"/>
        <v>2</v>
      </c>
      <c r="H231" s="79">
        <f t="shared" si="72"/>
        <v>0</v>
      </c>
      <c r="I231" s="79">
        <f t="shared" si="72"/>
        <v>0</v>
      </c>
      <c r="J231" s="79">
        <f t="shared" si="72"/>
        <v>1</v>
      </c>
      <c r="K231" s="79">
        <f t="shared" si="72"/>
        <v>1</v>
      </c>
      <c r="L231" s="84"/>
    </row>
    <row r="232" spans="1:12" ht="24.75" customHeight="1" x14ac:dyDescent="0.25">
      <c r="A232" s="53"/>
      <c r="B232" s="182" t="s">
        <v>394</v>
      </c>
      <c r="C232" s="51">
        <v>30</v>
      </c>
      <c r="D232" s="51"/>
      <c r="E232" s="51"/>
      <c r="F232" s="51">
        <f t="shared" si="69"/>
        <v>30</v>
      </c>
      <c r="G232" s="51">
        <v>1</v>
      </c>
      <c r="H232" s="51"/>
      <c r="I232" s="51"/>
      <c r="J232" s="51"/>
      <c r="K232" s="51">
        <v>1</v>
      </c>
      <c r="L232" s="84"/>
    </row>
    <row r="233" spans="1:12" ht="24.75" customHeight="1" x14ac:dyDescent="0.25">
      <c r="A233" s="53"/>
      <c r="B233" s="182" t="s">
        <v>395</v>
      </c>
      <c r="C233" s="51">
        <v>15</v>
      </c>
      <c r="D233" s="51"/>
      <c r="E233" s="51"/>
      <c r="F233" s="51">
        <f t="shared" si="69"/>
        <v>15</v>
      </c>
      <c r="G233" s="51">
        <v>1</v>
      </c>
      <c r="H233" s="51"/>
      <c r="I233" s="51"/>
      <c r="J233" s="51">
        <v>1</v>
      </c>
      <c r="K233" s="51"/>
      <c r="L233" s="84"/>
    </row>
    <row r="234" spans="1:12" ht="24.75" customHeight="1" x14ac:dyDescent="0.25">
      <c r="A234" s="77"/>
      <c r="B234" s="78" t="s">
        <v>425</v>
      </c>
      <c r="C234" s="79">
        <f>C235</f>
        <v>30</v>
      </c>
      <c r="D234" s="79">
        <f t="shared" ref="D234:K234" si="73">D235</f>
        <v>30</v>
      </c>
      <c r="E234" s="79"/>
      <c r="F234" s="79">
        <f t="shared" si="73"/>
        <v>0</v>
      </c>
      <c r="G234" s="79">
        <f t="shared" si="73"/>
        <v>0</v>
      </c>
      <c r="H234" s="79">
        <f t="shared" si="73"/>
        <v>0</v>
      </c>
      <c r="I234" s="79">
        <f t="shared" si="73"/>
        <v>0</v>
      </c>
      <c r="J234" s="79">
        <f t="shared" si="73"/>
        <v>0</v>
      </c>
      <c r="K234" s="79">
        <f t="shared" si="73"/>
        <v>0</v>
      </c>
      <c r="L234" s="84"/>
    </row>
    <row r="235" spans="1:12" ht="24.75" customHeight="1" x14ac:dyDescent="0.25">
      <c r="A235" s="53"/>
      <c r="B235" s="182" t="s">
        <v>396</v>
      </c>
      <c r="C235" s="51">
        <v>30</v>
      </c>
      <c r="D235" s="51">
        <v>30</v>
      </c>
      <c r="E235" s="51"/>
      <c r="F235" s="51">
        <f t="shared" si="69"/>
        <v>0</v>
      </c>
      <c r="G235" s="79"/>
      <c r="H235" s="79"/>
      <c r="I235" s="79"/>
      <c r="J235" s="79"/>
      <c r="K235" s="79"/>
      <c r="L235" s="84"/>
    </row>
    <row r="236" spans="1:12" ht="24.75" customHeight="1" x14ac:dyDescent="0.25">
      <c r="A236" s="77"/>
      <c r="B236" s="78" t="s">
        <v>426</v>
      </c>
      <c r="C236" s="79">
        <f>SUM(C237:C238)</f>
        <v>60</v>
      </c>
      <c r="D236" s="79">
        <f t="shared" ref="D236:K236" si="74">SUM(D237:D238)</f>
        <v>0</v>
      </c>
      <c r="E236" s="79"/>
      <c r="F236" s="79">
        <f t="shared" si="74"/>
        <v>60</v>
      </c>
      <c r="G236" s="79">
        <f t="shared" si="74"/>
        <v>2</v>
      </c>
      <c r="H236" s="79">
        <f t="shared" si="74"/>
        <v>0</v>
      </c>
      <c r="I236" s="79">
        <f t="shared" si="74"/>
        <v>0</v>
      </c>
      <c r="J236" s="79">
        <f t="shared" si="74"/>
        <v>0</v>
      </c>
      <c r="K236" s="79">
        <f t="shared" si="74"/>
        <v>2</v>
      </c>
      <c r="L236" s="84"/>
    </row>
    <row r="237" spans="1:12" ht="24.75" customHeight="1" x14ac:dyDescent="0.25">
      <c r="A237" s="53"/>
      <c r="B237" s="182" t="s">
        <v>397</v>
      </c>
      <c r="C237" s="51">
        <v>30</v>
      </c>
      <c r="D237" s="51"/>
      <c r="E237" s="51"/>
      <c r="F237" s="51">
        <f t="shared" si="69"/>
        <v>30</v>
      </c>
      <c r="G237" s="51">
        <v>1</v>
      </c>
      <c r="H237" s="51"/>
      <c r="I237" s="51"/>
      <c r="J237" s="51"/>
      <c r="K237" s="51">
        <v>1</v>
      </c>
      <c r="L237" s="84"/>
    </row>
    <row r="238" spans="1:12" ht="24.75" customHeight="1" x14ac:dyDescent="0.25">
      <c r="A238" s="53"/>
      <c r="B238" s="182" t="s">
        <v>398</v>
      </c>
      <c r="C238" s="51">
        <v>30</v>
      </c>
      <c r="D238" s="51"/>
      <c r="E238" s="51"/>
      <c r="F238" s="51">
        <f t="shared" si="69"/>
        <v>30</v>
      </c>
      <c r="G238" s="51">
        <v>1</v>
      </c>
      <c r="H238" s="51"/>
      <c r="I238" s="51"/>
      <c r="J238" s="51"/>
      <c r="K238" s="51">
        <v>1</v>
      </c>
      <c r="L238" s="84"/>
    </row>
    <row r="239" spans="1:12" ht="24.75" customHeight="1" x14ac:dyDescent="0.25">
      <c r="A239" s="77"/>
      <c r="B239" s="150" t="s">
        <v>239</v>
      </c>
      <c r="C239" s="79">
        <f>C240</f>
        <v>20</v>
      </c>
      <c r="D239" s="79">
        <f t="shared" ref="D239:G239" si="75">D240</f>
        <v>20</v>
      </c>
      <c r="E239" s="79"/>
      <c r="F239" s="79">
        <f t="shared" si="75"/>
        <v>0</v>
      </c>
      <c r="G239" s="79">
        <f t="shared" si="75"/>
        <v>0</v>
      </c>
      <c r="H239" s="79"/>
      <c r="I239" s="79"/>
      <c r="J239" s="79"/>
      <c r="K239" s="79"/>
      <c r="L239" s="84"/>
    </row>
    <row r="240" spans="1:12" ht="24.75" customHeight="1" x14ac:dyDescent="0.25">
      <c r="A240" s="53"/>
      <c r="B240" s="182" t="s">
        <v>399</v>
      </c>
      <c r="C240" s="51">
        <v>20</v>
      </c>
      <c r="D240" s="51">
        <v>20</v>
      </c>
      <c r="E240" s="51"/>
      <c r="F240" s="51">
        <v>0</v>
      </c>
      <c r="G240" s="51"/>
      <c r="H240" s="51"/>
      <c r="I240" s="51"/>
      <c r="J240" s="51"/>
      <c r="K240" s="51"/>
      <c r="L240" s="84"/>
    </row>
    <row r="241" spans="1:12" ht="24.75" customHeight="1" x14ac:dyDescent="0.25">
      <c r="A241" s="77"/>
      <c r="B241" s="78" t="s">
        <v>427</v>
      </c>
      <c r="C241" s="79">
        <f>C242</f>
        <v>30</v>
      </c>
      <c r="D241" s="79">
        <f t="shared" ref="D241:K241" si="76">D242</f>
        <v>0</v>
      </c>
      <c r="E241" s="79"/>
      <c r="F241" s="79">
        <f t="shared" si="76"/>
        <v>30</v>
      </c>
      <c r="G241" s="79">
        <f t="shared" si="76"/>
        <v>1</v>
      </c>
      <c r="H241" s="79">
        <f t="shared" si="76"/>
        <v>1</v>
      </c>
      <c r="I241" s="79">
        <f t="shared" si="76"/>
        <v>0</v>
      </c>
      <c r="J241" s="79">
        <f t="shared" si="76"/>
        <v>0</v>
      </c>
      <c r="K241" s="79">
        <f t="shared" si="76"/>
        <v>0</v>
      </c>
      <c r="L241" s="84"/>
    </row>
    <row r="242" spans="1:12" ht="24.75" customHeight="1" x14ac:dyDescent="0.25">
      <c r="A242" s="53"/>
      <c r="B242" s="182" t="s">
        <v>400</v>
      </c>
      <c r="C242" s="51">
        <v>30</v>
      </c>
      <c r="D242" s="51"/>
      <c r="E242" s="51"/>
      <c r="F242" s="51">
        <f>C242-D242</f>
        <v>30</v>
      </c>
      <c r="G242" s="51">
        <v>1</v>
      </c>
      <c r="H242" s="51">
        <v>1</v>
      </c>
      <c r="I242" s="51"/>
      <c r="J242" s="51"/>
      <c r="K242" s="51"/>
      <c r="L242" s="84"/>
    </row>
    <row r="243" spans="1:12" ht="24.75" customHeight="1" x14ac:dyDescent="0.25">
      <c r="A243" s="77"/>
      <c r="B243" s="78" t="s">
        <v>428</v>
      </c>
      <c r="C243" s="79">
        <f>SUM(C244:C246)</f>
        <v>65</v>
      </c>
      <c r="D243" s="79">
        <f t="shared" ref="D243:K243" si="77">SUM(D244:D246)</f>
        <v>0</v>
      </c>
      <c r="E243" s="79"/>
      <c r="F243" s="79">
        <f t="shared" si="77"/>
        <v>65</v>
      </c>
      <c r="G243" s="79">
        <f t="shared" si="77"/>
        <v>3</v>
      </c>
      <c r="H243" s="79">
        <f t="shared" si="77"/>
        <v>1</v>
      </c>
      <c r="I243" s="79">
        <f t="shared" si="77"/>
        <v>0</v>
      </c>
      <c r="J243" s="79">
        <f t="shared" si="77"/>
        <v>0</v>
      </c>
      <c r="K243" s="79">
        <f t="shared" si="77"/>
        <v>2</v>
      </c>
      <c r="L243" s="84"/>
    </row>
    <row r="244" spans="1:12" ht="24.75" customHeight="1" x14ac:dyDescent="0.25">
      <c r="A244" s="53"/>
      <c r="B244" s="182" t="s">
        <v>401</v>
      </c>
      <c r="C244" s="51">
        <v>15</v>
      </c>
      <c r="D244" s="51"/>
      <c r="E244" s="51"/>
      <c r="F244" s="51">
        <f t="shared" ref="F244:F246" si="78">C244-D244</f>
        <v>15</v>
      </c>
      <c r="G244" s="51">
        <v>1</v>
      </c>
      <c r="H244" s="51">
        <v>1</v>
      </c>
      <c r="I244" s="51"/>
      <c r="J244" s="51"/>
      <c r="K244" s="51"/>
      <c r="L244" s="84"/>
    </row>
    <row r="245" spans="1:12" ht="24.75" customHeight="1" x14ac:dyDescent="0.25">
      <c r="A245" s="53"/>
      <c r="B245" s="183" t="s">
        <v>402</v>
      </c>
      <c r="C245" s="51">
        <v>30</v>
      </c>
      <c r="D245" s="51"/>
      <c r="E245" s="51"/>
      <c r="F245" s="51">
        <v>30</v>
      </c>
      <c r="G245" s="51">
        <v>1</v>
      </c>
      <c r="H245" s="51"/>
      <c r="I245" s="51"/>
      <c r="J245" s="51"/>
      <c r="K245" s="51">
        <v>1</v>
      </c>
      <c r="L245" s="84"/>
    </row>
    <row r="246" spans="1:12" ht="24.75" customHeight="1" x14ac:dyDescent="0.25">
      <c r="A246" s="53"/>
      <c r="B246" s="182" t="s">
        <v>403</v>
      </c>
      <c r="C246" s="51">
        <v>20</v>
      </c>
      <c r="D246" s="51"/>
      <c r="E246" s="51"/>
      <c r="F246" s="51">
        <f t="shared" si="78"/>
        <v>20</v>
      </c>
      <c r="G246" s="51">
        <v>1</v>
      </c>
      <c r="H246" s="51"/>
      <c r="I246" s="51"/>
      <c r="J246" s="51"/>
      <c r="K246" s="51">
        <v>1</v>
      </c>
      <c r="L246" s="84"/>
    </row>
    <row r="247" spans="1:12" ht="24.75" customHeight="1" x14ac:dyDescent="0.25">
      <c r="A247" s="77"/>
      <c r="B247" s="78" t="s">
        <v>429</v>
      </c>
      <c r="C247" s="79">
        <f>C248</f>
        <v>20</v>
      </c>
      <c r="D247" s="79">
        <f t="shared" ref="D247:K247" si="79">D248</f>
        <v>0</v>
      </c>
      <c r="E247" s="79"/>
      <c r="F247" s="79">
        <f t="shared" si="79"/>
        <v>20</v>
      </c>
      <c r="G247" s="79">
        <f t="shared" si="79"/>
        <v>1</v>
      </c>
      <c r="H247" s="79">
        <f t="shared" si="79"/>
        <v>0</v>
      </c>
      <c r="I247" s="79">
        <f t="shared" si="79"/>
        <v>0</v>
      </c>
      <c r="J247" s="79">
        <f t="shared" si="79"/>
        <v>0</v>
      </c>
      <c r="K247" s="79">
        <f t="shared" si="79"/>
        <v>1</v>
      </c>
      <c r="L247" s="84"/>
    </row>
    <row r="248" spans="1:12" ht="24.75" customHeight="1" x14ac:dyDescent="0.25">
      <c r="A248" s="53"/>
      <c r="B248" s="182" t="s">
        <v>404</v>
      </c>
      <c r="C248" s="51">
        <v>20</v>
      </c>
      <c r="D248" s="51"/>
      <c r="E248" s="51"/>
      <c r="F248" s="51">
        <f>C248-D248</f>
        <v>20</v>
      </c>
      <c r="G248" s="51">
        <v>1</v>
      </c>
      <c r="H248" s="51"/>
      <c r="I248" s="51"/>
      <c r="J248" s="51"/>
      <c r="K248" s="51">
        <v>1</v>
      </c>
      <c r="L248" s="84"/>
    </row>
    <row r="249" spans="1:12" ht="24.75" customHeight="1" x14ac:dyDescent="0.25">
      <c r="A249" s="77"/>
      <c r="B249" s="78" t="s">
        <v>430</v>
      </c>
      <c r="C249" s="79">
        <f>C250</f>
        <v>30</v>
      </c>
      <c r="D249" s="79">
        <f t="shared" ref="D249:K249" si="80">D250</f>
        <v>0</v>
      </c>
      <c r="E249" s="79">
        <f t="shared" si="80"/>
        <v>0</v>
      </c>
      <c r="F249" s="79">
        <f t="shared" si="80"/>
        <v>30</v>
      </c>
      <c r="G249" s="79">
        <f t="shared" si="80"/>
        <v>1</v>
      </c>
      <c r="H249" s="79">
        <f t="shared" si="80"/>
        <v>0</v>
      </c>
      <c r="I249" s="79">
        <f t="shared" si="80"/>
        <v>0</v>
      </c>
      <c r="J249" s="79">
        <f t="shared" si="80"/>
        <v>1</v>
      </c>
      <c r="K249" s="79">
        <f t="shared" si="80"/>
        <v>0</v>
      </c>
      <c r="L249" s="84"/>
    </row>
    <row r="250" spans="1:12" ht="24.75" customHeight="1" x14ac:dyDescent="0.25">
      <c r="A250" s="53"/>
      <c r="B250" s="182" t="s">
        <v>405</v>
      </c>
      <c r="C250" s="51">
        <v>30</v>
      </c>
      <c r="D250" s="51"/>
      <c r="E250" s="51"/>
      <c r="F250" s="51">
        <f>C250-D250</f>
        <v>30</v>
      </c>
      <c r="G250" s="51">
        <v>1</v>
      </c>
      <c r="H250" s="51"/>
      <c r="I250" s="51"/>
      <c r="J250" s="51">
        <v>1</v>
      </c>
      <c r="K250" s="51"/>
      <c r="L250" s="84"/>
    </row>
    <row r="251" spans="1:12" ht="24.75" customHeight="1" x14ac:dyDescent="0.25">
      <c r="A251" s="77"/>
      <c r="B251" s="78" t="s">
        <v>431</v>
      </c>
      <c r="C251" s="79">
        <f>C252</f>
        <v>20</v>
      </c>
      <c r="D251" s="79">
        <f t="shared" ref="D251:K251" si="81">D252</f>
        <v>0</v>
      </c>
      <c r="E251" s="79">
        <f t="shared" si="81"/>
        <v>0</v>
      </c>
      <c r="F251" s="79">
        <f t="shared" si="81"/>
        <v>20</v>
      </c>
      <c r="G251" s="79">
        <f t="shared" si="81"/>
        <v>1</v>
      </c>
      <c r="H251" s="79">
        <f t="shared" si="81"/>
        <v>0</v>
      </c>
      <c r="I251" s="79">
        <f t="shared" si="81"/>
        <v>0</v>
      </c>
      <c r="J251" s="79">
        <f t="shared" si="81"/>
        <v>0</v>
      </c>
      <c r="K251" s="79">
        <f t="shared" si="81"/>
        <v>1</v>
      </c>
      <c r="L251" s="84"/>
    </row>
    <row r="252" spans="1:12" ht="24.75" customHeight="1" x14ac:dyDescent="0.25">
      <c r="A252" s="53"/>
      <c r="B252" s="182" t="s">
        <v>406</v>
      </c>
      <c r="C252" s="51">
        <v>20</v>
      </c>
      <c r="D252" s="51"/>
      <c r="E252" s="51"/>
      <c r="F252" s="51">
        <f t="shared" ref="F252:F260" si="82">C252-D252</f>
        <v>20</v>
      </c>
      <c r="G252" s="51">
        <v>1</v>
      </c>
      <c r="H252" s="51"/>
      <c r="I252" s="51"/>
      <c r="J252" s="51"/>
      <c r="K252" s="51">
        <v>1</v>
      </c>
      <c r="L252" s="84"/>
    </row>
    <row r="253" spans="1:12" ht="24.75" customHeight="1" x14ac:dyDescent="0.25">
      <c r="A253" s="77"/>
      <c r="B253" s="150" t="s">
        <v>432</v>
      </c>
      <c r="C253" s="79">
        <f>C254</f>
        <v>30</v>
      </c>
      <c r="D253" s="79">
        <f t="shared" ref="D253:G253" si="83">D254</f>
        <v>30</v>
      </c>
      <c r="E253" s="79">
        <f t="shared" si="83"/>
        <v>0</v>
      </c>
      <c r="F253" s="79">
        <f t="shared" si="83"/>
        <v>0</v>
      </c>
      <c r="G253" s="79">
        <f t="shared" si="83"/>
        <v>0</v>
      </c>
      <c r="H253" s="79"/>
      <c r="I253" s="79"/>
      <c r="J253" s="79"/>
      <c r="K253" s="79"/>
      <c r="L253" s="84"/>
    </row>
    <row r="254" spans="1:12" ht="24.75" customHeight="1" x14ac:dyDescent="0.25">
      <c r="A254" s="53"/>
      <c r="B254" s="184" t="s">
        <v>407</v>
      </c>
      <c r="C254" s="51">
        <v>30</v>
      </c>
      <c r="D254" s="51">
        <v>30</v>
      </c>
      <c r="E254" s="51"/>
      <c r="F254" s="51">
        <f>C254-D254</f>
        <v>0</v>
      </c>
      <c r="G254" s="51"/>
      <c r="H254" s="51"/>
      <c r="I254" s="51"/>
      <c r="J254" s="51"/>
      <c r="K254" s="51"/>
      <c r="L254" s="84"/>
    </row>
    <row r="255" spans="1:12" ht="24.75" customHeight="1" x14ac:dyDescent="0.25">
      <c r="A255" s="77">
        <v>7.4</v>
      </c>
      <c r="B255" s="78" t="s">
        <v>408</v>
      </c>
      <c r="C255" s="79">
        <f>C256+C259</f>
        <v>75</v>
      </c>
      <c r="D255" s="79">
        <f t="shared" ref="D255:K255" si="84">D256+D259</f>
        <v>60</v>
      </c>
      <c r="E255" s="79">
        <f t="shared" si="84"/>
        <v>0</v>
      </c>
      <c r="F255" s="79">
        <f t="shared" si="84"/>
        <v>15</v>
      </c>
      <c r="G255" s="79">
        <f t="shared" si="84"/>
        <v>1</v>
      </c>
      <c r="H255" s="79">
        <f t="shared" si="84"/>
        <v>0</v>
      </c>
      <c r="I255" s="79">
        <f t="shared" si="84"/>
        <v>0</v>
      </c>
      <c r="J255" s="79">
        <f t="shared" si="84"/>
        <v>0</v>
      </c>
      <c r="K255" s="79">
        <f t="shared" si="84"/>
        <v>1</v>
      </c>
      <c r="L255" s="84"/>
    </row>
    <row r="256" spans="1:12" ht="24.75" customHeight="1" x14ac:dyDescent="0.25">
      <c r="A256" s="77"/>
      <c r="B256" s="150" t="s">
        <v>433</v>
      </c>
      <c r="C256" s="79">
        <f>SUM(C257:C258)</f>
        <v>60</v>
      </c>
      <c r="D256" s="79">
        <f t="shared" ref="D256:G256" si="85">SUM(D257:D258)</f>
        <v>60</v>
      </c>
      <c r="E256" s="79">
        <f t="shared" si="85"/>
        <v>0</v>
      </c>
      <c r="F256" s="79">
        <f t="shared" si="85"/>
        <v>0</v>
      </c>
      <c r="G256" s="79">
        <f t="shared" si="85"/>
        <v>0</v>
      </c>
      <c r="H256" s="79">
        <f t="shared" ref="H256:K256" si="86">H257</f>
        <v>0</v>
      </c>
      <c r="I256" s="79">
        <f t="shared" si="86"/>
        <v>0</v>
      </c>
      <c r="J256" s="79">
        <f t="shared" si="86"/>
        <v>0</v>
      </c>
      <c r="K256" s="79">
        <f t="shared" si="86"/>
        <v>0</v>
      </c>
      <c r="L256" s="84"/>
    </row>
    <row r="257" spans="1:12" ht="24.75" customHeight="1" x14ac:dyDescent="0.25">
      <c r="A257" s="53"/>
      <c r="B257" s="182" t="s">
        <v>409</v>
      </c>
      <c r="C257" s="51">
        <v>30</v>
      </c>
      <c r="D257" s="51">
        <v>30</v>
      </c>
      <c r="E257" s="51"/>
      <c r="F257" s="51">
        <f t="shared" si="82"/>
        <v>0</v>
      </c>
      <c r="G257" s="51"/>
      <c r="H257" s="51"/>
      <c r="I257" s="51"/>
      <c r="J257" s="79"/>
      <c r="K257" s="79"/>
      <c r="L257" s="84"/>
    </row>
    <row r="258" spans="1:12" ht="24.75" customHeight="1" x14ac:dyDescent="0.25">
      <c r="A258" s="53"/>
      <c r="B258" s="182" t="s">
        <v>409</v>
      </c>
      <c r="C258" s="51">
        <v>30</v>
      </c>
      <c r="D258" s="51">
        <v>30</v>
      </c>
      <c r="E258" s="51"/>
      <c r="F258" s="51">
        <v>0</v>
      </c>
      <c r="G258" s="51"/>
      <c r="H258" s="51"/>
      <c r="I258" s="51"/>
      <c r="J258" s="79"/>
      <c r="K258" s="79"/>
      <c r="L258" s="84"/>
    </row>
    <row r="259" spans="1:12" ht="24.75" customHeight="1" x14ac:dyDescent="0.25">
      <c r="A259" s="77"/>
      <c r="B259" s="150" t="s">
        <v>434</v>
      </c>
      <c r="C259" s="79">
        <f>C260</f>
        <v>15</v>
      </c>
      <c r="D259" s="79">
        <f t="shared" ref="D259:K259" si="87">D260</f>
        <v>0</v>
      </c>
      <c r="E259" s="79">
        <f t="shared" si="87"/>
        <v>0</v>
      </c>
      <c r="F259" s="79">
        <f t="shared" si="87"/>
        <v>15</v>
      </c>
      <c r="G259" s="79">
        <f t="shared" si="87"/>
        <v>1</v>
      </c>
      <c r="H259" s="79">
        <f t="shared" si="87"/>
        <v>0</v>
      </c>
      <c r="I259" s="79">
        <f t="shared" si="87"/>
        <v>0</v>
      </c>
      <c r="J259" s="79">
        <f t="shared" si="87"/>
        <v>0</v>
      </c>
      <c r="K259" s="79">
        <f t="shared" si="87"/>
        <v>1</v>
      </c>
      <c r="L259" s="84"/>
    </row>
    <row r="260" spans="1:12" ht="24.75" customHeight="1" x14ac:dyDescent="0.25">
      <c r="A260" s="53"/>
      <c r="B260" s="182" t="s">
        <v>157</v>
      </c>
      <c r="C260" s="51">
        <v>15</v>
      </c>
      <c r="D260" s="51"/>
      <c r="E260" s="51"/>
      <c r="F260" s="51">
        <f t="shared" si="82"/>
        <v>15</v>
      </c>
      <c r="G260" s="51">
        <v>1</v>
      </c>
      <c r="H260" s="51"/>
      <c r="I260" s="51"/>
      <c r="J260" s="51"/>
      <c r="K260" s="51">
        <v>1</v>
      </c>
      <c r="L260" s="84"/>
    </row>
    <row r="261" spans="1:12" ht="24.75" customHeight="1" x14ac:dyDescent="0.25">
      <c r="A261" s="77">
        <v>7.5</v>
      </c>
      <c r="B261" s="78" t="s">
        <v>410</v>
      </c>
      <c r="C261" s="79">
        <f>C262</f>
        <v>20</v>
      </c>
      <c r="D261" s="79">
        <f t="shared" ref="D261:K261" si="88">D262</f>
        <v>0</v>
      </c>
      <c r="E261" s="79">
        <f t="shared" si="88"/>
        <v>0</v>
      </c>
      <c r="F261" s="79">
        <f t="shared" si="88"/>
        <v>20</v>
      </c>
      <c r="G261" s="79">
        <f t="shared" si="88"/>
        <v>1</v>
      </c>
      <c r="H261" s="79">
        <f t="shared" si="88"/>
        <v>0</v>
      </c>
      <c r="I261" s="79">
        <f t="shared" si="88"/>
        <v>1</v>
      </c>
      <c r="J261" s="79">
        <f t="shared" si="88"/>
        <v>0</v>
      </c>
      <c r="K261" s="79">
        <f t="shared" si="88"/>
        <v>0</v>
      </c>
      <c r="L261" s="84"/>
    </row>
    <row r="262" spans="1:12" ht="24.75" customHeight="1" x14ac:dyDescent="0.25">
      <c r="A262" s="77"/>
      <c r="B262" s="78" t="s">
        <v>435</v>
      </c>
      <c r="C262" s="79">
        <f>C263</f>
        <v>20</v>
      </c>
      <c r="D262" s="79">
        <f t="shared" ref="D262:K262" si="89">D263</f>
        <v>0</v>
      </c>
      <c r="E262" s="79">
        <f t="shared" si="89"/>
        <v>0</v>
      </c>
      <c r="F262" s="79">
        <f t="shared" si="89"/>
        <v>20</v>
      </c>
      <c r="G262" s="79">
        <f t="shared" si="89"/>
        <v>1</v>
      </c>
      <c r="H262" s="79">
        <f t="shared" si="89"/>
        <v>0</v>
      </c>
      <c r="I262" s="79">
        <f t="shared" si="89"/>
        <v>1</v>
      </c>
      <c r="J262" s="79">
        <f t="shared" si="89"/>
        <v>0</v>
      </c>
      <c r="K262" s="79">
        <f t="shared" si="89"/>
        <v>0</v>
      </c>
      <c r="L262" s="84"/>
    </row>
    <row r="263" spans="1:12" ht="24.75" customHeight="1" x14ac:dyDescent="0.25">
      <c r="A263" s="53"/>
      <c r="B263" s="182" t="s">
        <v>411</v>
      </c>
      <c r="C263" s="51">
        <v>20</v>
      </c>
      <c r="D263" s="51"/>
      <c r="E263" s="51"/>
      <c r="F263" s="51">
        <v>20</v>
      </c>
      <c r="G263" s="51">
        <v>1</v>
      </c>
      <c r="H263" s="51"/>
      <c r="I263" s="51">
        <v>1</v>
      </c>
      <c r="J263" s="51"/>
      <c r="K263" s="79"/>
      <c r="L263" s="84"/>
    </row>
    <row r="264" spans="1:12" ht="24.75" customHeight="1" x14ac:dyDescent="0.25">
      <c r="A264" s="77">
        <v>8</v>
      </c>
      <c r="B264" s="78" t="s">
        <v>52</v>
      </c>
      <c r="C264" s="79">
        <f>C265+C272+C282</f>
        <v>570</v>
      </c>
      <c r="D264" s="79">
        <f t="shared" ref="D264:L264" si="90">D265+D272+D282</f>
        <v>200</v>
      </c>
      <c r="E264" s="79">
        <f t="shared" si="90"/>
        <v>0</v>
      </c>
      <c r="F264" s="79">
        <f t="shared" si="90"/>
        <v>370</v>
      </c>
      <c r="G264" s="79">
        <f t="shared" si="90"/>
        <v>13</v>
      </c>
      <c r="H264" s="79">
        <f t="shared" si="90"/>
        <v>8</v>
      </c>
      <c r="I264" s="79">
        <f t="shared" si="90"/>
        <v>1</v>
      </c>
      <c r="J264" s="79">
        <f t="shared" si="90"/>
        <v>4</v>
      </c>
      <c r="K264" s="79">
        <f t="shared" si="90"/>
        <v>0</v>
      </c>
      <c r="L264" s="79">
        <f t="shared" si="90"/>
        <v>0</v>
      </c>
    </row>
    <row r="265" spans="1:12" s="66" customFormat="1" ht="24.75" customHeight="1" x14ac:dyDescent="0.25">
      <c r="A265" s="77">
        <v>8.1</v>
      </c>
      <c r="B265" s="104" t="s">
        <v>72</v>
      </c>
      <c r="C265" s="79">
        <f>C266+C270</f>
        <v>120</v>
      </c>
      <c r="D265" s="79">
        <f t="shared" ref="D265:K265" si="91">D266+D270</f>
        <v>90</v>
      </c>
      <c r="E265" s="79">
        <f t="shared" si="91"/>
        <v>0</v>
      </c>
      <c r="F265" s="79">
        <f t="shared" si="91"/>
        <v>30</v>
      </c>
      <c r="G265" s="79">
        <f t="shared" si="91"/>
        <v>1</v>
      </c>
      <c r="H265" s="79">
        <f t="shared" si="91"/>
        <v>0</v>
      </c>
      <c r="I265" s="79">
        <f t="shared" si="91"/>
        <v>0</v>
      </c>
      <c r="J265" s="79">
        <f t="shared" si="91"/>
        <v>1</v>
      </c>
      <c r="K265" s="79">
        <f t="shared" si="91"/>
        <v>0</v>
      </c>
      <c r="L265" s="170"/>
    </row>
    <row r="266" spans="1:12" s="69" customFormat="1" ht="24.75" customHeight="1" x14ac:dyDescent="0.25">
      <c r="A266" s="53" t="s">
        <v>352</v>
      </c>
      <c r="B266" s="67" t="s">
        <v>243</v>
      </c>
      <c r="C266" s="51">
        <f>SUM(C267:C269)</f>
        <v>90</v>
      </c>
      <c r="D266" s="51">
        <f t="shared" ref="D266:E266" si="92">SUM(D267:D269)</f>
        <v>60</v>
      </c>
      <c r="E266" s="51">
        <f t="shared" si="92"/>
        <v>0</v>
      </c>
      <c r="F266" s="51">
        <f>SUM(F267:F269)</f>
        <v>30</v>
      </c>
      <c r="G266" s="51">
        <f>SUM(G267:G269)</f>
        <v>1</v>
      </c>
      <c r="H266" s="51">
        <f t="shared" ref="H266:J266" si="93">SUM(H267:H269)</f>
        <v>0</v>
      </c>
      <c r="I266" s="51">
        <f t="shared" si="93"/>
        <v>0</v>
      </c>
      <c r="J266" s="51">
        <f t="shared" si="93"/>
        <v>1</v>
      </c>
      <c r="K266" s="51">
        <f t="shared" ref="K266" si="94">SUM(L266:O266)</f>
        <v>0</v>
      </c>
      <c r="L266" s="166"/>
    </row>
    <row r="267" spans="1:12" s="69" customFormat="1" ht="24.75" customHeight="1" x14ac:dyDescent="0.25">
      <c r="A267" s="53"/>
      <c r="B267" s="67" t="s">
        <v>244</v>
      </c>
      <c r="C267" s="51">
        <v>30</v>
      </c>
      <c r="D267" s="51"/>
      <c r="E267" s="51"/>
      <c r="F267" s="51">
        <f t="shared" ref="F267:F271" si="95">C267-D267</f>
        <v>30</v>
      </c>
      <c r="G267" s="51">
        <f>SUM(H267:K267)</f>
        <v>1</v>
      </c>
      <c r="H267" s="51"/>
      <c r="I267" s="51"/>
      <c r="J267" s="51">
        <v>1</v>
      </c>
      <c r="K267" s="51"/>
      <c r="L267" s="166"/>
    </row>
    <row r="268" spans="1:12" s="69" customFormat="1" ht="24.75" customHeight="1" x14ac:dyDescent="0.25">
      <c r="A268" s="53"/>
      <c r="B268" s="67" t="s">
        <v>245</v>
      </c>
      <c r="C268" s="51">
        <v>30</v>
      </c>
      <c r="D268" s="51">
        <v>30</v>
      </c>
      <c r="E268" s="51"/>
      <c r="F268" s="51">
        <f t="shared" si="95"/>
        <v>0</v>
      </c>
      <c r="G268" s="51">
        <f t="shared" ref="G268:G271" si="96">SUM(H268:K268)</f>
        <v>0</v>
      </c>
      <c r="H268" s="51"/>
      <c r="I268" s="51"/>
      <c r="J268" s="51"/>
      <c r="K268" s="51"/>
      <c r="L268" s="166"/>
    </row>
    <row r="269" spans="1:12" s="69" customFormat="1" ht="24.75" customHeight="1" x14ac:dyDescent="0.25">
      <c r="A269" s="53"/>
      <c r="B269" s="67" t="s">
        <v>246</v>
      </c>
      <c r="C269" s="51">
        <v>30</v>
      </c>
      <c r="D269" s="51">
        <v>30</v>
      </c>
      <c r="E269" s="51"/>
      <c r="F269" s="51">
        <f t="shared" si="95"/>
        <v>0</v>
      </c>
      <c r="G269" s="51">
        <f t="shared" si="96"/>
        <v>0</v>
      </c>
      <c r="H269" s="51"/>
      <c r="I269" s="51"/>
      <c r="J269" s="51"/>
      <c r="K269" s="51"/>
      <c r="L269" s="166"/>
    </row>
    <row r="270" spans="1:12" s="69" customFormat="1" ht="24.75" customHeight="1" x14ac:dyDescent="0.25">
      <c r="A270" s="53" t="s">
        <v>353</v>
      </c>
      <c r="B270" s="67" t="s">
        <v>247</v>
      </c>
      <c r="C270" s="51">
        <f>SUM(C271)</f>
        <v>30</v>
      </c>
      <c r="D270" s="51">
        <f t="shared" ref="D270:K270" si="97">SUM(D271)</f>
        <v>30</v>
      </c>
      <c r="E270" s="51">
        <f t="shared" si="97"/>
        <v>0</v>
      </c>
      <c r="F270" s="51">
        <f t="shared" si="97"/>
        <v>0</v>
      </c>
      <c r="G270" s="51">
        <f t="shared" si="97"/>
        <v>0</v>
      </c>
      <c r="H270" s="51">
        <f t="shared" si="97"/>
        <v>0</v>
      </c>
      <c r="I270" s="51">
        <f t="shared" si="97"/>
        <v>0</v>
      </c>
      <c r="J270" s="51">
        <f t="shared" si="97"/>
        <v>0</v>
      </c>
      <c r="K270" s="51">
        <f t="shared" si="97"/>
        <v>0</v>
      </c>
      <c r="L270" s="51"/>
    </row>
    <row r="271" spans="1:12" s="69" customFormat="1" ht="24.75" customHeight="1" x14ac:dyDescent="0.25">
      <c r="A271" s="53"/>
      <c r="B271" s="67" t="s">
        <v>248</v>
      </c>
      <c r="C271" s="51">
        <v>30</v>
      </c>
      <c r="D271" s="51">
        <v>30</v>
      </c>
      <c r="E271" s="51"/>
      <c r="F271" s="51">
        <f t="shared" si="95"/>
        <v>0</v>
      </c>
      <c r="G271" s="51">
        <f t="shared" si="96"/>
        <v>0</v>
      </c>
      <c r="H271" s="51"/>
      <c r="I271" s="51"/>
      <c r="J271" s="51"/>
      <c r="K271" s="51"/>
      <c r="L271" s="166"/>
    </row>
    <row r="272" spans="1:12" s="66" customFormat="1" ht="24.75" customHeight="1" x14ac:dyDescent="0.25">
      <c r="A272" s="77">
        <v>8.1999999999999993</v>
      </c>
      <c r="B272" s="75" t="s">
        <v>249</v>
      </c>
      <c r="C272" s="79">
        <f>C273+C275+C277+C280</f>
        <v>150</v>
      </c>
      <c r="D272" s="79">
        <f t="shared" ref="D272:K272" si="98">D273+D275+D277+D280</f>
        <v>30</v>
      </c>
      <c r="E272" s="79">
        <f t="shared" si="98"/>
        <v>0</v>
      </c>
      <c r="F272" s="79">
        <f t="shared" si="98"/>
        <v>120</v>
      </c>
      <c r="G272" s="79">
        <f t="shared" si="98"/>
        <v>4</v>
      </c>
      <c r="H272" s="79">
        <f t="shared" si="98"/>
        <v>2</v>
      </c>
      <c r="I272" s="79">
        <f t="shared" si="98"/>
        <v>1</v>
      </c>
      <c r="J272" s="79">
        <f t="shared" si="98"/>
        <v>1</v>
      </c>
      <c r="K272" s="79">
        <f t="shared" si="98"/>
        <v>0</v>
      </c>
      <c r="L272" s="170"/>
    </row>
    <row r="273" spans="1:12" s="69" customFormat="1" ht="24.75" customHeight="1" x14ac:dyDescent="0.25">
      <c r="A273" s="53" t="s">
        <v>354</v>
      </c>
      <c r="B273" s="67" t="s">
        <v>250</v>
      </c>
      <c r="C273" s="51">
        <f>SUM(C274)</f>
        <v>30</v>
      </c>
      <c r="D273" s="51">
        <f t="shared" ref="D273:K273" si="99">SUM(D274)</f>
        <v>0</v>
      </c>
      <c r="E273" s="51">
        <f t="shared" si="99"/>
        <v>0</v>
      </c>
      <c r="F273" s="51">
        <f t="shared" si="99"/>
        <v>30</v>
      </c>
      <c r="G273" s="51">
        <f t="shared" si="99"/>
        <v>1</v>
      </c>
      <c r="H273" s="51">
        <f t="shared" si="99"/>
        <v>1</v>
      </c>
      <c r="I273" s="51">
        <f t="shared" si="99"/>
        <v>0</v>
      </c>
      <c r="J273" s="51">
        <f t="shared" si="99"/>
        <v>0</v>
      </c>
      <c r="K273" s="51">
        <f t="shared" si="99"/>
        <v>0</v>
      </c>
      <c r="L273" s="51"/>
    </row>
    <row r="274" spans="1:12" s="69" customFormat="1" ht="24.75" customHeight="1" x14ac:dyDescent="0.25">
      <c r="A274" s="53"/>
      <c r="B274" s="67" t="s">
        <v>251</v>
      </c>
      <c r="C274" s="51">
        <v>30</v>
      </c>
      <c r="D274" s="51"/>
      <c r="E274" s="51"/>
      <c r="F274" s="51">
        <f t="shared" ref="F274" si="100">C274-D274</f>
        <v>30</v>
      </c>
      <c r="G274" s="51">
        <f t="shared" ref="G274" si="101">SUM(H274:K274)</f>
        <v>1</v>
      </c>
      <c r="H274" s="51">
        <v>1</v>
      </c>
      <c r="I274" s="51"/>
      <c r="J274" s="51"/>
      <c r="K274" s="51"/>
      <c r="L274" s="166"/>
    </row>
    <row r="275" spans="1:12" s="69" customFormat="1" ht="24.75" customHeight="1" x14ac:dyDescent="0.25">
      <c r="A275" s="53" t="s">
        <v>355</v>
      </c>
      <c r="B275" s="67" t="s">
        <v>252</v>
      </c>
      <c r="C275" s="51">
        <f>SUM(C276)</f>
        <v>30</v>
      </c>
      <c r="D275" s="51">
        <f t="shared" ref="D275:K275" si="102">SUM(D276)</f>
        <v>30</v>
      </c>
      <c r="E275" s="51">
        <f t="shared" si="102"/>
        <v>0</v>
      </c>
      <c r="F275" s="51">
        <f t="shared" si="102"/>
        <v>0</v>
      </c>
      <c r="G275" s="51">
        <f t="shared" si="102"/>
        <v>0</v>
      </c>
      <c r="H275" s="51">
        <f t="shared" si="102"/>
        <v>0</v>
      </c>
      <c r="I275" s="51">
        <f t="shared" si="102"/>
        <v>0</v>
      </c>
      <c r="J275" s="51">
        <f t="shared" si="102"/>
        <v>0</v>
      </c>
      <c r="K275" s="51">
        <f t="shared" si="102"/>
        <v>0</v>
      </c>
      <c r="L275" s="166"/>
    </row>
    <row r="276" spans="1:12" s="69" customFormat="1" ht="24.75" customHeight="1" x14ac:dyDescent="0.25">
      <c r="A276" s="53"/>
      <c r="B276" s="67" t="s">
        <v>253</v>
      </c>
      <c r="C276" s="51">
        <v>30</v>
      </c>
      <c r="D276" s="51">
        <v>30</v>
      </c>
      <c r="E276" s="51"/>
      <c r="F276" s="51">
        <f t="shared" ref="F276" si="103">C276-D276</f>
        <v>0</v>
      </c>
      <c r="G276" s="51">
        <f t="shared" ref="G276" si="104">SUM(H276:K276)</f>
        <v>0</v>
      </c>
      <c r="H276" s="51"/>
      <c r="I276" s="51"/>
      <c r="J276" s="51"/>
      <c r="K276" s="51"/>
      <c r="L276" s="166"/>
    </row>
    <row r="277" spans="1:12" s="69" customFormat="1" ht="24.75" customHeight="1" x14ac:dyDescent="0.25">
      <c r="A277" s="53" t="s">
        <v>356</v>
      </c>
      <c r="B277" s="67" t="s">
        <v>254</v>
      </c>
      <c r="C277" s="51">
        <f>SUM(C278:C279)</f>
        <v>60</v>
      </c>
      <c r="D277" s="51">
        <f t="shared" ref="D277:K277" si="105">SUM(D278:D279)</f>
        <v>0</v>
      </c>
      <c r="E277" s="51">
        <f t="shared" si="105"/>
        <v>0</v>
      </c>
      <c r="F277" s="51">
        <f t="shared" si="105"/>
        <v>60</v>
      </c>
      <c r="G277" s="51">
        <f t="shared" si="105"/>
        <v>2</v>
      </c>
      <c r="H277" s="51">
        <f t="shared" si="105"/>
        <v>0</v>
      </c>
      <c r="I277" s="51">
        <f t="shared" si="105"/>
        <v>1</v>
      </c>
      <c r="J277" s="51">
        <f t="shared" si="105"/>
        <v>1</v>
      </c>
      <c r="K277" s="51">
        <f t="shared" si="105"/>
        <v>0</v>
      </c>
      <c r="L277" s="166"/>
    </row>
    <row r="278" spans="1:12" s="69" customFormat="1" ht="24.75" customHeight="1" x14ac:dyDescent="0.25">
      <c r="A278" s="53"/>
      <c r="B278" s="67" t="s">
        <v>255</v>
      </c>
      <c r="C278" s="51">
        <v>30</v>
      </c>
      <c r="D278" s="51"/>
      <c r="E278" s="51"/>
      <c r="F278" s="51">
        <f t="shared" ref="F278:F279" si="106">C278-D278</f>
        <v>30</v>
      </c>
      <c r="G278" s="51">
        <f t="shared" ref="G278:G279" si="107">SUM(H278:K278)</f>
        <v>1</v>
      </c>
      <c r="H278" s="51"/>
      <c r="I278" s="51"/>
      <c r="J278" s="51">
        <v>1</v>
      </c>
      <c r="K278" s="51"/>
      <c r="L278" s="166"/>
    </row>
    <row r="279" spans="1:12" s="69" customFormat="1" ht="24.75" customHeight="1" x14ac:dyDescent="0.25">
      <c r="A279" s="53"/>
      <c r="B279" s="67" t="s">
        <v>256</v>
      </c>
      <c r="C279" s="51">
        <v>30</v>
      </c>
      <c r="D279" s="51"/>
      <c r="E279" s="51"/>
      <c r="F279" s="51">
        <f t="shared" si="106"/>
        <v>30</v>
      </c>
      <c r="G279" s="51">
        <f t="shared" si="107"/>
        <v>1</v>
      </c>
      <c r="H279" s="51"/>
      <c r="I279" s="51">
        <v>1</v>
      </c>
      <c r="J279" s="51"/>
      <c r="K279" s="51"/>
      <c r="L279" s="166"/>
    </row>
    <row r="280" spans="1:12" s="69" customFormat="1" ht="24.75" customHeight="1" x14ac:dyDescent="0.25">
      <c r="A280" s="53" t="s">
        <v>357</v>
      </c>
      <c r="B280" s="67" t="s">
        <v>257</v>
      </c>
      <c r="C280" s="51">
        <f>SUM(C281)</f>
        <v>30</v>
      </c>
      <c r="D280" s="51">
        <f t="shared" ref="D280:K280" si="108">SUM(D281)</f>
        <v>0</v>
      </c>
      <c r="E280" s="51">
        <f t="shared" si="108"/>
        <v>0</v>
      </c>
      <c r="F280" s="51">
        <f t="shared" si="108"/>
        <v>30</v>
      </c>
      <c r="G280" s="51">
        <f t="shared" si="108"/>
        <v>1</v>
      </c>
      <c r="H280" s="51">
        <f t="shared" si="108"/>
        <v>1</v>
      </c>
      <c r="I280" s="51">
        <f t="shared" si="108"/>
        <v>0</v>
      </c>
      <c r="J280" s="51">
        <f t="shared" si="108"/>
        <v>0</v>
      </c>
      <c r="K280" s="51">
        <f t="shared" si="108"/>
        <v>0</v>
      </c>
      <c r="L280" s="51"/>
    </row>
    <row r="281" spans="1:12" s="69" customFormat="1" ht="24.75" customHeight="1" x14ac:dyDescent="0.25">
      <c r="A281" s="53"/>
      <c r="B281" s="67" t="s">
        <v>258</v>
      </c>
      <c r="C281" s="51">
        <v>30</v>
      </c>
      <c r="D281" s="51"/>
      <c r="E281" s="51"/>
      <c r="F281" s="51">
        <f t="shared" ref="F281" si="109">C281-D281</f>
        <v>30</v>
      </c>
      <c r="G281" s="51">
        <f t="shared" ref="G281" si="110">SUM(H281:K281)</f>
        <v>1</v>
      </c>
      <c r="H281" s="51">
        <v>1</v>
      </c>
      <c r="I281" s="51"/>
      <c r="J281" s="51"/>
      <c r="K281" s="51"/>
      <c r="L281" s="166"/>
    </row>
    <row r="282" spans="1:12" s="66" customFormat="1" ht="24.75" customHeight="1" x14ac:dyDescent="0.25">
      <c r="A282" s="77">
        <v>8.3000000000000007</v>
      </c>
      <c r="B282" s="75" t="s">
        <v>71</v>
      </c>
      <c r="C282" s="79">
        <f>C283+C287+C291+C293+C295+C297</f>
        <v>300</v>
      </c>
      <c r="D282" s="79">
        <f t="shared" ref="D282:K282" si="111">D283+D287+D291+D293+D295+D297</f>
        <v>80</v>
      </c>
      <c r="E282" s="79">
        <f t="shared" si="111"/>
        <v>0</v>
      </c>
      <c r="F282" s="79">
        <f t="shared" si="111"/>
        <v>220</v>
      </c>
      <c r="G282" s="79">
        <f t="shared" si="111"/>
        <v>8</v>
      </c>
      <c r="H282" s="79">
        <f t="shared" si="111"/>
        <v>6</v>
      </c>
      <c r="I282" s="79">
        <f t="shared" si="111"/>
        <v>0</v>
      </c>
      <c r="J282" s="79">
        <f t="shared" si="111"/>
        <v>2</v>
      </c>
      <c r="K282" s="79">
        <f t="shared" si="111"/>
        <v>0</v>
      </c>
      <c r="L282" s="170"/>
    </row>
    <row r="283" spans="1:12" s="69" customFormat="1" ht="24.75" customHeight="1" x14ac:dyDescent="0.25">
      <c r="A283" s="53" t="s">
        <v>358</v>
      </c>
      <c r="B283" s="67" t="s">
        <v>259</v>
      </c>
      <c r="C283" s="51">
        <f>SUM(C284:C286)</f>
        <v>80</v>
      </c>
      <c r="D283" s="51">
        <f t="shared" ref="D283:F283" si="112">SUM(D284:D286)</f>
        <v>20</v>
      </c>
      <c r="E283" s="51">
        <f t="shared" si="112"/>
        <v>0</v>
      </c>
      <c r="F283" s="51">
        <f t="shared" si="112"/>
        <v>60</v>
      </c>
      <c r="G283" s="51">
        <f>SUM(G284:G286)</f>
        <v>2</v>
      </c>
      <c r="H283" s="51">
        <f t="shared" ref="H283:K283" si="113">SUM(H284:H286)</f>
        <v>2</v>
      </c>
      <c r="I283" s="51">
        <f t="shared" si="113"/>
        <v>0</v>
      </c>
      <c r="J283" s="51">
        <f t="shared" si="113"/>
        <v>0</v>
      </c>
      <c r="K283" s="51">
        <f t="shared" si="113"/>
        <v>0</v>
      </c>
      <c r="L283" s="166"/>
    </row>
    <row r="284" spans="1:12" s="69" customFormat="1" ht="24.75" customHeight="1" x14ac:dyDescent="0.25">
      <c r="A284" s="53"/>
      <c r="B284" s="67" t="s">
        <v>260</v>
      </c>
      <c r="C284" s="51">
        <v>20</v>
      </c>
      <c r="D284" s="51">
        <v>20</v>
      </c>
      <c r="E284" s="51"/>
      <c r="F284" s="51">
        <f t="shared" ref="F284:F286" si="114">C284-D284</f>
        <v>0</v>
      </c>
      <c r="G284" s="51">
        <f t="shared" ref="G284:G286" si="115">SUM(H284:K284)</f>
        <v>0</v>
      </c>
      <c r="H284" s="51"/>
      <c r="I284" s="51"/>
      <c r="J284" s="51"/>
      <c r="K284" s="51"/>
      <c r="L284" s="166"/>
    </row>
    <row r="285" spans="1:12" s="69" customFormat="1" ht="24.75" customHeight="1" x14ac:dyDescent="0.25">
      <c r="A285" s="53"/>
      <c r="B285" s="67" t="s">
        <v>261</v>
      </c>
      <c r="C285" s="51">
        <v>30</v>
      </c>
      <c r="D285" s="51"/>
      <c r="E285" s="51"/>
      <c r="F285" s="51">
        <f t="shared" si="114"/>
        <v>30</v>
      </c>
      <c r="G285" s="51">
        <f t="shared" si="115"/>
        <v>1</v>
      </c>
      <c r="H285" s="51">
        <v>1</v>
      </c>
      <c r="I285" s="51"/>
      <c r="J285" s="51"/>
      <c r="K285" s="51"/>
      <c r="L285" s="166"/>
    </row>
    <row r="286" spans="1:12" s="69" customFormat="1" ht="24.75" customHeight="1" x14ac:dyDescent="0.25">
      <c r="A286" s="53"/>
      <c r="B286" s="67" t="s">
        <v>262</v>
      </c>
      <c r="C286" s="51">
        <v>30</v>
      </c>
      <c r="D286" s="51"/>
      <c r="E286" s="51"/>
      <c r="F286" s="51">
        <f t="shared" si="114"/>
        <v>30</v>
      </c>
      <c r="G286" s="51">
        <f t="shared" si="115"/>
        <v>1</v>
      </c>
      <c r="H286" s="51">
        <v>1</v>
      </c>
      <c r="I286" s="51"/>
      <c r="J286" s="51"/>
      <c r="K286" s="51"/>
      <c r="L286" s="166"/>
    </row>
    <row r="287" spans="1:12" s="69" customFormat="1" ht="24.75" customHeight="1" x14ac:dyDescent="0.25">
      <c r="A287" s="53" t="s">
        <v>359</v>
      </c>
      <c r="B287" s="67" t="s">
        <v>263</v>
      </c>
      <c r="C287" s="51">
        <f>SUM(C288:C290)</f>
        <v>90</v>
      </c>
      <c r="D287" s="51">
        <f t="shared" ref="D287:F287" si="116">SUM(D288:D290)</f>
        <v>30</v>
      </c>
      <c r="E287" s="51">
        <f t="shared" si="116"/>
        <v>0</v>
      </c>
      <c r="F287" s="51">
        <f t="shared" si="116"/>
        <v>60</v>
      </c>
      <c r="G287" s="51">
        <f>SUM(G288:G290)</f>
        <v>2</v>
      </c>
      <c r="H287" s="51">
        <f t="shared" ref="H287:K287" si="117">SUM(H288:H290)</f>
        <v>2</v>
      </c>
      <c r="I287" s="51">
        <f t="shared" si="117"/>
        <v>0</v>
      </c>
      <c r="J287" s="51">
        <f t="shared" si="117"/>
        <v>0</v>
      </c>
      <c r="K287" s="51">
        <f t="shared" si="117"/>
        <v>0</v>
      </c>
      <c r="L287" s="166"/>
    </row>
    <row r="288" spans="1:12" s="69" customFormat="1" ht="24.75" customHeight="1" x14ac:dyDescent="0.25">
      <c r="A288" s="53"/>
      <c r="B288" s="67" t="s">
        <v>264</v>
      </c>
      <c r="C288" s="51">
        <v>30</v>
      </c>
      <c r="D288" s="51">
        <v>30</v>
      </c>
      <c r="E288" s="51"/>
      <c r="F288" s="51">
        <f t="shared" ref="F288:F290" si="118">C288-D288</f>
        <v>0</v>
      </c>
      <c r="G288" s="51">
        <f t="shared" ref="G288:G290" si="119">SUM(H288:K288)</f>
        <v>0</v>
      </c>
      <c r="H288" s="51"/>
      <c r="I288" s="51"/>
      <c r="J288" s="51"/>
      <c r="K288" s="51"/>
      <c r="L288" s="166"/>
    </row>
    <row r="289" spans="1:12" s="69" customFormat="1" ht="24.75" customHeight="1" x14ac:dyDescent="0.25">
      <c r="A289" s="53"/>
      <c r="B289" s="67" t="s">
        <v>265</v>
      </c>
      <c r="C289" s="51">
        <v>30</v>
      </c>
      <c r="D289" s="51"/>
      <c r="E289" s="51"/>
      <c r="F289" s="51">
        <f t="shared" si="118"/>
        <v>30</v>
      </c>
      <c r="G289" s="51">
        <f t="shared" si="119"/>
        <v>1</v>
      </c>
      <c r="H289" s="51">
        <v>1</v>
      </c>
      <c r="I289" s="51"/>
      <c r="J289" s="51"/>
      <c r="K289" s="51"/>
      <c r="L289" s="166"/>
    </row>
    <row r="290" spans="1:12" s="69" customFormat="1" ht="24.75" customHeight="1" x14ac:dyDescent="0.25">
      <c r="A290" s="53"/>
      <c r="B290" s="67" t="s">
        <v>266</v>
      </c>
      <c r="C290" s="51">
        <v>30</v>
      </c>
      <c r="D290" s="51"/>
      <c r="E290" s="51"/>
      <c r="F290" s="51">
        <f t="shared" si="118"/>
        <v>30</v>
      </c>
      <c r="G290" s="51">
        <f t="shared" si="119"/>
        <v>1</v>
      </c>
      <c r="H290" s="51">
        <v>1</v>
      </c>
      <c r="I290" s="51"/>
      <c r="J290" s="51"/>
      <c r="K290" s="51"/>
      <c r="L290" s="166"/>
    </row>
    <row r="291" spans="1:12" s="69" customFormat="1" ht="24.75" customHeight="1" x14ac:dyDescent="0.25">
      <c r="A291" s="53" t="s">
        <v>360</v>
      </c>
      <c r="B291" s="67" t="s">
        <v>267</v>
      </c>
      <c r="C291" s="51">
        <f>SUM(C292)</f>
        <v>30</v>
      </c>
      <c r="D291" s="51">
        <f t="shared" ref="D291:K291" si="120">SUM(D292)</f>
        <v>0</v>
      </c>
      <c r="E291" s="51">
        <f t="shared" si="120"/>
        <v>0</v>
      </c>
      <c r="F291" s="51">
        <f t="shared" si="120"/>
        <v>30</v>
      </c>
      <c r="G291" s="51">
        <f t="shared" si="120"/>
        <v>1</v>
      </c>
      <c r="H291" s="51">
        <f t="shared" si="120"/>
        <v>0</v>
      </c>
      <c r="I291" s="51">
        <f t="shared" si="120"/>
        <v>0</v>
      </c>
      <c r="J291" s="51">
        <f t="shared" si="120"/>
        <v>1</v>
      </c>
      <c r="K291" s="51">
        <f t="shared" si="120"/>
        <v>0</v>
      </c>
      <c r="L291" s="166"/>
    </row>
    <row r="292" spans="1:12" s="69" customFormat="1" ht="24.75" customHeight="1" x14ac:dyDescent="0.25">
      <c r="A292" s="53"/>
      <c r="B292" s="67" t="s">
        <v>268</v>
      </c>
      <c r="C292" s="51">
        <v>30</v>
      </c>
      <c r="D292" s="51"/>
      <c r="E292" s="51"/>
      <c r="F292" s="51">
        <f t="shared" ref="F292" si="121">C292-D292</f>
        <v>30</v>
      </c>
      <c r="G292" s="51">
        <f t="shared" ref="G292" si="122">SUM(H292:K292)</f>
        <v>1</v>
      </c>
      <c r="H292" s="51"/>
      <c r="I292" s="51"/>
      <c r="J292" s="51">
        <v>1</v>
      </c>
      <c r="K292" s="51"/>
      <c r="L292" s="166"/>
    </row>
    <row r="293" spans="1:12" s="69" customFormat="1" ht="24.75" customHeight="1" x14ac:dyDescent="0.25">
      <c r="A293" s="53" t="s">
        <v>361</v>
      </c>
      <c r="B293" s="67" t="s">
        <v>269</v>
      </c>
      <c r="C293" s="51">
        <f>SUM(C294)</f>
        <v>30</v>
      </c>
      <c r="D293" s="51">
        <f t="shared" ref="D293:K293" si="123">SUM(D294)</f>
        <v>30</v>
      </c>
      <c r="E293" s="51">
        <f t="shared" si="123"/>
        <v>0</v>
      </c>
      <c r="F293" s="51">
        <f t="shared" si="123"/>
        <v>0</v>
      </c>
      <c r="G293" s="51">
        <f t="shared" si="123"/>
        <v>0</v>
      </c>
      <c r="H293" s="51">
        <f t="shared" si="123"/>
        <v>0</v>
      </c>
      <c r="I293" s="51">
        <f t="shared" si="123"/>
        <v>0</v>
      </c>
      <c r="J293" s="51">
        <f t="shared" si="123"/>
        <v>0</v>
      </c>
      <c r="K293" s="51">
        <f t="shared" si="123"/>
        <v>0</v>
      </c>
      <c r="L293" s="166"/>
    </row>
    <row r="294" spans="1:12" s="69" customFormat="1" ht="24.75" customHeight="1" x14ac:dyDescent="0.25">
      <c r="A294" s="53"/>
      <c r="B294" s="67" t="s">
        <v>270</v>
      </c>
      <c r="C294" s="51">
        <v>30</v>
      </c>
      <c r="D294" s="51">
        <v>30</v>
      </c>
      <c r="E294" s="51"/>
      <c r="F294" s="51">
        <f t="shared" ref="F294" si="124">C294-D294</f>
        <v>0</v>
      </c>
      <c r="G294" s="51">
        <f t="shared" ref="G294" si="125">SUM(H294:K294)</f>
        <v>0</v>
      </c>
      <c r="H294" s="51"/>
      <c r="I294" s="51"/>
      <c r="J294" s="51"/>
      <c r="K294" s="51"/>
      <c r="L294" s="166"/>
    </row>
    <row r="295" spans="1:12" s="69" customFormat="1" ht="24.75" customHeight="1" x14ac:dyDescent="0.25">
      <c r="A295" s="53" t="s">
        <v>362</v>
      </c>
      <c r="B295" s="67" t="s">
        <v>271</v>
      </c>
      <c r="C295" s="51">
        <f>SUM(C296)</f>
        <v>10</v>
      </c>
      <c r="D295" s="51">
        <f t="shared" ref="D295:K295" si="126">SUM(D296)</f>
        <v>0</v>
      </c>
      <c r="E295" s="51">
        <f t="shared" si="126"/>
        <v>0</v>
      </c>
      <c r="F295" s="51">
        <f t="shared" si="126"/>
        <v>10</v>
      </c>
      <c r="G295" s="51">
        <f t="shared" si="126"/>
        <v>1</v>
      </c>
      <c r="H295" s="51">
        <f t="shared" si="126"/>
        <v>1</v>
      </c>
      <c r="I295" s="51">
        <f t="shared" si="126"/>
        <v>0</v>
      </c>
      <c r="J295" s="51">
        <f t="shared" si="126"/>
        <v>0</v>
      </c>
      <c r="K295" s="51">
        <f t="shared" si="126"/>
        <v>0</v>
      </c>
      <c r="L295" s="166"/>
    </row>
    <row r="296" spans="1:12" s="69" customFormat="1" ht="24.75" customHeight="1" x14ac:dyDescent="0.25">
      <c r="A296" s="53"/>
      <c r="B296" s="67" t="s">
        <v>272</v>
      </c>
      <c r="C296" s="51">
        <v>10</v>
      </c>
      <c r="D296" s="51"/>
      <c r="E296" s="51"/>
      <c r="F296" s="51">
        <f t="shared" ref="F296" si="127">C296-D296</f>
        <v>10</v>
      </c>
      <c r="G296" s="51">
        <f t="shared" ref="G296" si="128">SUM(H296:K296)</f>
        <v>1</v>
      </c>
      <c r="H296" s="51">
        <v>1</v>
      </c>
      <c r="I296" s="51"/>
      <c r="J296" s="51"/>
      <c r="K296" s="51"/>
      <c r="L296" s="166"/>
    </row>
    <row r="297" spans="1:12" s="69" customFormat="1" ht="24.75" customHeight="1" x14ac:dyDescent="0.25">
      <c r="A297" s="53" t="s">
        <v>363</v>
      </c>
      <c r="B297" s="67" t="s">
        <v>273</v>
      </c>
      <c r="C297" s="51">
        <f>SUM(C298:C299)</f>
        <v>60</v>
      </c>
      <c r="D297" s="51">
        <f t="shared" ref="D297:K297" si="129">SUM(D298:D299)</f>
        <v>0</v>
      </c>
      <c r="E297" s="51">
        <f t="shared" si="129"/>
        <v>0</v>
      </c>
      <c r="F297" s="51">
        <f t="shared" si="129"/>
        <v>60</v>
      </c>
      <c r="G297" s="51">
        <f t="shared" si="129"/>
        <v>2</v>
      </c>
      <c r="H297" s="51">
        <f t="shared" si="129"/>
        <v>1</v>
      </c>
      <c r="I297" s="51">
        <f t="shared" si="129"/>
        <v>0</v>
      </c>
      <c r="J297" s="51">
        <f t="shared" si="129"/>
        <v>1</v>
      </c>
      <c r="K297" s="51">
        <f t="shared" si="129"/>
        <v>0</v>
      </c>
      <c r="L297" s="166"/>
    </row>
    <row r="298" spans="1:12" s="69" customFormat="1" ht="24.75" customHeight="1" x14ac:dyDescent="0.25">
      <c r="A298" s="53"/>
      <c r="B298" s="67" t="s">
        <v>274</v>
      </c>
      <c r="C298" s="51">
        <v>30</v>
      </c>
      <c r="D298" s="51"/>
      <c r="E298" s="51"/>
      <c r="F298" s="51">
        <f t="shared" ref="F298:F299" si="130">C298-D298</f>
        <v>30</v>
      </c>
      <c r="G298" s="51">
        <f t="shared" ref="G298:G299" si="131">SUM(H298:K298)</f>
        <v>1</v>
      </c>
      <c r="H298" s="51">
        <v>1</v>
      </c>
      <c r="I298" s="51"/>
      <c r="J298" s="51"/>
      <c r="K298" s="51"/>
      <c r="L298" s="166"/>
    </row>
    <row r="299" spans="1:12" s="69" customFormat="1" ht="24.75" customHeight="1" x14ac:dyDescent="0.25">
      <c r="A299" s="53"/>
      <c r="B299" s="67" t="s">
        <v>275</v>
      </c>
      <c r="C299" s="51">
        <v>30</v>
      </c>
      <c r="D299" s="51"/>
      <c r="E299" s="51"/>
      <c r="F299" s="51">
        <f t="shared" si="130"/>
        <v>30</v>
      </c>
      <c r="G299" s="51">
        <f t="shared" si="131"/>
        <v>1</v>
      </c>
      <c r="H299" s="51"/>
      <c r="I299" s="51"/>
      <c r="J299" s="51">
        <v>1</v>
      </c>
      <c r="K299" s="51"/>
      <c r="L299" s="166"/>
    </row>
    <row r="300" spans="1:12" s="115" customFormat="1" ht="24.75" customHeight="1" x14ac:dyDescent="0.25">
      <c r="A300" s="72">
        <v>3</v>
      </c>
      <c r="B300" s="64" t="s">
        <v>276</v>
      </c>
      <c r="C300" s="170">
        <f>C301</f>
        <v>50</v>
      </c>
      <c r="D300" s="170">
        <f t="shared" ref="D300:L300" si="132">D301</f>
        <v>50</v>
      </c>
      <c r="E300" s="170">
        <f t="shared" si="132"/>
        <v>0</v>
      </c>
      <c r="F300" s="170">
        <f t="shared" si="132"/>
        <v>0</v>
      </c>
      <c r="G300" s="170">
        <f t="shared" si="132"/>
        <v>0</v>
      </c>
      <c r="H300" s="170">
        <f t="shared" si="132"/>
        <v>0</v>
      </c>
      <c r="I300" s="170">
        <f t="shared" si="132"/>
        <v>0</v>
      </c>
      <c r="J300" s="170">
        <f t="shared" si="132"/>
        <v>0</v>
      </c>
      <c r="K300" s="170">
        <f t="shared" si="132"/>
        <v>0</v>
      </c>
      <c r="L300" s="170">
        <f t="shared" si="132"/>
        <v>0</v>
      </c>
    </row>
    <row r="301" spans="1:12" s="115" customFormat="1" ht="24.75" customHeight="1" x14ac:dyDescent="0.25">
      <c r="A301" s="72">
        <v>3.1</v>
      </c>
      <c r="B301" s="116" t="s">
        <v>33</v>
      </c>
      <c r="C301" s="170">
        <f>C302</f>
        <v>50</v>
      </c>
      <c r="D301" s="170">
        <f t="shared" ref="D301:L301" si="133">D302</f>
        <v>50</v>
      </c>
      <c r="E301" s="170">
        <f t="shared" si="133"/>
        <v>0</v>
      </c>
      <c r="F301" s="170">
        <f t="shared" si="133"/>
        <v>0</v>
      </c>
      <c r="G301" s="170">
        <f t="shared" si="133"/>
        <v>0</v>
      </c>
      <c r="H301" s="170">
        <f t="shared" si="133"/>
        <v>0</v>
      </c>
      <c r="I301" s="170">
        <f t="shared" si="133"/>
        <v>0</v>
      </c>
      <c r="J301" s="170">
        <f t="shared" si="133"/>
        <v>0</v>
      </c>
      <c r="K301" s="170">
        <f t="shared" si="133"/>
        <v>0</v>
      </c>
      <c r="L301" s="170">
        <f t="shared" si="133"/>
        <v>0</v>
      </c>
    </row>
    <row r="302" spans="1:12" s="115" customFormat="1" ht="24.75" customHeight="1" x14ac:dyDescent="0.25">
      <c r="A302" s="72"/>
      <c r="B302" s="70" t="s">
        <v>277</v>
      </c>
      <c r="C302" s="166">
        <f>SUM(C303+C304)</f>
        <v>50</v>
      </c>
      <c r="D302" s="166">
        <f t="shared" ref="D302:L302" si="134">SUM(D303+D304)</f>
        <v>50</v>
      </c>
      <c r="E302" s="166">
        <f t="shared" si="134"/>
        <v>0</v>
      </c>
      <c r="F302" s="166">
        <f t="shared" si="134"/>
        <v>0</v>
      </c>
      <c r="G302" s="166">
        <f t="shared" si="134"/>
        <v>0</v>
      </c>
      <c r="H302" s="166">
        <f t="shared" si="134"/>
        <v>0</v>
      </c>
      <c r="I302" s="166">
        <f t="shared" si="134"/>
        <v>0</v>
      </c>
      <c r="J302" s="166">
        <f t="shared" si="134"/>
        <v>0</v>
      </c>
      <c r="K302" s="166">
        <f t="shared" si="134"/>
        <v>0</v>
      </c>
      <c r="L302" s="166">
        <f t="shared" si="134"/>
        <v>0</v>
      </c>
    </row>
    <row r="303" spans="1:12" s="115" customFormat="1" ht="24.75" customHeight="1" x14ac:dyDescent="0.25">
      <c r="A303" s="72"/>
      <c r="B303" s="70" t="s">
        <v>278</v>
      </c>
      <c r="C303" s="166">
        <v>30</v>
      </c>
      <c r="D303" s="166">
        <f>C303</f>
        <v>30</v>
      </c>
      <c r="E303" s="166"/>
      <c r="F303" s="166"/>
      <c r="G303" s="166"/>
      <c r="H303" s="166"/>
      <c r="I303" s="166"/>
      <c r="J303" s="166"/>
      <c r="K303" s="166"/>
      <c r="L303" s="173"/>
    </row>
    <row r="304" spans="1:12" s="115" customFormat="1" ht="24.75" customHeight="1" x14ac:dyDescent="0.25">
      <c r="A304" s="72"/>
      <c r="B304" s="70" t="s">
        <v>290</v>
      </c>
      <c r="C304" s="166">
        <v>20</v>
      </c>
      <c r="D304" s="166">
        <f>C304</f>
        <v>20</v>
      </c>
      <c r="E304" s="166"/>
      <c r="F304" s="166"/>
      <c r="G304" s="166"/>
      <c r="H304" s="166"/>
      <c r="I304" s="166"/>
      <c r="J304" s="166"/>
      <c r="K304" s="166"/>
      <c r="L304" s="173"/>
    </row>
    <row r="305" spans="1:12" s="66" customFormat="1" ht="24.75" customHeight="1" x14ac:dyDescent="0.25">
      <c r="A305" s="72" t="s">
        <v>19</v>
      </c>
      <c r="B305" s="78" t="s">
        <v>20</v>
      </c>
      <c r="C305" s="174">
        <f>C306+C316</f>
        <v>150</v>
      </c>
      <c r="D305" s="174">
        <f t="shared" ref="D305:K305" si="135">D306+D316</f>
        <v>30</v>
      </c>
      <c r="E305" s="174">
        <f t="shared" si="135"/>
        <v>0</v>
      </c>
      <c r="F305" s="174">
        <f t="shared" si="135"/>
        <v>120</v>
      </c>
      <c r="G305" s="174">
        <f t="shared" si="135"/>
        <v>4</v>
      </c>
      <c r="H305" s="174">
        <f t="shared" si="135"/>
        <v>0</v>
      </c>
      <c r="I305" s="174">
        <f t="shared" si="135"/>
        <v>0</v>
      </c>
      <c r="J305" s="174">
        <f t="shared" si="135"/>
        <v>0</v>
      </c>
      <c r="K305" s="174">
        <f t="shared" si="135"/>
        <v>4</v>
      </c>
      <c r="L305" s="166"/>
    </row>
    <row r="306" spans="1:12" s="66" customFormat="1" ht="24.75" customHeight="1" x14ac:dyDescent="0.25">
      <c r="A306" s="72">
        <v>1</v>
      </c>
      <c r="B306" s="64" t="s">
        <v>37</v>
      </c>
      <c r="C306" s="174">
        <f>C307+C312</f>
        <v>120</v>
      </c>
      <c r="D306" s="174">
        <f t="shared" ref="D306:K306" si="136">D307+D312</f>
        <v>0</v>
      </c>
      <c r="E306" s="174">
        <f t="shared" si="136"/>
        <v>0</v>
      </c>
      <c r="F306" s="174">
        <f t="shared" si="136"/>
        <v>120</v>
      </c>
      <c r="G306" s="174">
        <f t="shared" si="136"/>
        <v>4</v>
      </c>
      <c r="H306" s="174">
        <f t="shared" si="136"/>
        <v>0</v>
      </c>
      <c r="I306" s="174">
        <f t="shared" si="136"/>
        <v>0</v>
      </c>
      <c r="J306" s="174">
        <f t="shared" si="136"/>
        <v>0</v>
      </c>
      <c r="K306" s="174">
        <f t="shared" si="136"/>
        <v>4</v>
      </c>
      <c r="L306" s="175"/>
    </row>
    <row r="307" spans="1:12" s="66" customFormat="1" ht="24.75" customHeight="1" x14ac:dyDescent="0.25">
      <c r="A307" s="187" t="s">
        <v>292</v>
      </c>
      <c r="B307" s="185" t="s">
        <v>296</v>
      </c>
      <c r="C307" s="169">
        <f>C308+C310</f>
        <v>60</v>
      </c>
      <c r="D307" s="169">
        <f t="shared" ref="D307:F307" si="137">D308+D310</f>
        <v>0</v>
      </c>
      <c r="E307" s="169">
        <f t="shared" si="137"/>
        <v>0</v>
      </c>
      <c r="F307" s="169">
        <f t="shared" si="137"/>
        <v>60</v>
      </c>
      <c r="G307" s="92">
        <v>2</v>
      </c>
      <c r="H307" s="92"/>
      <c r="I307" s="92"/>
      <c r="J307" s="92"/>
      <c r="K307" s="92">
        <v>2</v>
      </c>
      <c r="L307" s="169"/>
    </row>
    <row r="308" spans="1:12" s="66" customFormat="1" ht="24.75" customHeight="1" x14ac:dyDescent="0.25">
      <c r="A308" s="63" t="s">
        <v>295</v>
      </c>
      <c r="B308" s="78" t="s">
        <v>297</v>
      </c>
      <c r="C308" s="167">
        <f>C309</f>
        <v>30</v>
      </c>
      <c r="D308" s="167">
        <f t="shared" ref="D308:L308" si="138">D309</f>
        <v>0</v>
      </c>
      <c r="E308" s="167">
        <f t="shared" si="138"/>
        <v>0</v>
      </c>
      <c r="F308" s="167">
        <f t="shared" si="138"/>
        <v>30</v>
      </c>
      <c r="G308" s="176">
        <f t="shared" si="138"/>
        <v>1</v>
      </c>
      <c r="H308" s="176">
        <f t="shared" si="138"/>
        <v>0</v>
      </c>
      <c r="I308" s="176">
        <f t="shared" si="138"/>
        <v>0</v>
      </c>
      <c r="J308" s="176">
        <f t="shared" si="138"/>
        <v>0</v>
      </c>
      <c r="K308" s="176">
        <f t="shared" si="138"/>
        <v>1</v>
      </c>
      <c r="L308" s="176">
        <f t="shared" si="138"/>
        <v>0</v>
      </c>
    </row>
    <row r="309" spans="1:12" s="66" customFormat="1" ht="24.75" customHeight="1" x14ac:dyDescent="0.25">
      <c r="A309" s="63"/>
      <c r="B309" s="178" t="s">
        <v>298</v>
      </c>
      <c r="C309" s="167">
        <v>30</v>
      </c>
      <c r="D309" s="168"/>
      <c r="E309" s="92"/>
      <c r="F309" s="167">
        <v>30</v>
      </c>
      <c r="G309" s="55">
        <v>1</v>
      </c>
      <c r="H309" s="55"/>
      <c r="I309" s="55"/>
      <c r="J309" s="55"/>
      <c r="K309" s="55">
        <v>1</v>
      </c>
      <c r="L309" s="176"/>
    </row>
    <row r="310" spans="1:12" s="66" customFormat="1" ht="24.75" customHeight="1" x14ac:dyDescent="0.25">
      <c r="A310" s="63" t="s">
        <v>364</v>
      </c>
      <c r="B310" s="78" t="s">
        <v>299</v>
      </c>
      <c r="C310" s="167">
        <f>C311</f>
        <v>30</v>
      </c>
      <c r="D310" s="167">
        <f t="shared" ref="D310:F310" si="139">D311</f>
        <v>0</v>
      </c>
      <c r="E310" s="167">
        <f t="shared" si="139"/>
        <v>0</v>
      </c>
      <c r="F310" s="167">
        <f t="shared" si="139"/>
        <v>30</v>
      </c>
      <c r="G310" s="176">
        <f t="shared" ref="G310:K310" si="140">G311</f>
        <v>1</v>
      </c>
      <c r="H310" s="176">
        <f t="shared" si="140"/>
        <v>0</v>
      </c>
      <c r="I310" s="176">
        <f t="shared" si="140"/>
        <v>0</v>
      </c>
      <c r="J310" s="176">
        <f t="shared" si="140"/>
        <v>0</v>
      </c>
      <c r="K310" s="176">
        <f t="shared" si="140"/>
        <v>1</v>
      </c>
      <c r="L310" s="176"/>
    </row>
    <row r="311" spans="1:12" s="66" customFormat="1" ht="24.75" customHeight="1" x14ac:dyDescent="0.25">
      <c r="A311" s="63"/>
      <c r="B311" s="178" t="s">
        <v>300</v>
      </c>
      <c r="C311" s="167">
        <v>30</v>
      </c>
      <c r="D311" s="168"/>
      <c r="E311" s="92"/>
      <c r="F311" s="167">
        <v>30</v>
      </c>
      <c r="G311" s="55">
        <v>1</v>
      </c>
      <c r="H311" s="55"/>
      <c r="I311" s="55"/>
      <c r="J311" s="55"/>
      <c r="K311" s="55">
        <v>1</v>
      </c>
      <c r="L311" s="176"/>
    </row>
    <row r="312" spans="1:12" s="66" customFormat="1" ht="24.75" customHeight="1" x14ac:dyDescent="0.25">
      <c r="A312" s="187" t="s">
        <v>283</v>
      </c>
      <c r="B312" s="186" t="s">
        <v>284</v>
      </c>
      <c r="C312" s="177">
        <f>C313</f>
        <v>60</v>
      </c>
      <c r="D312" s="177">
        <f t="shared" ref="D312:L312" si="141">D313</f>
        <v>0</v>
      </c>
      <c r="E312" s="177">
        <f t="shared" si="141"/>
        <v>0</v>
      </c>
      <c r="F312" s="177">
        <f t="shared" si="141"/>
        <v>60</v>
      </c>
      <c r="G312" s="169">
        <f t="shared" si="141"/>
        <v>2</v>
      </c>
      <c r="H312" s="169">
        <f t="shared" si="141"/>
        <v>0</v>
      </c>
      <c r="I312" s="169">
        <f t="shared" si="141"/>
        <v>0</v>
      </c>
      <c r="J312" s="169">
        <f t="shared" si="141"/>
        <v>0</v>
      </c>
      <c r="K312" s="169">
        <v>2</v>
      </c>
      <c r="L312" s="176">
        <f t="shared" si="141"/>
        <v>0</v>
      </c>
    </row>
    <row r="313" spans="1:12" s="66" customFormat="1" ht="24.75" customHeight="1" x14ac:dyDescent="0.25">
      <c r="A313" s="63"/>
      <c r="B313" s="178" t="s">
        <v>285</v>
      </c>
      <c r="C313" s="167">
        <f>C314+C315</f>
        <v>60</v>
      </c>
      <c r="D313" s="167">
        <f t="shared" ref="D313:L313" si="142">D314+D315</f>
        <v>0</v>
      </c>
      <c r="E313" s="167">
        <f t="shared" si="142"/>
        <v>0</v>
      </c>
      <c r="F313" s="167">
        <f t="shared" si="142"/>
        <v>60</v>
      </c>
      <c r="G313" s="167">
        <f t="shared" si="142"/>
        <v>2</v>
      </c>
      <c r="H313" s="167">
        <f t="shared" si="142"/>
        <v>0</v>
      </c>
      <c r="I313" s="167">
        <f t="shared" si="142"/>
        <v>0</v>
      </c>
      <c r="J313" s="167">
        <f t="shared" si="142"/>
        <v>0</v>
      </c>
      <c r="K313" s="167">
        <f t="shared" si="142"/>
        <v>2</v>
      </c>
      <c r="L313" s="167">
        <f t="shared" si="142"/>
        <v>0</v>
      </c>
    </row>
    <row r="314" spans="1:12" s="66" customFormat="1" ht="24.75" customHeight="1" x14ac:dyDescent="0.25">
      <c r="A314" s="63"/>
      <c r="B314" s="178" t="s">
        <v>301</v>
      </c>
      <c r="C314" s="167">
        <v>30</v>
      </c>
      <c r="D314" s="168"/>
      <c r="E314" s="92"/>
      <c r="F314" s="167">
        <v>30</v>
      </c>
      <c r="G314" s="92">
        <v>1</v>
      </c>
      <c r="H314" s="92"/>
      <c r="I314" s="92"/>
      <c r="J314" s="92"/>
      <c r="K314" s="92">
        <v>1</v>
      </c>
      <c r="L314" s="169"/>
    </row>
    <row r="315" spans="1:12" s="66" customFormat="1" ht="24.75" customHeight="1" x14ac:dyDescent="0.25">
      <c r="A315" s="63"/>
      <c r="B315" s="178" t="s">
        <v>302</v>
      </c>
      <c r="C315" s="167">
        <v>30</v>
      </c>
      <c r="D315" s="168"/>
      <c r="E315" s="92"/>
      <c r="F315" s="167">
        <v>30</v>
      </c>
      <c r="G315" s="92">
        <v>1</v>
      </c>
      <c r="H315" s="92"/>
      <c r="I315" s="92"/>
      <c r="J315" s="92"/>
      <c r="K315" s="92">
        <v>1</v>
      </c>
      <c r="L315" s="169"/>
    </row>
    <row r="316" spans="1:12" s="66" customFormat="1" ht="24.75" customHeight="1" x14ac:dyDescent="0.25">
      <c r="A316" s="72">
        <v>2</v>
      </c>
      <c r="B316" s="64" t="s">
        <v>48</v>
      </c>
      <c r="C316" s="170">
        <f>C317</f>
        <v>30</v>
      </c>
      <c r="D316" s="170">
        <f t="shared" ref="D316:L316" si="143">D317</f>
        <v>30</v>
      </c>
      <c r="E316" s="170">
        <f t="shared" si="143"/>
        <v>0</v>
      </c>
      <c r="F316" s="170">
        <f t="shared" si="143"/>
        <v>0</v>
      </c>
      <c r="G316" s="170">
        <f t="shared" si="143"/>
        <v>0</v>
      </c>
      <c r="H316" s="170">
        <f t="shared" si="143"/>
        <v>0</v>
      </c>
      <c r="I316" s="170">
        <f t="shared" si="143"/>
        <v>0</v>
      </c>
      <c r="J316" s="170">
        <f t="shared" si="143"/>
        <v>0</v>
      </c>
      <c r="K316" s="170">
        <f t="shared" si="143"/>
        <v>0</v>
      </c>
      <c r="L316" s="170">
        <f t="shared" si="143"/>
        <v>0</v>
      </c>
    </row>
    <row r="317" spans="1:12" s="76" customFormat="1" ht="24.75" customHeight="1" x14ac:dyDescent="0.25">
      <c r="A317" s="74">
        <v>2.1</v>
      </c>
      <c r="B317" s="75" t="s">
        <v>57</v>
      </c>
      <c r="C317" s="170">
        <f>C318</f>
        <v>30</v>
      </c>
      <c r="D317" s="170">
        <f t="shared" ref="D317:L317" si="144">D318</f>
        <v>30</v>
      </c>
      <c r="E317" s="170">
        <f t="shared" si="144"/>
        <v>0</v>
      </c>
      <c r="F317" s="170">
        <f t="shared" si="144"/>
        <v>0</v>
      </c>
      <c r="G317" s="170">
        <f t="shared" si="144"/>
        <v>0</v>
      </c>
      <c r="H317" s="170">
        <f t="shared" si="144"/>
        <v>0</v>
      </c>
      <c r="I317" s="170">
        <f t="shared" si="144"/>
        <v>0</v>
      </c>
      <c r="J317" s="170">
        <f t="shared" si="144"/>
        <v>0</v>
      </c>
      <c r="K317" s="170">
        <f t="shared" si="144"/>
        <v>0</v>
      </c>
      <c r="L317" s="170">
        <f t="shared" si="144"/>
        <v>0</v>
      </c>
    </row>
    <row r="318" spans="1:12" s="69" customFormat="1" ht="24.75" customHeight="1" x14ac:dyDescent="0.25">
      <c r="A318" s="63"/>
      <c r="B318" s="67" t="s">
        <v>58</v>
      </c>
      <c r="C318" s="166">
        <f>C319</f>
        <v>30</v>
      </c>
      <c r="D318" s="166">
        <f t="shared" ref="D318:K318" si="145">D319</f>
        <v>30</v>
      </c>
      <c r="E318" s="166">
        <f t="shared" si="145"/>
        <v>0</v>
      </c>
      <c r="F318" s="166">
        <f t="shared" si="145"/>
        <v>0</v>
      </c>
      <c r="G318" s="166">
        <f t="shared" si="145"/>
        <v>0</v>
      </c>
      <c r="H318" s="166">
        <f t="shared" si="145"/>
        <v>0</v>
      </c>
      <c r="I318" s="166">
        <f t="shared" si="145"/>
        <v>0</v>
      </c>
      <c r="J318" s="166">
        <f t="shared" si="145"/>
        <v>0</v>
      </c>
      <c r="K318" s="166">
        <f t="shared" si="145"/>
        <v>0</v>
      </c>
      <c r="L318" s="173"/>
    </row>
    <row r="319" spans="1:12" s="69" customFormat="1" ht="24.75" customHeight="1" x14ac:dyDescent="0.25">
      <c r="A319" s="63"/>
      <c r="B319" s="70" t="s">
        <v>56</v>
      </c>
      <c r="C319" s="166">
        <v>30</v>
      </c>
      <c r="D319" s="166">
        <v>30</v>
      </c>
      <c r="E319" s="166">
        <v>0</v>
      </c>
      <c r="F319" s="166">
        <v>0</v>
      </c>
      <c r="G319" s="166">
        <v>0</v>
      </c>
      <c r="H319" s="166">
        <v>0</v>
      </c>
      <c r="I319" s="166">
        <v>0</v>
      </c>
      <c r="J319" s="166">
        <v>0</v>
      </c>
      <c r="K319" s="166">
        <v>0</v>
      </c>
      <c r="L319" s="166"/>
    </row>
    <row r="320" spans="1:12" s="118" customFormat="1" ht="24.75" customHeight="1" x14ac:dyDescent="0.25">
      <c r="A320" s="72" t="s">
        <v>21</v>
      </c>
      <c r="B320" s="150" t="s">
        <v>22</v>
      </c>
      <c r="C320" s="84">
        <f>C8+C305</f>
        <v>4080</v>
      </c>
      <c r="D320" s="84">
        <f t="shared" ref="D320:K320" si="146">D8+D305</f>
        <v>1381</v>
      </c>
      <c r="E320" s="84">
        <f t="shared" si="146"/>
        <v>0</v>
      </c>
      <c r="F320" s="84">
        <f t="shared" si="146"/>
        <v>2699</v>
      </c>
      <c r="G320" s="84">
        <f t="shared" si="146"/>
        <v>104</v>
      </c>
      <c r="H320" s="84">
        <f t="shared" si="146"/>
        <v>16</v>
      </c>
      <c r="I320" s="84">
        <f t="shared" si="146"/>
        <v>16</v>
      </c>
      <c r="J320" s="84">
        <f t="shared" si="146"/>
        <v>11</v>
      </c>
      <c r="K320" s="84">
        <f t="shared" si="146"/>
        <v>61</v>
      </c>
      <c r="L320" s="173"/>
    </row>
  </sheetData>
  <mergeCells count="13">
    <mergeCell ref="G5:G6"/>
    <mergeCell ref="H5:K5"/>
    <mergeCell ref="L5:L6"/>
    <mergeCell ref="A1:C1"/>
    <mergeCell ref="A2:L2"/>
    <mergeCell ref="A5:A6"/>
    <mergeCell ref="B5:B6"/>
    <mergeCell ref="C5:C6"/>
    <mergeCell ref="D5:D6"/>
    <mergeCell ref="E5:E6"/>
    <mergeCell ref="F5:F6"/>
    <mergeCell ref="H4:L4"/>
    <mergeCell ref="A3:L3"/>
  </mergeCells>
  <pageMargins left="0" right="0" top="0.28000000000000003" bottom="0.24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3" sqref="A3:H3"/>
    </sheetView>
  </sheetViews>
  <sheetFormatPr defaultRowHeight="15" x14ac:dyDescent="0.25"/>
  <cols>
    <col min="1" max="1" width="4.140625" customWidth="1"/>
    <col min="2" max="2" width="20.42578125" customWidth="1"/>
    <col min="3" max="3" width="13.85546875" customWidth="1"/>
    <col min="4" max="4" width="15.42578125" customWidth="1"/>
    <col min="5" max="5" width="13.85546875" customWidth="1"/>
    <col min="6" max="6" width="16.85546875" customWidth="1"/>
    <col min="7" max="7" width="17.140625" customWidth="1"/>
    <col min="8" max="8" width="11.28515625" customWidth="1"/>
  </cols>
  <sheetData>
    <row r="1" spans="1:10" ht="18.75" x14ac:dyDescent="0.3">
      <c r="A1" s="148"/>
      <c r="B1" s="148"/>
      <c r="C1" s="148"/>
      <c r="D1" s="8"/>
      <c r="E1" s="8"/>
      <c r="H1" s="156" t="s">
        <v>440</v>
      </c>
    </row>
    <row r="2" spans="1:10" ht="15.75" customHeight="1" x14ac:dyDescent="0.25">
      <c r="A2" s="229" t="s">
        <v>34</v>
      </c>
      <c r="B2" s="229"/>
      <c r="C2" s="229"/>
      <c r="D2" s="229"/>
      <c r="E2" s="229"/>
      <c r="F2" s="229"/>
      <c r="G2" s="229"/>
      <c r="H2" s="229"/>
    </row>
    <row r="3" spans="1:10" ht="15.75" x14ac:dyDescent="0.25">
      <c r="A3" s="194" t="s">
        <v>450</v>
      </c>
      <c r="B3" s="195"/>
      <c r="C3" s="195"/>
      <c r="D3" s="195"/>
      <c r="E3" s="195"/>
      <c r="F3" s="195"/>
      <c r="G3" s="195"/>
      <c r="H3" s="195"/>
    </row>
    <row r="4" spans="1:10" ht="15.75" x14ac:dyDescent="0.25">
      <c r="A4" s="1"/>
      <c r="B4" s="1"/>
      <c r="C4" s="1"/>
      <c r="D4" s="1"/>
      <c r="E4" s="1"/>
      <c r="G4" s="209" t="s">
        <v>23</v>
      </c>
      <c r="H4" s="209"/>
    </row>
    <row r="5" spans="1:10" ht="30" customHeight="1" x14ac:dyDescent="0.25">
      <c r="A5" s="205" t="s">
        <v>0</v>
      </c>
      <c r="B5" s="205" t="s">
        <v>25</v>
      </c>
      <c r="C5" s="228" t="s">
        <v>32</v>
      </c>
      <c r="D5" s="228"/>
      <c r="E5" s="228"/>
      <c r="F5" s="224" t="s">
        <v>29</v>
      </c>
      <c r="G5" s="225"/>
      <c r="H5" s="226" t="s">
        <v>5</v>
      </c>
    </row>
    <row r="6" spans="1:10" ht="45.75" customHeight="1" x14ac:dyDescent="0.25">
      <c r="A6" s="206"/>
      <c r="B6" s="206"/>
      <c r="C6" s="19" t="s">
        <v>26</v>
      </c>
      <c r="D6" s="19" t="s">
        <v>27</v>
      </c>
      <c r="E6" s="22" t="s">
        <v>28</v>
      </c>
      <c r="F6" s="20" t="s">
        <v>30</v>
      </c>
      <c r="G6" s="20" t="s">
        <v>31</v>
      </c>
      <c r="H6" s="227"/>
    </row>
    <row r="7" spans="1:10" s="156" customFormat="1" ht="9.75" customHeight="1" x14ac:dyDescent="0.25">
      <c r="A7" s="157">
        <v>1</v>
      </c>
      <c r="B7" s="157">
        <v>2</v>
      </c>
      <c r="C7" s="157">
        <v>3</v>
      </c>
      <c r="D7" s="157">
        <v>4</v>
      </c>
      <c r="E7" s="157">
        <v>5</v>
      </c>
      <c r="F7" s="157">
        <v>6</v>
      </c>
      <c r="G7" s="157">
        <v>7</v>
      </c>
      <c r="H7" s="157">
        <v>8</v>
      </c>
    </row>
    <row r="8" spans="1:10" s="10" customFormat="1" ht="24.95" customHeight="1" x14ac:dyDescent="0.25">
      <c r="A8" s="165">
        <v>1</v>
      </c>
      <c r="B8" s="164" t="s">
        <v>13</v>
      </c>
      <c r="C8" s="46">
        <v>16</v>
      </c>
      <c r="D8" s="191">
        <f>200+125+50+190+827</f>
        <v>1392</v>
      </c>
      <c r="E8" s="191">
        <v>440</v>
      </c>
      <c r="F8" s="46"/>
      <c r="G8" s="46"/>
      <c r="H8" s="33"/>
    </row>
    <row r="9" spans="1:10" s="10" customFormat="1" ht="24.95" customHeight="1" x14ac:dyDescent="0.25">
      <c r="A9" s="165">
        <v>2</v>
      </c>
      <c r="B9" s="164" t="s">
        <v>14</v>
      </c>
      <c r="C9" s="46">
        <v>16</v>
      </c>
      <c r="D9" s="46">
        <f>504+133+160+100+105</f>
        <v>1002</v>
      </c>
      <c r="E9" s="46">
        <v>380</v>
      </c>
      <c r="F9" s="46"/>
      <c r="G9" s="46"/>
      <c r="H9" s="33"/>
    </row>
    <row r="10" spans="1:10" s="10" customFormat="1" ht="24.95" customHeight="1" x14ac:dyDescent="0.25">
      <c r="A10" s="165">
        <v>3</v>
      </c>
      <c r="B10" s="164" t="s">
        <v>15</v>
      </c>
      <c r="C10" s="46">
        <v>11</v>
      </c>
      <c r="D10" s="46">
        <f>30+432+445</f>
        <v>907</v>
      </c>
      <c r="E10" s="46">
        <v>285</v>
      </c>
      <c r="F10" s="46"/>
      <c r="G10" s="46"/>
      <c r="H10" s="33"/>
    </row>
    <row r="11" spans="1:10" s="10" customFormat="1" ht="29.45" customHeight="1" x14ac:dyDescent="0.25">
      <c r="A11" s="165">
        <v>4</v>
      </c>
      <c r="B11" s="164" t="s">
        <v>16</v>
      </c>
      <c r="C11" s="46">
        <v>57</v>
      </c>
      <c r="D11" s="46">
        <f>335+220+410</f>
        <v>965</v>
      </c>
      <c r="E11" s="46">
        <v>1474</v>
      </c>
      <c r="F11" s="46">
        <v>4</v>
      </c>
      <c r="G11" s="46">
        <v>120</v>
      </c>
      <c r="H11" s="33"/>
      <c r="J11" s="190"/>
    </row>
    <row r="12" spans="1:10" s="10" customFormat="1" ht="24.95" customHeight="1" x14ac:dyDescent="0.25">
      <c r="A12" s="16"/>
      <c r="B12" s="17" t="s">
        <v>55</v>
      </c>
      <c r="C12" s="163">
        <f>SUM(C8:C11)</f>
        <v>100</v>
      </c>
      <c r="D12" s="163">
        <f t="shared" ref="D12:G12" si="0">SUM(D8:D11)</f>
        <v>4266</v>
      </c>
      <c r="E12" s="163">
        <f t="shared" si="0"/>
        <v>2579</v>
      </c>
      <c r="F12" s="163">
        <f t="shared" si="0"/>
        <v>4</v>
      </c>
      <c r="G12" s="163">
        <f t="shared" si="0"/>
        <v>120</v>
      </c>
      <c r="H12" s="33"/>
      <c r="I12" s="190"/>
    </row>
  </sheetData>
  <mergeCells count="8">
    <mergeCell ref="F5:G5"/>
    <mergeCell ref="H5:H6"/>
    <mergeCell ref="C5:E5"/>
    <mergeCell ref="A2:H2"/>
    <mergeCell ref="A5:A6"/>
    <mergeCell ref="B5:B6"/>
    <mergeCell ref="G4:H4"/>
    <mergeCell ref="A3:H3"/>
  </mergeCells>
  <printOptions horizontalCentered="1"/>
  <pageMargins left="0.25" right="0.2" top="0.31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PL1</vt:lpstr>
      <vt:lpstr>PL2a</vt:lpstr>
      <vt:lpstr>PL2B</vt:lpstr>
      <vt:lpstr>PL2c</vt:lpstr>
      <vt:lpstr>PL3</vt:lpstr>
      <vt:lpstr>'PL1'!Print_Titles</vt:lpstr>
      <vt:lpstr>PL2a!Print_Titles</vt:lpstr>
      <vt:lpstr>PL2B!Print_Titles</vt:lpstr>
      <vt:lpstr>PL2c!Print_Titles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2022-11-08T01:37:03Z</cp:lastPrinted>
  <dcterms:created xsi:type="dcterms:W3CDTF">2022-04-26T01:51:28Z</dcterms:created>
  <dcterms:modified xsi:type="dcterms:W3CDTF">2022-11-28T10:56:09Z</dcterms:modified>
</cp:coreProperties>
</file>