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20490" windowHeight="7755" firstSheet="1" activeTab="1"/>
  </bookViews>
  <sheets>
    <sheet name="TH bao cao" sheetId="1" state="hidden" r:id="rId1"/>
    <sheet name="Bieu DT NQ HDND" sheetId="4" r:id="rId2"/>
  </sheets>
  <definedNames>
    <definedName name="_xlnm.Print_Titles" localSheetId="0">'TH bao cao'!$4:$5</definedName>
  </definedNames>
  <calcPr calcId="144525"/>
</workbook>
</file>

<file path=xl/calcChain.xml><?xml version="1.0" encoding="utf-8"?>
<calcChain xmlns="http://schemas.openxmlformats.org/spreadsheetml/2006/main">
  <c r="D17" i="4" l="1"/>
  <c r="D16" i="4" s="1"/>
  <c r="O15" i="1"/>
  <c r="N15" i="1"/>
  <c r="M15" i="1"/>
  <c r="L15" i="1"/>
  <c r="J15" i="1"/>
  <c r="I15" i="1"/>
  <c r="H15" i="1"/>
  <c r="E15" i="1"/>
  <c r="K16" i="1"/>
  <c r="G16" i="1"/>
  <c r="K21" i="1" l="1"/>
  <c r="C7" i="4" l="1"/>
  <c r="E16" i="4"/>
  <c r="D15" i="4"/>
  <c r="D14" i="4"/>
  <c r="D13" i="4"/>
  <c r="D10" i="4"/>
  <c r="D9" i="4"/>
  <c r="D12" i="4" l="1"/>
  <c r="K20" i="1" l="1"/>
  <c r="K19" i="1"/>
  <c r="O11" i="1" l="1"/>
  <c r="N11" i="1"/>
  <c r="M11" i="1"/>
  <c r="L11" i="1"/>
  <c r="L7" i="1" s="1"/>
  <c r="L6" i="1" s="1"/>
  <c r="J11" i="1"/>
  <c r="I11" i="1"/>
  <c r="H11" i="1"/>
  <c r="H7" i="1" s="1"/>
  <c r="H6" i="1" s="1"/>
  <c r="E11" i="1"/>
  <c r="E7" i="1" s="1"/>
  <c r="E6" i="1" s="1"/>
  <c r="K14" i="1"/>
  <c r="K13" i="1"/>
  <c r="K12" i="1"/>
  <c r="G12" i="1"/>
  <c r="G13" i="1"/>
  <c r="G14" i="1"/>
  <c r="N10" i="1"/>
  <c r="N7" i="1" s="1"/>
  <c r="N6" i="1" s="1"/>
  <c r="K10" i="1"/>
  <c r="M10" i="1"/>
  <c r="K8" i="1"/>
  <c r="M8" i="1"/>
  <c r="G9" i="1"/>
  <c r="G17" i="1"/>
  <c r="G15" i="1" s="1"/>
  <c r="G18" i="1"/>
  <c r="G19" i="1"/>
  <c r="G20" i="1"/>
  <c r="G21" i="1"/>
  <c r="I10" i="1"/>
  <c r="J10" i="1"/>
  <c r="G8" i="1"/>
  <c r="I7" i="1" l="1"/>
  <c r="I6" i="1" s="1"/>
  <c r="J7" i="1"/>
  <c r="J6" i="1" s="1"/>
  <c r="M7" i="1"/>
  <c r="M6" i="1" s="1"/>
  <c r="K11" i="1"/>
  <c r="G11" i="1"/>
  <c r="G10" i="1"/>
  <c r="K17" i="1"/>
  <c r="K15" i="1" s="1"/>
  <c r="P15" i="1"/>
  <c r="O10" i="1"/>
  <c r="K9" i="1"/>
  <c r="K7" i="1" l="1"/>
  <c r="K6" i="1" s="1"/>
  <c r="G7" i="1"/>
  <c r="G6" i="1" s="1"/>
  <c r="O7" i="1"/>
  <c r="O6" i="1" s="1"/>
  <c r="D11" i="4"/>
  <c r="D8" i="4" s="1"/>
  <c r="D7" i="4" l="1"/>
  <c r="E7" i="4" s="1"/>
  <c r="E8" i="4"/>
</calcChain>
</file>

<file path=xl/sharedStrings.xml><?xml version="1.0" encoding="utf-8"?>
<sst xmlns="http://schemas.openxmlformats.org/spreadsheetml/2006/main" count="103" uniqueCount="85">
  <si>
    <t>STT</t>
  </si>
  <si>
    <t>Tên Chương trình/dự án</t>
  </si>
  <si>
    <t>Trong đó</t>
  </si>
  <si>
    <t>Ghi chú</t>
  </si>
  <si>
    <t>ĐVT: Triệu đồng</t>
  </si>
  <si>
    <t>A</t>
  </si>
  <si>
    <t>B</t>
  </si>
  <si>
    <t>Tên nhà tài trợ (tổ chức quốc tế + Chính phủ + phi chính phủ); tổ chức cho vay</t>
  </si>
  <si>
    <t>Thời gian thực hiện Dự án vay/khoản viện trợ</t>
  </si>
  <si>
    <t>Kế hoạch vốn năm 2021 và các năm tiếp theo (nếu có)</t>
  </si>
  <si>
    <t>Số đã tiếp nhận viện trợ, vốn vay (lũy kế đến hết 31/12/2019)</t>
  </si>
  <si>
    <t>Năm 2017</t>
  </si>
  <si>
    <t>Năm 2018</t>
  </si>
  <si>
    <t>Năm 2019</t>
  </si>
  <si>
    <t>I</t>
  </si>
  <si>
    <t>Nguồn vốn vay</t>
  </si>
  <si>
    <t>II</t>
  </si>
  <si>
    <t xml:space="preserve">Nguồn vốn viện trợ </t>
  </si>
  <si>
    <t>Tổng số vốn (hành chính, sự nghiệp) cam kết viện trợ (theo quyết định phê duyệt của cấp có thẩm quyền); tổng vốn vay được phê duyệt</t>
  </si>
  <si>
    <t>TỔNG HỢP DỰ TOÁN THU, CHI TỪ NGUỒN VỐN VAY, VỐN VIỆN TRỢ (HÀNH CHÍNH, SỰ NGHIỆP) QUA CÁC NĂM 2017-2020</t>
  </si>
  <si>
    <t>Kế hoạch vốn sự nghiệp đề nghị phân bổ năm 2020</t>
  </si>
  <si>
    <t>Dự án “Chăm sóc sức khỏe nhân dân các tỉnh Tây Nguyên, giai đoạn 2” tỉnh Kon Tum</t>
  </si>
  <si>
    <t>Ngân hàng phát triển Châu Á (ADB)</t>
  </si>
  <si>
    <t>Từ năm 2014 đến năm 2020</t>
  </si>
  <si>
    <t>Bộ Y tế phê duyệt tại Quyết định số 557/QĐ-BYT ngày 02 tháng 02 năm 2020 của Bộ trưởng Bộ Y tế</t>
  </si>
  <si>
    <t>Dự án Giáo dục và Đào tạo nhân lực Y tế phục vụ cải cách hệ thống Y tế</t>
  </si>
  <si>
    <t xml:space="preserve">Ngân hàng 
thế giới (World Bank) </t>
  </si>
  <si>
    <t>Dự án An ninh y tế khu vực tiểu vùng sông Mê công mở rộng</t>
  </si>
  <si>
    <t>Từ năm 2017 đến năm 2022</t>
  </si>
  <si>
    <t>Bộ Y tế phê duyệt tại Quyết định số 205/QĐ-BYT ngày 21 tháng 01 năm 2020 của Bộ trưởng Bộ Y tế</t>
  </si>
  <si>
    <t>Liên Minh 
châu Âu (EU)</t>
  </si>
  <si>
    <t>Đơn vị thực hiện</t>
  </si>
  <si>
    <t>Sở Y tế</t>
  </si>
  <si>
    <t>4</t>
  </si>
  <si>
    <t>Chương trình mở rộng quy mô vệ sinh và nước sạch nông thôn dựa trên kết quả</t>
  </si>
  <si>
    <t>Sở NNPTNT</t>
  </si>
  <si>
    <t>Ngân hàng thế giới</t>
  </si>
  <si>
    <t>2016-2020</t>
  </si>
  <si>
    <t>Số dự toán, kế hoạch giao (lũy kế đến hết 31/12/2019)</t>
  </si>
  <si>
    <t>Sở GD ĐT</t>
  </si>
  <si>
    <t>Các đơn vị đã được phân bổ các năm trước</t>
  </si>
  <si>
    <t>Các đơn vị khác có báo cáo</t>
  </si>
  <si>
    <t>1</t>
  </si>
  <si>
    <t>Dự án "Hòa nhập người khuyết tật trong giảm nhẹ thiên tai và đa dạng hóa thu nhập tại thành phố Kon Tum, tỉnh Kon Tum</t>
  </si>
  <si>
    <t>UBND thành phố Kon Tum</t>
  </si>
  <si>
    <t>Tổ chức CBM, Cộng hòa liên bang Đức</t>
  </si>
  <si>
    <t>2015-2018</t>
  </si>
  <si>
    <t>2</t>
  </si>
  <si>
    <t>Dự án "Phát triển trẻ thơ toàn diện"</t>
  </si>
  <si>
    <t>Sở Kế hoạch và đầu tư</t>
  </si>
  <si>
    <t>UNICEF</t>
  </si>
  <si>
    <t>2017-2021</t>
  </si>
  <si>
    <t>Theo QĐ 2005/QĐ-TTg ngày 12/12/2017 của Thủ tướng CP quyết định chủ trương đầu tư DA do Quỹ Nhi đồng của LHQ tài trợ không hoàn lại cho UBND tỉnh Kon Tum; trong đó quy định nguồn vốn thực hiện cơ chế tài chính trong nước, đối với vốn ODA: 100% NSNN cấp phát. Do đó, DA này không thuộc nguồn vốn vay, vốn viện trợ thực hiện ghi thu ghi chi</t>
  </si>
  <si>
    <t>Theo BC của UBND TP, Dự án được tài trợ theo hình thức chìa khóa trao tay. Do đó, Dự án này không thuộc nguồn vốn vay, vốn viện trợ thực hiện ghi thu, ghi chi</t>
  </si>
  <si>
    <t xml:space="preserve"> (Kèm theo Công Văn số     /STC-QLNS  ngày     tháng      năm 2020 của Sở Tài chính)</t>
  </si>
  <si>
    <t xml:space="preserve">Nội dung - Đơn vị thực hiện </t>
  </si>
  <si>
    <t xml:space="preserve">TỔNG CỘNG </t>
  </si>
  <si>
    <t>Vốn vay</t>
  </si>
  <si>
    <t>Dự án Giáo dục và Đào tạo nhân lực y tế phục vụ cải cách hệ thống y tế, thực hiện ghi thu - ghi chi theo tiến độ giải ngân và trong phạm vi dự toán giao (Sở Y tế thực hiện)</t>
  </si>
  <si>
    <t>Dự án An ninh y tế khu vực tiểu vùng Mê Kông mở rộng,thực hiện ghi thu - ghi chi theo tiến độ giải ngân và trong phạm vi dự toán giao (Sở Y tế thực hiện)</t>
  </si>
  <si>
    <t>Dự án Chăm sóc sức khỏe nhân dân các tỉnh Tây Nguyên - giai đoạn 2, thực hiện ghi thu - ghi chi theo tiến độ giải ngân và trong phạm vi dự toán giao (Sở Y tế thực hiện)</t>
  </si>
  <si>
    <t xml:space="preserve">Chương trình mở rộng quy mô vệ sinh  nước sạch nông thôn theo phương thức dựa trên kết quả, thực hiện ghi thu - ghi chi theo tiến độ giải ngân và trong phạm vi dự toán giao </t>
  </si>
  <si>
    <t>Sở Nông nghiệp và PTNT</t>
  </si>
  <si>
    <t>Sở Giáo dục và Đào tạo</t>
  </si>
  <si>
    <t>Vốn viện trợ</t>
  </si>
  <si>
    <t>(Kèm theo Nghị quyết số          /NQ-HĐND ngày       tháng      năm 2020 của Hội đồng nhân dân tỉnh Kon Tum)</t>
  </si>
  <si>
    <t>Dự toán Trung ương bổ sung mục tiêu</t>
  </si>
  <si>
    <t>Dự toán địa phương giao</t>
  </si>
  <si>
    <t>Theo Văn bản số 6478/BNN-TC ngày 05/9/2019 của Bộ NNPTNT v/v dự toán vốn vay nguồn chi thường xuyên (sự nghiệp môi trường) năm 2020 của 02 Chương trình Nước sạch vay vốn WB</t>
  </si>
  <si>
    <t>Dự toán còn lại chưa phân bổ (*)</t>
  </si>
  <si>
    <t xml:space="preserve">     PHÂN BỔ NGUỒN VỐN VAY, VỐN VIỆN TRỢ KINH PHÍ SỰ NGHIỆP NĂM 2020</t>
  </si>
  <si>
    <t xml:space="preserve"> Bộ Y tế phê duyệt tại Quyết định số 1518/QĐ-BYT ngày 01 tháng 4 năm 2020 của Bộ Y tế</t>
  </si>
  <si>
    <t>3</t>
  </si>
  <si>
    <t>Dự án Cấp nước sinh hoạt</t>
  </si>
  <si>
    <t>Ủy ban nhân dân huyện Đăk Tô</t>
  </si>
  <si>
    <t>WB</t>
  </si>
  <si>
    <t>2017-2020</t>
  </si>
  <si>
    <t>Qua trao đổi, nội dung báo cáo của UBND huyện Đăk Tô là vốn vay, vốn viện trợ  (vốn đầu tư). Do đó, không thuộc nguồn vốn vay, vốn viện trợ (vốn sự nghiệp)</t>
  </si>
  <si>
    <t>Dự án hỗ trợ quản trị nhà nước tại địa phương trách nhiệm giải trình, đáp ứng được tại tỉnh Kon Tum</t>
  </si>
  <si>
    <t>Ban Quản lý dự án RALG tỉnh</t>
  </si>
  <si>
    <t>Chính phủ Bỉ</t>
  </si>
  <si>
    <t>2017-2019</t>
  </si>
  <si>
    <t>Để làm cơ sở lập thủ tục ghi thu ghi chi năm 2020 theo chỉ đạo của Cục Quản lý nợ và tài chính đối ngoại, Bộ Tài chính tại Văn bản số 60/QLN-QLVT ngày 11 tháng 3 năm 2020</t>
  </si>
  <si>
    <t>Dự án hỗ trợ quản trị nhà nước tại địa phương trách nhiệm giải trình, đáp ứng được tại tỉnh Kon Tum, thực hiện ghi thu ghi chi theo thực tế giải ngân (Ban Quản lý dự án RALG tỉnh thực hiện)</t>
  </si>
  <si>
    <r>
      <rPr>
        <i/>
        <sz val="12"/>
        <rFont val="Times New Roman"/>
        <family val="1"/>
      </rPr>
      <t>* Ghi chú:</t>
    </r>
    <r>
      <rPr>
        <sz val="12"/>
        <rFont val="Times New Roman"/>
        <family val="1"/>
      </rPr>
      <t xml:space="preserve"> Đối với Vốn vay, Vốn còn lại chưa phân bổ, giao Ủy ban nhân dân tỉnh chỉ đạo các Sở ngành chuyên môn tiếp tục rà soát nhu cầu tham mưu Ủy ban nhân dân tỉnh trình Hội đồng nhân dân tỉnh tại Khóa XI, kỳ họp thứ 10 phân bổ </t>
    </r>
    <r>
      <rPr>
        <sz val="12"/>
        <color rgb="FF7030A0"/>
        <rFont val="Times New Roman"/>
        <family val="1"/>
      </rPr>
      <t xml:space="preserve">(nếu có phát sinh) </t>
    </r>
    <r>
      <rPr>
        <sz val="12"/>
        <rFont val="Times New Roman"/>
        <family val="1"/>
      </rPr>
      <t>theo quy định.</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</si>
</sst>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_);_(* \(#,##0\);_(* &quot;-&quot;_);_(@_)"/>
    <numFmt numFmtId="165" formatCode="_(* #,##0.00_);_(* \(#,##0.00\);_(* &quot;-&quot;??_);_(@_)"/>
    <numFmt numFmtId="166" formatCode="_(* #,##0_);_(* \(#,##0\);_(* &quot;-&quot;??_);_(@_)"/>
    <numFmt numFmtId="167" formatCode="_-* #,##0\ _₫_-;\-* #,##0\ _₫_-;_-* &quot;-&quot;??\ _₫_-;_-@_-"/>
    <numFmt numFmtId="168" formatCode="_(* #,##0.00_);_(* \(#,##0.00\);_(* \-??_);_(@_)"/>
    <numFmt numFmtId="169" formatCode="_(* #,##0_);_(* \(#,##0\);_(* \-??_);_(@_)"/>
  </numFmts>
  <fonts count="10" x14ac:knownFonts="1">
    <font>
      <sz val="11"/>
      <color theme="1"/>
      <name val="Arial"/>
      <family val="2"/>
      <scheme val="minor"/>
    </font>
    <font>
      <b/>
      <sz val="13"/>
      <name val="Times New Roman"/>
      <family val="1"/>
    </font>
    <font>
      <sz val="13"/>
      <name val="Times New Roman"/>
      <family val="1"/>
    </font>
    <font>
      <sz val="12"/>
      <name val="Times New Roman"/>
      <family val="1"/>
    </font>
    <font>
      <i/>
      <sz val="12"/>
      <name val="Times New Roman"/>
      <family val="1"/>
    </font>
    <font>
      <sz val="11"/>
      <color theme="1"/>
      <name val="Arial"/>
      <family val="2"/>
      <scheme val="minor"/>
    </font>
    <font>
      <b/>
      <sz val="12"/>
      <name val="Times New Roman"/>
      <family val="1"/>
    </font>
    <font>
      <sz val="10"/>
      <name val="Arial"/>
      <family val="2"/>
    </font>
    <font>
      <sz val="12"/>
      <color theme="1"/>
      <name val="Times New Roman"/>
      <family val="2"/>
      <charset val="163"/>
    </font>
    <font>
      <sz val="12"/>
      <color rgb="FF7030A0"/>
      <name val="Times New Roman"/>
      <family val="1"/>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5">
    <xf numFmtId="0" fontId="0" fillId="0" borderId="0"/>
    <xf numFmtId="165" fontId="5" fillId="0" borderId="0" applyFont="0" applyFill="0" applyBorder="0" applyAlignment="0" applyProtection="0"/>
    <xf numFmtId="168" fontId="7" fillId="0" borderId="0" applyFill="0" applyBorder="0" applyAlignment="0" applyProtection="0"/>
    <xf numFmtId="0" fontId="7" fillId="0" borderId="0"/>
    <xf numFmtId="0" fontId="8" fillId="0" borderId="0"/>
  </cellStyleXfs>
  <cellXfs count="67">
    <xf numFmtId="0" fontId="0" fillId="0" borderId="0" xfId="0"/>
    <xf numFmtId="0" fontId="2" fillId="0" borderId="0" xfId="0" applyFont="1" applyAlignment="1">
      <alignment vertical="center"/>
    </xf>
    <xf numFmtId="0" fontId="3" fillId="0" borderId="0" xfId="0" applyFont="1" applyAlignment="1">
      <alignment vertical="center"/>
    </xf>
    <xf numFmtId="0" fontId="3" fillId="0" borderId="1" xfId="0" applyFont="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4" fillId="0" borderId="4" xfId="0" applyFont="1" applyBorder="1" applyAlignment="1">
      <alignment vertical="center"/>
    </xf>
    <xf numFmtId="0" fontId="3" fillId="0" borderId="0" xfId="0" applyFont="1" applyAlignment="1">
      <alignment horizontal="center" vertical="center"/>
    </xf>
    <xf numFmtId="166" fontId="6" fillId="0" borderId="1" xfId="1" applyNumberFormat="1" applyFont="1" applyBorder="1" applyAlignment="1">
      <alignment vertical="center"/>
    </xf>
    <xf numFmtId="0" fontId="6" fillId="0" borderId="0" xfId="0" applyFont="1" applyAlignment="1">
      <alignment vertical="center"/>
    </xf>
    <xf numFmtId="166" fontId="3" fillId="0" borderId="1" xfId="1" applyNumberFormat="1" applyFont="1" applyBorder="1" applyAlignment="1">
      <alignment vertical="center"/>
    </xf>
    <xf numFmtId="166" fontId="3" fillId="0" borderId="1" xfId="1" applyNumberFormat="1" applyFont="1" applyBorder="1" applyAlignment="1">
      <alignment horizontal="left" vertical="center" wrapText="1"/>
    </xf>
    <xf numFmtId="166" fontId="3" fillId="0" borderId="1" xfId="1" applyNumberFormat="1" applyFont="1" applyBorder="1" applyAlignment="1">
      <alignment horizontal="center" vertical="center" wrapText="1"/>
    </xf>
    <xf numFmtId="0" fontId="3" fillId="0" borderId="1" xfId="0" applyFont="1" applyBorder="1" applyAlignment="1">
      <alignment horizontal="left" vertical="center" wrapText="1"/>
    </xf>
    <xf numFmtId="167" fontId="3" fillId="0" borderId="1" xfId="0" applyNumberFormat="1" applyFont="1" applyBorder="1" applyAlignment="1">
      <alignment vertical="center" wrapText="1"/>
    </xf>
    <xf numFmtId="166" fontId="6" fillId="0" borderId="1" xfId="1" applyNumberFormat="1" applyFont="1" applyBorder="1" applyAlignment="1">
      <alignment horizontal="center" vertical="center"/>
    </xf>
    <xf numFmtId="49" fontId="3" fillId="0" borderId="0" xfId="0" applyNumberFormat="1" applyFont="1" applyAlignment="1">
      <alignment horizontal="center" vertical="center"/>
    </xf>
    <xf numFmtId="49" fontId="3" fillId="0" borderId="1" xfId="0" applyNumberFormat="1" applyFont="1" applyBorder="1" applyAlignment="1">
      <alignment horizontal="center" vertical="center"/>
    </xf>
    <xf numFmtId="49" fontId="6" fillId="0" borderId="1" xfId="1" applyNumberFormat="1" applyFont="1" applyBorder="1" applyAlignment="1">
      <alignment horizontal="center" vertical="center"/>
    </xf>
    <xf numFmtId="49" fontId="3" fillId="0" borderId="1" xfId="1" applyNumberFormat="1" applyFont="1" applyBorder="1" applyAlignment="1">
      <alignment horizontal="center" vertical="center"/>
    </xf>
    <xf numFmtId="0" fontId="4" fillId="0" borderId="0" xfId="0" applyFont="1" applyAlignment="1">
      <alignment vertical="center"/>
    </xf>
    <xf numFmtId="49" fontId="2" fillId="0" borderId="0" xfId="0" applyNumberFormat="1" applyFont="1" applyAlignment="1">
      <alignment horizontal="center" vertical="center"/>
    </xf>
    <xf numFmtId="0" fontId="2" fillId="0" borderId="0" xfId="0" applyFont="1" applyAlignment="1">
      <alignment horizontal="center" vertical="center"/>
    </xf>
    <xf numFmtId="0" fontId="3" fillId="0" borderId="0" xfId="0" applyFont="1" applyAlignment="1">
      <alignment vertical="center" wrapText="1"/>
    </xf>
    <xf numFmtId="166" fontId="6" fillId="0" borderId="1" xfId="1" applyNumberFormat="1" applyFont="1" applyBorder="1" applyAlignment="1">
      <alignment vertical="center" wrapText="1"/>
    </xf>
    <xf numFmtId="0" fontId="3" fillId="0" borderId="1" xfId="0" applyFont="1" applyBorder="1" applyAlignment="1">
      <alignment vertical="center" wrapText="1"/>
    </xf>
    <xf numFmtId="0" fontId="2" fillId="0" borderId="0" xfId="0" applyFont="1" applyAlignment="1">
      <alignment vertical="center" wrapText="1"/>
    </xf>
    <xf numFmtId="169" fontId="3" fillId="0" borderId="0" xfId="2" applyNumberFormat="1" applyFont="1" applyFill="1" applyBorder="1" applyAlignment="1" applyProtection="1">
      <alignment horizontal="center" vertical="center"/>
    </xf>
    <xf numFmtId="169" fontId="3" fillId="0" borderId="0" xfId="2" applyNumberFormat="1" applyFont="1" applyFill="1" applyBorder="1" applyAlignment="1" applyProtection="1">
      <alignment vertical="center"/>
    </xf>
    <xf numFmtId="3" fontId="3" fillId="0" borderId="0" xfId="2" applyNumberFormat="1" applyFont="1" applyFill="1" applyBorder="1" applyAlignment="1" applyProtection="1">
      <alignment horizontal="center" vertical="center"/>
    </xf>
    <xf numFmtId="169" fontId="3" fillId="0" borderId="0" xfId="2" applyNumberFormat="1" applyFont="1" applyFill="1" applyBorder="1" applyAlignment="1" applyProtection="1">
      <alignment horizontal="left" vertical="center" wrapText="1"/>
    </xf>
    <xf numFmtId="169" fontId="3" fillId="0" borderId="4" xfId="2" applyNumberFormat="1" applyFont="1" applyFill="1" applyBorder="1" applyAlignment="1" applyProtection="1">
      <alignment horizontal="center" vertical="center"/>
    </xf>
    <xf numFmtId="169" fontId="3" fillId="0" borderId="0" xfId="2" applyNumberFormat="1" applyFont="1" applyFill="1" applyBorder="1" applyAlignment="1" applyProtection="1">
      <alignment vertical="center" wrapText="1"/>
    </xf>
    <xf numFmtId="3" fontId="6" fillId="0" borderId="7" xfId="2" quotePrefix="1" applyNumberFormat="1" applyFont="1" applyFill="1" applyBorder="1" applyAlignment="1" applyProtection="1">
      <alignment horizontal="center" vertical="center" wrapText="1"/>
    </xf>
    <xf numFmtId="169" fontId="6" fillId="0" borderId="6" xfId="2" applyNumberFormat="1" applyFont="1" applyFill="1" applyBorder="1" applyAlignment="1" applyProtection="1">
      <alignment horizontal="center" vertical="center" wrapText="1"/>
    </xf>
    <xf numFmtId="169" fontId="6" fillId="0" borderId="7" xfId="2" applyNumberFormat="1" applyFont="1" applyFill="1" applyBorder="1" applyAlignment="1" applyProtection="1">
      <alignment horizontal="center" vertical="center" wrapText="1"/>
    </xf>
    <xf numFmtId="169" fontId="6" fillId="0" borderId="0" xfId="2" applyNumberFormat="1" applyFont="1" applyFill="1" applyBorder="1" applyAlignment="1" applyProtection="1">
      <alignment vertical="center"/>
    </xf>
    <xf numFmtId="169" fontId="6" fillId="0" borderId="7" xfId="2" applyNumberFormat="1" applyFont="1" applyFill="1" applyBorder="1" applyAlignment="1" applyProtection="1">
      <alignment horizontal="left" vertical="center" wrapText="1"/>
    </xf>
    <xf numFmtId="169" fontId="3" fillId="0" borderId="7" xfId="2" applyNumberFormat="1" applyFont="1" applyFill="1" applyBorder="1" applyAlignment="1" applyProtection="1">
      <alignment horizontal="left" vertical="center" wrapText="1"/>
    </xf>
    <xf numFmtId="169" fontId="3" fillId="0" borderId="7" xfId="2" applyNumberFormat="1" applyFont="1" applyFill="1" applyBorder="1" applyAlignment="1" applyProtection="1">
      <alignment horizontal="center" vertical="center" wrapText="1"/>
    </xf>
    <xf numFmtId="169" fontId="3" fillId="0" borderId="0" xfId="2" applyNumberFormat="1" applyFont="1" applyFill="1" applyBorder="1" applyAlignment="1" applyProtection="1">
      <alignment horizontal="left" vertical="center"/>
    </xf>
    <xf numFmtId="3" fontId="3" fillId="0" borderId="7" xfId="2" quotePrefix="1" applyNumberFormat="1" applyFont="1" applyFill="1" applyBorder="1" applyAlignment="1" applyProtection="1">
      <alignment horizontal="center" vertical="center" wrapText="1"/>
    </xf>
    <xf numFmtId="3" fontId="3" fillId="0" borderId="8" xfId="2" quotePrefix="1" applyNumberFormat="1" applyFont="1" applyFill="1" applyBorder="1" applyAlignment="1" applyProtection="1">
      <alignment horizontal="center" vertical="center" wrapText="1"/>
    </xf>
    <xf numFmtId="169" fontId="3" fillId="0" borderId="8" xfId="2" applyNumberFormat="1" applyFont="1" applyFill="1" applyBorder="1" applyAlignment="1" applyProtection="1">
      <alignment horizontal="left" vertical="center" wrapText="1"/>
    </xf>
    <xf numFmtId="169" fontId="3" fillId="0" borderId="8" xfId="2" applyNumberFormat="1" applyFont="1" applyFill="1" applyBorder="1" applyAlignment="1" applyProtection="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164" fontId="6" fillId="0" borderId="1" xfId="1" applyNumberFormat="1" applyFont="1" applyBorder="1" applyAlignment="1">
      <alignment vertical="center"/>
    </xf>
    <xf numFmtId="164" fontId="3" fillId="0" borderId="1" xfId="1" applyNumberFormat="1" applyFont="1" applyBorder="1" applyAlignment="1">
      <alignment horizontal="center" vertical="center" wrapText="1"/>
    </xf>
    <xf numFmtId="164" fontId="3" fillId="0" borderId="1" xfId="1" applyNumberFormat="1" applyFont="1" applyBorder="1" applyAlignment="1">
      <alignment vertical="center"/>
    </xf>
    <xf numFmtId="164" fontId="3" fillId="0" borderId="1" xfId="0" applyNumberFormat="1" applyFont="1" applyBorder="1" applyAlignment="1">
      <alignment vertical="center"/>
    </xf>
    <xf numFmtId="164" fontId="6" fillId="0" borderId="1" xfId="1" applyNumberFormat="1" applyFont="1" applyBorder="1" applyAlignment="1">
      <alignment horizontal="center" vertical="center" wrapText="1"/>
    </xf>
    <xf numFmtId="0" fontId="3" fillId="0" borderId="1" xfId="0" applyFont="1" applyBorder="1" applyAlignment="1">
      <alignment horizontal="center" vertical="center"/>
    </xf>
    <xf numFmtId="0" fontId="1" fillId="0" borderId="0" xfId="0" applyFont="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49" fontId="3" fillId="0" borderId="1" xfId="0" applyNumberFormat="1" applyFont="1" applyBorder="1" applyAlignment="1">
      <alignment horizontal="center" vertical="center"/>
    </xf>
    <xf numFmtId="3" fontId="3" fillId="0" borderId="0" xfId="2" applyNumberFormat="1" applyFont="1" applyFill="1" applyBorder="1" applyAlignment="1" applyProtection="1">
      <alignment horizontal="left" vertical="center" wrapText="1"/>
    </xf>
    <xf numFmtId="169" fontId="6" fillId="0" borderId="1" xfId="2" applyNumberFormat="1" applyFont="1" applyFill="1" applyBorder="1" applyAlignment="1" applyProtection="1">
      <alignment horizontal="center" vertical="center" wrapText="1"/>
    </xf>
    <xf numFmtId="169" fontId="6" fillId="0" borderId="0" xfId="2" applyNumberFormat="1" applyFont="1" applyFill="1" applyBorder="1" applyAlignment="1" applyProtection="1">
      <alignment horizontal="center" vertical="center" wrapText="1"/>
    </xf>
    <xf numFmtId="169" fontId="3" fillId="0" borderId="0" xfId="2" applyNumberFormat="1" applyFont="1" applyFill="1" applyBorder="1" applyAlignment="1" applyProtection="1">
      <alignment horizontal="center" vertical="center" wrapText="1"/>
    </xf>
    <xf numFmtId="3" fontId="6" fillId="0" borderId="1" xfId="2" applyNumberFormat="1" applyFont="1" applyFill="1" applyBorder="1" applyAlignment="1" applyProtection="1">
      <alignment horizontal="center" vertical="center" wrapText="1"/>
    </xf>
    <xf numFmtId="169" fontId="6" fillId="0" borderId="2" xfId="2" applyNumberFormat="1" applyFont="1" applyFill="1" applyBorder="1" applyAlignment="1" applyProtection="1">
      <alignment horizontal="center" vertical="center" wrapText="1"/>
    </xf>
    <xf numFmtId="169" fontId="6" fillId="0" borderId="5" xfId="2" applyNumberFormat="1" applyFont="1" applyFill="1" applyBorder="1" applyAlignment="1" applyProtection="1">
      <alignment horizontal="center" vertical="center" wrapText="1"/>
    </xf>
    <xf numFmtId="169" fontId="6" fillId="0" borderId="3" xfId="2" applyNumberFormat="1" applyFont="1" applyFill="1" applyBorder="1" applyAlignment="1" applyProtection="1">
      <alignment horizontal="center" vertical="center" wrapText="1"/>
    </xf>
  </cellXfs>
  <cellStyles count="5">
    <cellStyle name="AutoFormat-Optionen 2 2" xfId="3"/>
    <cellStyle name="Comma" xfId="1" builtinId="3"/>
    <cellStyle name="Comma 10 2" xfId="2"/>
    <cellStyle name="Normal" xfId="0" builtinId="0"/>
    <cellStyle name="Normal 33 4"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zoomScale="90" zoomScaleNormal="90" workbookViewId="0">
      <pane xSplit="2" ySplit="5" topLeftCell="C6" activePane="bottomRight" state="frozen"/>
      <selection pane="topRight" activeCell="C1" sqref="C1"/>
      <selection pane="bottomLeft" activeCell="A6" sqref="A6"/>
      <selection pane="bottomRight" activeCell="O16" sqref="O16"/>
    </sheetView>
  </sheetViews>
  <sheetFormatPr defaultColWidth="9.125" defaultRowHeight="16.5" x14ac:dyDescent="0.2"/>
  <cols>
    <col min="1" max="1" width="6.375" style="21" customWidth="1"/>
    <col min="2" max="2" width="26.75" style="26" customWidth="1"/>
    <col min="3" max="3" width="10.625" style="22" customWidth="1"/>
    <col min="4" max="4" width="13.75" style="1" customWidth="1"/>
    <col min="5" max="5" width="14.75" style="1" customWidth="1"/>
    <col min="6" max="6" width="11" style="22" customWidth="1"/>
    <col min="7" max="7" width="12.375" style="1" customWidth="1"/>
    <col min="8" max="8" width="9.625" style="1" customWidth="1"/>
    <col min="9" max="9" width="9.375" style="1" customWidth="1"/>
    <col min="10" max="10" width="10" style="1" customWidth="1"/>
    <col min="11" max="11" width="9.25" style="1" customWidth="1"/>
    <col min="12" max="12" width="8.125" style="1" customWidth="1"/>
    <col min="13" max="13" width="9.375" style="1" customWidth="1"/>
    <col min="14" max="14" width="10" style="1" customWidth="1"/>
    <col min="15" max="15" width="9.875" style="1" customWidth="1"/>
    <col min="16" max="16" width="13" style="1" hidden="1" customWidth="1"/>
    <col min="17" max="17" width="37.875" style="1" customWidth="1"/>
    <col min="18" max="16384" width="9.125" style="1"/>
  </cols>
  <sheetData>
    <row r="1" spans="1:17" ht="30" customHeight="1" x14ac:dyDescent="0.2">
      <c r="A1" s="54" t="s">
        <v>19</v>
      </c>
      <c r="B1" s="54"/>
      <c r="C1" s="54"/>
      <c r="D1" s="54"/>
      <c r="E1" s="54"/>
      <c r="F1" s="54"/>
      <c r="G1" s="54"/>
      <c r="H1" s="54"/>
      <c r="I1" s="54"/>
      <c r="J1" s="54"/>
      <c r="K1" s="54"/>
      <c r="L1" s="54"/>
      <c r="M1" s="54"/>
      <c r="N1" s="54"/>
      <c r="O1" s="54"/>
      <c r="P1" s="54"/>
      <c r="Q1" s="54"/>
    </row>
    <row r="2" spans="1:17" ht="30" customHeight="1" x14ac:dyDescent="0.2">
      <c r="A2" s="54" t="s">
        <v>54</v>
      </c>
      <c r="B2" s="54"/>
      <c r="C2" s="54"/>
      <c r="D2" s="54"/>
      <c r="E2" s="54"/>
      <c r="F2" s="54"/>
      <c r="G2" s="54"/>
      <c r="H2" s="54"/>
      <c r="I2" s="54"/>
      <c r="J2" s="54"/>
      <c r="K2" s="54"/>
      <c r="L2" s="54"/>
      <c r="M2" s="54"/>
      <c r="N2" s="54"/>
      <c r="O2" s="54"/>
      <c r="P2" s="54"/>
      <c r="Q2" s="54"/>
    </row>
    <row r="3" spans="1:17" s="2" customFormat="1" ht="15.75" x14ac:dyDescent="0.2">
      <c r="A3" s="16"/>
      <c r="B3" s="23"/>
      <c r="C3" s="7"/>
      <c r="F3" s="7"/>
      <c r="N3" s="2" t="s">
        <v>4</v>
      </c>
      <c r="O3" s="6"/>
      <c r="P3" s="6"/>
      <c r="Q3" s="6"/>
    </row>
    <row r="4" spans="1:17" s="2" customFormat="1" ht="36" customHeight="1" x14ac:dyDescent="0.2">
      <c r="A4" s="58" t="s">
        <v>0</v>
      </c>
      <c r="B4" s="56" t="s">
        <v>1</v>
      </c>
      <c r="C4" s="56" t="s">
        <v>31</v>
      </c>
      <c r="D4" s="55" t="s">
        <v>7</v>
      </c>
      <c r="E4" s="55" t="s">
        <v>18</v>
      </c>
      <c r="F4" s="56" t="s">
        <v>8</v>
      </c>
      <c r="G4" s="56" t="s">
        <v>38</v>
      </c>
      <c r="H4" s="53" t="s">
        <v>2</v>
      </c>
      <c r="I4" s="53"/>
      <c r="J4" s="53"/>
      <c r="K4" s="55" t="s">
        <v>10</v>
      </c>
      <c r="L4" s="53" t="s">
        <v>2</v>
      </c>
      <c r="M4" s="53"/>
      <c r="N4" s="53"/>
      <c r="O4" s="55" t="s">
        <v>20</v>
      </c>
      <c r="P4" s="55" t="s">
        <v>9</v>
      </c>
      <c r="Q4" s="53" t="s">
        <v>3</v>
      </c>
    </row>
    <row r="5" spans="1:17" s="2" customFormat="1" ht="130.5" customHeight="1" x14ac:dyDescent="0.2">
      <c r="A5" s="58"/>
      <c r="B5" s="57"/>
      <c r="C5" s="57"/>
      <c r="D5" s="55"/>
      <c r="E5" s="55"/>
      <c r="F5" s="57"/>
      <c r="G5" s="57"/>
      <c r="H5" s="47" t="s">
        <v>11</v>
      </c>
      <c r="I5" s="47" t="s">
        <v>12</v>
      </c>
      <c r="J5" s="47" t="s">
        <v>13</v>
      </c>
      <c r="K5" s="55"/>
      <c r="L5" s="47" t="s">
        <v>11</v>
      </c>
      <c r="M5" s="47" t="s">
        <v>12</v>
      </c>
      <c r="N5" s="47" t="s">
        <v>13</v>
      </c>
      <c r="O5" s="55"/>
      <c r="P5" s="55"/>
      <c r="Q5" s="53"/>
    </row>
    <row r="6" spans="1:17" s="9" customFormat="1" ht="26.25" customHeight="1" x14ac:dyDescent="0.2">
      <c r="A6" s="18" t="s">
        <v>5</v>
      </c>
      <c r="B6" s="24" t="s">
        <v>40</v>
      </c>
      <c r="C6" s="15"/>
      <c r="D6" s="8"/>
      <c r="E6" s="8">
        <f>E7+E15</f>
        <v>250753.33</v>
      </c>
      <c r="F6" s="15"/>
      <c r="G6" s="8">
        <f t="shared" ref="G6:O6" si="0">G7+G15</f>
        <v>217297.67895199999</v>
      </c>
      <c r="H6" s="8">
        <f t="shared" si="0"/>
        <v>2920</v>
      </c>
      <c r="I6" s="8">
        <f t="shared" si="0"/>
        <v>60357.24</v>
      </c>
      <c r="J6" s="8">
        <f t="shared" si="0"/>
        <v>154020.438952</v>
      </c>
      <c r="K6" s="8">
        <f t="shared" si="0"/>
        <v>78145.547441999995</v>
      </c>
      <c r="L6" s="8">
        <f t="shared" si="0"/>
        <v>116.426</v>
      </c>
      <c r="M6" s="8">
        <f t="shared" si="0"/>
        <v>28411.291401999999</v>
      </c>
      <c r="N6" s="8">
        <f t="shared" si="0"/>
        <v>49617.830040000001</v>
      </c>
      <c r="O6" s="8">
        <f t="shared" si="0"/>
        <v>31148.884140000002</v>
      </c>
      <c r="P6" s="8"/>
      <c r="Q6" s="8"/>
    </row>
    <row r="7" spans="1:17" s="9" customFormat="1" ht="26.25" customHeight="1" x14ac:dyDescent="0.2">
      <c r="A7" s="18" t="s">
        <v>14</v>
      </c>
      <c r="B7" s="24" t="s">
        <v>15</v>
      </c>
      <c r="C7" s="15"/>
      <c r="D7" s="8"/>
      <c r="E7" s="48">
        <f>E8+E9+E10+E11</f>
        <v>217053.33</v>
      </c>
      <c r="F7" s="15"/>
      <c r="G7" s="48">
        <f t="shared" ref="G7:O7" si="1">G8+G9+G10+G11</f>
        <v>183597.67895199999</v>
      </c>
      <c r="H7" s="48">
        <f t="shared" si="1"/>
        <v>2920</v>
      </c>
      <c r="I7" s="48">
        <f t="shared" si="1"/>
        <v>39657.24</v>
      </c>
      <c r="J7" s="48">
        <f t="shared" si="1"/>
        <v>141020.438952</v>
      </c>
      <c r="K7" s="48">
        <f t="shared" si="1"/>
        <v>70445.547441999995</v>
      </c>
      <c r="L7" s="48">
        <f t="shared" si="1"/>
        <v>116.426</v>
      </c>
      <c r="M7" s="48">
        <f t="shared" si="1"/>
        <v>20711.291401999999</v>
      </c>
      <c r="N7" s="48">
        <f t="shared" si="1"/>
        <v>49617.830040000001</v>
      </c>
      <c r="O7" s="48">
        <f t="shared" si="1"/>
        <v>15148.88414</v>
      </c>
      <c r="P7" s="8"/>
      <c r="Q7" s="8"/>
    </row>
    <row r="8" spans="1:17" s="2" customFormat="1" ht="66" customHeight="1" x14ac:dyDescent="0.2">
      <c r="A8" s="19">
        <v>1</v>
      </c>
      <c r="B8" s="11" t="s">
        <v>21</v>
      </c>
      <c r="C8" s="12" t="s">
        <v>32</v>
      </c>
      <c r="D8" s="12" t="s">
        <v>22</v>
      </c>
      <c r="E8" s="50">
        <v>170000</v>
      </c>
      <c r="F8" s="12" t="s">
        <v>23</v>
      </c>
      <c r="G8" s="49">
        <f>H8+I8+J8</f>
        <v>161002</v>
      </c>
      <c r="H8" s="50">
        <v>0</v>
      </c>
      <c r="I8" s="50">
        <v>35980</v>
      </c>
      <c r="J8" s="50">
        <v>125022</v>
      </c>
      <c r="K8" s="50">
        <f>1501+16382+33731</f>
        <v>51614</v>
      </c>
      <c r="L8" s="50">
        <v>0</v>
      </c>
      <c r="M8" s="50">
        <f>1501+16382</f>
        <v>17883</v>
      </c>
      <c r="N8" s="50">
        <v>33731</v>
      </c>
      <c r="O8" s="50">
        <v>2657</v>
      </c>
      <c r="P8" s="10"/>
      <c r="Q8" s="12" t="s">
        <v>24</v>
      </c>
    </row>
    <row r="9" spans="1:17" s="2" customFormat="1" ht="47.25" x14ac:dyDescent="0.2">
      <c r="A9" s="19">
        <v>2</v>
      </c>
      <c r="B9" s="13" t="s">
        <v>25</v>
      </c>
      <c r="C9" s="12" t="s">
        <v>32</v>
      </c>
      <c r="D9" s="5" t="s">
        <v>26</v>
      </c>
      <c r="E9" s="50">
        <v>19466</v>
      </c>
      <c r="F9" s="12" t="s">
        <v>23</v>
      </c>
      <c r="G9" s="49">
        <f t="shared" ref="G9:G21" si="2">H9+I9+J9</f>
        <v>13057</v>
      </c>
      <c r="H9" s="51"/>
      <c r="I9" s="51">
        <v>800</v>
      </c>
      <c r="J9" s="51">
        <v>12257</v>
      </c>
      <c r="K9" s="51">
        <f>SUM(L9:N9)</f>
        <v>13057</v>
      </c>
      <c r="L9" s="51"/>
      <c r="M9" s="51">
        <v>800</v>
      </c>
      <c r="N9" s="51">
        <v>12257</v>
      </c>
      <c r="O9" s="51">
        <v>4315</v>
      </c>
      <c r="P9" s="10"/>
      <c r="Q9" s="12" t="s">
        <v>71</v>
      </c>
    </row>
    <row r="10" spans="1:17" s="2" customFormat="1" ht="68.25" customHeight="1" x14ac:dyDescent="0.2">
      <c r="A10" s="19">
        <v>3</v>
      </c>
      <c r="B10" s="12" t="s">
        <v>27</v>
      </c>
      <c r="C10" s="12" t="s">
        <v>32</v>
      </c>
      <c r="D10" s="12" t="s">
        <v>22</v>
      </c>
      <c r="E10" s="49">
        <v>15000</v>
      </c>
      <c r="F10" s="12" t="s">
        <v>28</v>
      </c>
      <c r="G10" s="49">
        <f t="shared" si="2"/>
        <v>1918.678952</v>
      </c>
      <c r="H10" s="50">
        <v>0</v>
      </c>
      <c r="I10" s="50">
        <f>60000*0.022954</f>
        <v>1377.24</v>
      </c>
      <c r="J10" s="50">
        <f>23588*0.022954</f>
        <v>541.43895199999997</v>
      </c>
      <c r="K10" s="50">
        <f>(23513*0.022954)+(19176*0.022415)</f>
        <v>969.54744200000005</v>
      </c>
      <c r="L10" s="50">
        <v>0</v>
      </c>
      <c r="M10" s="50">
        <f>(23513*0.022954)</f>
        <v>539.71740199999999</v>
      </c>
      <c r="N10" s="50">
        <f>(19176*0.022415)</f>
        <v>429.83004</v>
      </c>
      <c r="O10" s="50">
        <f>180388*0.023155</f>
        <v>4176.8841400000001</v>
      </c>
      <c r="P10" s="3"/>
      <c r="Q10" s="12" t="s">
        <v>29</v>
      </c>
    </row>
    <row r="11" spans="1:17" s="2" customFormat="1" ht="78.75" x14ac:dyDescent="0.2">
      <c r="A11" s="19" t="s">
        <v>33</v>
      </c>
      <c r="B11" s="12" t="s">
        <v>34</v>
      </c>
      <c r="C11" s="12"/>
      <c r="D11" s="12" t="s">
        <v>36</v>
      </c>
      <c r="E11" s="49">
        <f>E12+E13+E14</f>
        <v>12587.33</v>
      </c>
      <c r="F11" s="12" t="s">
        <v>37</v>
      </c>
      <c r="G11" s="49">
        <f t="shared" si="2"/>
        <v>7620</v>
      </c>
      <c r="H11" s="49">
        <f t="shared" ref="H11:J11" si="3">H12+H13+H14</f>
        <v>2920</v>
      </c>
      <c r="I11" s="49">
        <f t="shared" si="3"/>
        <v>1500</v>
      </c>
      <c r="J11" s="49">
        <f t="shared" si="3"/>
        <v>3200</v>
      </c>
      <c r="K11" s="49">
        <f t="shared" ref="K11:K14" si="4">L11+M11+N11</f>
        <v>4805</v>
      </c>
      <c r="L11" s="49">
        <f t="shared" ref="L11:N11" si="5">L12+L13+L14</f>
        <v>116.426</v>
      </c>
      <c r="M11" s="49">
        <f t="shared" si="5"/>
        <v>1488.5740000000001</v>
      </c>
      <c r="N11" s="49">
        <f t="shared" si="5"/>
        <v>3200</v>
      </c>
      <c r="O11" s="49">
        <f>O12+O13+O14</f>
        <v>4000</v>
      </c>
      <c r="P11" s="3"/>
      <c r="Q11" s="12" t="s">
        <v>68</v>
      </c>
    </row>
    <row r="12" spans="1:17" s="2" customFormat="1" ht="68.25" customHeight="1" x14ac:dyDescent="0.2">
      <c r="A12" s="19"/>
      <c r="B12" s="12"/>
      <c r="C12" s="12" t="s">
        <v>35</v>
      </c>
      <c r="D12" s="12"/>
      <c r="E12" s="49">
        <v>2165</v>
      </c>
      <c r="F12" s="12"/>
      <c r="G12" s="49">
        <f t="shared" si="2"/>
        <v>624.6</v>
      </c>
      <c r="H12" s="50">
        <v>174</v>
      </c>
      <c r="I12" s="50">
        <v>50.6</v>
      </c>
      <c r="J12" s="50">
        <v>400</v>
      </c>
      <c r="K12" s="49">
        <f t="shared" si="4"/>
        <v>448.07400000000001</v>
      </c>
      <c r="L12" s="50">
        <v>1.5</v>
      </c>
      <c r="M12" s="50">
        <v>46.573999999999998</v>
      </c>
      <c r="N12" s="50">
        <v>400</v>
      </c>
      <c r="O12" s="50">
        <v>600</v>
      </c>
      <c r="P12" s="3"/>
      <c r="Q12" s="12"/>
    </row>
    <row r="13" spans="1:17" s="2" customFormat="1" ht="68.25" customHeight="1" x14ac:dyDescent="0.2">
      <c r="A13" s="19"/>
      <c r="B13" s="12"/>
      <c r="C13" s="12" t="s">
        <v>39</v>
      </c>
      <c r="D13" s="12"/>
      <c r="E13" s="49">
        <v>381</v>
      </c>
      <c r="F13" s="12"/>
      <c r="G13" s="49">
        <f t="shared" si="2"/>
        <v>361</v>
      </c>
      <c r="H13" s="50">
        <v>120</v>
      </c>
      <c r="I13" s="50">
        <v>91</v>
      </c>
      <c r="J13" s="50">
        <v>150</v>
      </c>
      <c r="K13" s="49">
        <f t="shared" si="4"/>
        <v>350.96600000000001</v>
      </c>
      <c r="L13" s="50">
        <v>114.926</v>
      </c>
      <c r="M13" s="50">
        <v>86.04</v>
      </c>
      <c r="N13" s="50">
        <v>150</v>
      </c>
      <c r="O13" s="50">
        <v>100</v>
      </c>
      <c r="P13" s="3"/>
      <c r="Q13" s="12"/>
    </row>
    <row r="14" spans="1:17" s="2" customFormat="1" ht="68.25" customHeight="1" x14ac:dyDescent="0.2">
      <c r="A14" s="19"/>
      <c r="B14" s="12"/>
      <c r="C14" s="12" t="s">
        <v>32</v>
      </c>
      <c r="D14" s="12"/>
      <c r="E14" s="49">
        <v>10041.33</v>
      </c>
      <c r="F14" s="12"/>
      <c r="G14" s="49">
        <f t="shared" si="2"/>
        <v>6634.4</v>
      </c>
      <c r="H14" s="50">
        <v>2626</v>
      </c>
      <c r="I14" s="50">
        <v>1358.4</v>
      </c>
      <c r="J14" s="50">
        <v>2650</v>
      </c>
      <c r="K14" s="49">
        <f t="shared" si="4"/>
        <v>4005.96</v>
      </c>
      <c r="L14" s="50"/>
      <c r="M14" s="50">
        <v>1355.96</v>
      </c>
      <c r="N14" s="50">
        <v>2650</v>
      </c>
      <c r="O14" s="50">
        <v>3300</v>
      </c>
      <c r="P14" s="3"/>
      <c r="Q14" s="12"/>
    </row>
    <row r="15" spans="1:17" s="9" customFormat="1" ht="26.25" customHeight="1" x14ac:dyDescent="0.2">
      <c r="A15" s="18" t="s">
        <v>16</v>
      </c>
      <c r="B15" s="24" t="s">
        <v>17</v>
      </c>
      <c r="C15" s="15"/>
      <c r="D15" s="8"/>
      <c r="E15" s="48">
        <f>E17+E16</f>
        <v>33700</v>
      </c>
      <c r="F15" s="15"/>
      <c r="G15" s="48">
        <f t="shared" ref="G15:O15" si="6">G17+G16</f>
        <v>33700</v>
      </c>
      <c r="H15" s="48">
        <f t="shared" si="6"/>
        <v>0</v>
      </c>
      <c r="I15" s="48">
        <f t="shared" si="6"/>
        <v>20700</v>
      </c>
      <c r="J15" s="48">
        <f t="shared" si="6"/>
        <v>13000</v>
      </c>
      <c r="K15" s="48">
        <f t="shared" si="6"/>
        <v>7700</v>
      </c>
      <c r="L15" s="48">
        <f t="shared" si="6"/>
        <v>0</v>
      </c>
      <c r="M15" s="48">
        <f t="shared" si="6"/>
        <v>7700</v>
      </c>
      <c r="N15" s="48">
        <f t="shared" si="6"/>
        <v>0</v>
      </c>
      <c r="O15" s="48">
        <f t="shared" si="6"/>
        <v>16000</v>
      </c>
      <c r="P15" s="8">
        <f t="shared" ref="P15" si="7">P17</f>
        <v>0</v>
      </c>
      <c r="Q15" s="8"/>
    </row>
    <row r="16" spans="1:17" s="2" customFormat="1" ht="87.75" customHeight="1" x14ac:dyDescent="0.2">
      <c r="A16" s="19" t="s">
        <v>42</v>
      </c>
      <c r="B16" s="12" t="s">
        <v>78</v>
      </c>
      <c r="C16" s="12" t="s">
        <v>79</v>
      </c>
      <c r="D16" s="12" t="s">
        <v>80</v>
      </c>
      <c r="E16" s="49">
        <v>26000</v>
      </c>
      <c r="F16" s="12" t="s">
        <v>81</v>
      </c>
      <c r="G16" s="49">
        <f t="shared" si="2"/>
        <v>26000</v>
      </c>
      <c r="H16" s="50"/>
      <c r="I16" s="50">
        <v>13000</v>
      </c>
      <c r="J16" s="50">
        <v>13000</v>
      </c>
      <c r="K16" s="51">
        <f>SUM(L16:N16)</f>
        <v>0</v>
      </c>
      <c r="L16" s="50">
        <v>0</v>
      </c>
      <c r="M16" s="50"/>
      <c r="N16" s="50"/>
      <c r="O16" s="50">
        <v>16000</v>
      </c>
      <c r="P16" s="3"/>
      <c r="Q16" s="12" t="s">
        <v>82</v>
      </c>
    </row>
    <row r="17" spans="1:17" s="2" customFormat="1" ht="60" customHeight="1" x14ac:dyDescent="0.2">
      <c r="A17" s="17" t="s">
        <v>47</v>
      </c>
      <c r="B17" s="5" t="s">
        <v>25</v>
      </c>
      <c r="C17" s="12" t="s">
        <v>32</v>
      </c>
      <c r="D17" s="5" t="s">
        <v>30</v>
      </c>
      <c r="E17" s="51">
        <v>7700</v>
      </c>
      <c r="F17" s="12" t="s">
        <v>23</v>
      </c>
      <c r="G17" s="49">
        <f t="shared" si="2"/>
        <v>7700</v>
      </c>
      <c r="H17" s="51"/>
      <c r="I17" s="51">
        <v>7700</v>
      </c>
      <c r="J17" s="51"/>
      <c r="K17" s="51">
        <f>SUM(L17:N17)</f>
        <v>7700</v>
      </c>
      <c r="L17" s="51"/>
      <c r="M17" s="51">
        <v>7700</v>
      </c>
      <c r="N17" s="51"/>
      <c r="O17" s="50">
        <v>0</v>
      </c>
      <c r="P17" s="3"/>
      <c r="Q17" s="14"/>
    </row>
    <row r="18" spans="1:17" s="9" customFormat="1" ht="26.25" customHeight="1" x14ac:dyDescent="0.2">
      <c r="A18" s="18" t="s">
        <v>6</v>
      </c>
      <c r="B18" s="24" t="s">
        <v>41</v>
      </c>
      <c r="C18" s="15"/>
      <c r="D18" s="8"/>
      <c r="E18" s="48"/>
      <c r="F18" s="15"/>
      <c r="G18" s="52">
        <f t="shared" si="2"/>
        <v>0</v>
      </c>
      <c r="H18" s="48"/>
      <c r="I18" s="48"/>
      <c r="J18" s="48"/>
      <c r="K18" s="48"/>
      <c r="L18" s="48"/>
      <c r="M18" s="48"/>
      <c r="N18" s="48"/>
      <c r="O18" s="48"/>
      <c r="P18" s="8"/>
      <c r="Q18" s="8"/>
    </row>
    <row r="19" spans="1:17" s="2" customFormat="1" ht="63" x14ac:dyDescent="0.2">
      <c r="A19" s="17" t="s">
        <v>42</v>
      </c>
      <c r="B19" s="25" t="s">
        <v>43</v>
      </c>
      <c r="C19" s="5" t="s">
        <v>44</v>
      </c>
      <c r="D19" s="5" t="s">
        <v>45</v>
      </c>
      <c r="E19" s="51">
        <v>2198.3000000000002</v>
      </c>
      <c r="F19" s="4" t="s">
        <v>46</v>
      </c>
      <c r="G19" s="49">
        <f t="shared" si="2"/>
        <v>1823.7049999999999</v>
      </c>
      <c r="H19" s="51">
        <v>1341.05</v>
      </c>
      <c r="I19" s="51">
        <v>451.9</v>
      </c>
      <c r="J19" s="51">
        <v>30.754999999999999</v>
      </c>
      <c r="K19" s="49">
        <f t="shared" ref="K19:K21" si="8">L19+M19+N19</f>
        <v>1823.2800000000002</v>
      </c>
      <c r="L19" s="51">
        <v>1062.0820000000001</v>
      </c>
      <c r="M19" s="51">
        <v>688.10199999999998</v>
      </c>
      <c r="N19" s="51">
        <v>73.096000000000004</v>
      </c>
      <c r="O19" s="51">
        <v>57.04</v>
      </c>
      <c r="P19" s="3"/>
      <c r="Q19" s="25" t="s">
        <v>53</v>
      </c>
    </row>
    <row r="20" spans="1:17" s="2" customFormat="1" ht="126" x14ac:dyDescent="0.2">
      <c r="A20" s="17" t="s">
        <v>47</v>
      </c>
      <c r="B20" s="25" t="s">
        <v>48</v>
      </c>
      <c r="C20" s="5" t="s">
        <v>49</v>
      </c>
      <c r="D20" s="4" t="s">
        <v>50</v>
      </c>
      <c r="E20" s="51">
        <v>75603</v>
      </c>
      <c r="F20" s="4" t="s">
        <v>51</v>
      </c>
      <c r="G20" s="49">
        <f t="shared" si="2"/>
        <v>28781</v>
      </c>
      <c r="H20" s="51"/>
      <c r="I20" s="51">
        <v>16582</v>
      </c>
      <c r="J20" s="51">
        <v>12199</v>
      </c>
      <c r="K20" s="49">
        <f t="shared" si="8"/>
        <v>15675</v>
      </c>
      <c r="L20" s="51"/>
      <c r="M20" s="51">
        <v>9053</v>
      </c>
      <c r="N20" s="51">
        <v>6622</v>
      </c>
      <c r="O20" s="51">
        <v>12594</v>
      </c>
      <c r="P20" s="3"/>
      <c r="Q20" s="25" t="s">
        <v>52</v>
      </c>
    </row>
    <row r="21" spans="1:17" s="2" customFormat="1" ht="78.75" customHeight="1" x14ac:dyDescent="0.2">
      <c r="A21" s="17" t="s">
        <v>72</v>
      </c>
      <c r="B21" s="25" t="s">
        <v>73</v>
      </c>
      <c r="C21" s="46" t="s">
        <v>74</v>
      </c>
      <c r="D21" s="45" t="s">
        <v>75</v>
      </c>
      <c r="E21" s="51">
        <v>5888</v>
      </c>
      <c r="F21" s="4" t="s">
        <v>76</v>
      </c>
      <c r="G21" s="49">
        <f t="shared" si="2"/>
        <v>5888</v>
      </c>
      <c r="H21" s="51"/>
      <c r="I21" s="51">
        <v>2017</v>
      </c>
      <c r="J21" s="51">
        <v>3871</v>
      </c>
      <c r="K21" s="49">
        <f t="shared" si="8"/>
        <v>5888</v>
      </c>
      <c r="L21" s="51"/>
      <c r="M21" s="51">
        <v>2017</v>
      </c>
      <c r="N21" s="51">
        <v>3871</v>
      </c>
      <c r="O21" s="51">
        <v>5147</v>
      </c>
      <c r="P21" s="3"/>
      <c r="Q21" s="25" t="s">
        <v>77</v>
      </c>
    </row>
    <row r="22" spans="1:17" s="2" customFormat="1" ht="15.75" x14ac:dyDescent="0.2">
      <c r="A22" s="16"/>
      <c r="B22" s="23"/>
      <c r="C22" s="7"/>
      <c r="F22" s="7"/>
    </row>
    <row r="23" spans="1:17" s="2" customFormat="1" ht="15.75" x14ac:dyDescent="0.2">
      <c r="A23" s="16"/>
      <c r="B23" s="23"/>
      <c r="C23" s="7"/>
      <c r="F23" s="7"/>
      <c r="M23" s="20"/>
    </row>
  </sheetData>
  <mergeCells count="15">
    <mergeCell ref="Q4:Q5"/>
    <mergeCell ref="A1:Q1"/>
    <mergeCell ref="O4:O5"/>
    <mergeCell ref="P4:P5"/>
    <mergeCell ref="E4:E5"/>
    <mergeCell ref="L4:N4"/>
    <mergeCell ref="B4:B5"/>
    <mergeCell ref="A4:A5"/>
    <mergeCell ref="D4:D5"/>
    <mergeCell ref="K4:K5"/>
    <mergeCell ref="F4:F5"/>
    <mergeCell ref="A2:Q2"/>
    <mergeCell ref="C4:C5"/>
    <mergeCell ref="G4:G5"/>
    <mergeCell ref="H4:J4"/>
  </mergeCells>
  <printOptions horizontalCentered="1"/>
  <pageMargins left="0" right="0" top="0.75" bottom="0.75" header="0.3" footer="0.3"/>
  <pageSetup paperSize="9" scale="6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tabSelected="1" workbookViewId="0">
      <selection activeCell="E16" sqref="E16"/>
    </sheetView>
  </sheetViews>
  <sheetFormatPr defaultColWidth="9.125" defaultRowHeight="15.75" x14ac:dyDescent="0.2"/>
  <cols>
    <col min="1" max="1" width="7.125" style="29" customWidth="1"/>
    <col min="2" max="2" width="63" style="40" customWidth="1"/>
    <col min="3" max="3" width="17.875" style="40" customWidth="1"/>
    <col min="4" max="4" width="15.75" style="27" customWidth="1"/>
    <col min="5" max="5" width="13.875" style="28" customWidth="1"/>
    <col min="6" max="16384" width="9.125" style="28"/>
  </cols>
  <sheetData>
    <row r="1" spans="1:5" x14ac:dyDescent="0.2">
      <c r="A1" s="61" t="s">
        <v>70</v>
      </c>
      <c r="B1" s="61"/>
      <c r="C1" s="61"/>
      <c r="D1" s="61"/>
      <c r="E1" s="27"/>
    </row>
    <row r="2" spans="1:5" x14ac:dyDescent="0.2">
      <c r="A2" s="62" t="s">
        <v>65</v>
      </c>
      <c r="B2" s="62"/>
      <c r="C2" s="62"/>
      <c r="D2" s="62"/>
      <c r="E2" s="27"/>
    </row>
    <row r="3" spans="1:5" x14ac:dyDescent="0.2">
      <c r="B3" s="30"/>
      <c r="C3" s="30"/>
      <c r="D3" s="31"/>
      <c r="E3" s="27"/>
    </row>
    <row r="4" spans="1:5" x14ac:dyDescent="0.2">
      <c r="A4" s="63" t="s">
        <v>0</v>
      </c>
      <c r="B4" s="60" t="s">
        <v>55</v>
      </c>
      <c r="C4" s="64" t="s">
        <v>66</v>
      </c>
      <c r="D4" s="60" t="s">
        <v>67</v>
      </c>
      <c r="E4" s="60" t="s">
        <v>69</v>
      </c>
    </row>
    <row r="5" spans="1:5" x14ac:dyDescent="0.2">
      <c r="A5" s="63"/>
      <c r="B5" s="60"/>
      <c r="C5" s="65"/>
      <c r="D5" s="60"/>
      <c r="E5" s="60"/>
    </row>
    <row r="6" spans="1:5" s="32" customFormat="1" x14ac:dyDescent="0.2">
      <c r="A6" s="63"/>
      <c r="B6" s="60"/>
      <c r="C6" s="66"/>
      <c r="D6" s="60"/>
      <c r="E6" s="60"/>
    </row>
    <row r="7" spans="1:5" s="36" customFormat="1" x14ac:dyDescent="0.2">
      <c r="A7" s="33"/>
      <c r="B7" s="34" t="s">
        <v>56</v>
      </c>
      <c r="C7" s="35">
        <f>C8+C16</f>
        <v>149330</v>
      </c>
      <c r="D7" s="35">
        <f>D8+D16</f>
        <v>31148.884140000002</v>
      </c>
      <c r="E7" s="35">
        <f>C7-D7</f>
        <v>118181.11585999999</v>
      </c>
    </row>
    <row r="8" spans="1:5" s="36" customFormat="1" x14ac:dyDescent="0.2">
      <c r="A8" s="33" t="s">
        <v>14</v>
      </c>
      <c r="B8" s="37" t="s">
        <v>57</v>
      </c>
      <c r="C8" s="37">
        <v>117060</v>
      </c>
      <c r="D8" s="35">
        <f>D10+D11+D9+D12</f>
        <v>15148.88414</v>
      </c>
      <c r="E8" s="35">
        <f t="shared" ref="E8:E16" si="0">C8-D8</f>
        <v>101911.11586000001</v>
      </c>
    </row>
    <row r="9" spans="1:5" s="36" customFormat="1" ht="47.25" x14ac:dyDescent="0.2">
      <c r="A9" s="41">
        <v>1</v>
      </c>
      <c r="B9" s="38" t="s">
        <v>60</v>
      </c>
      <c r="C9" s="38"/>
      <c r="D9" s="39">
        <f>'TH bao cao'!O8</f>
        <v>2657</v>
      </c>
      <c r="E9" s="39"/>
    </row>
    <row r="10" spans="1:5" s="36" customFormat="1" ht="47.25" x14ac:dyDescent="0.2">
      <c r="A10" s="41">
        <v>2</v>
      </c>
      <c r="B10" s="38" t="s">
        <v>58</v>
      </c>
      <c r="C10" s="38"/>
      <c r="D10" s="39">
        <f>'TH bao cao'!O9</f>
        <v>4315</v>
      </c>
      <c r="E10" s="39"/>
    </row>
    <row r="11" spans="1:5" s="36" customFormat="1" ht="31.5" x14ac:dyDescent="0.2">
      <c r="A11" s="41">
        <v>3</v>
      </c>
      <c r="B11" s="38" t="s">
        <v>59</v>
      </c>
      <c r="C11" s="38"/>
      <c r="D11" s="39">
        <f>'TH bao cao'!O10</f>
        <v>4176.8841400000001</v>
      </c>
      <c r="E11" s="39"/>
    </row>
    <row r="12" spans="1:5" s="36" customFormat="1" ht="47.25" x14ac:dyDescent="0.2">
      <c r="A12" s="41">
        <v>4</v>
      </c>
      <c r="B12" s="38" t="s">
        <v>61</v>
      </c>
      <c r="C12" s="38"/>
      <c r="D12" s="39">
        <f>D13+D14+D15</f>
        <v>4000</v>
      </c>
      <c r="E12" s="39"/>
    </row>
    <row r="13" spans="1:5" s="36" customFormat="1" x14ac:dyDescent="0.2">
      <c r="A13" s="41"/>
      <c r="B13" s="38" t="s">
        <v>62</v>
      </c>
      <c r="C13" s="38"/>
      <c r="D13" s="39">
        <f>'TH bao cao'!O12</f>
        <v>600</v>
      </c>
      <c r="E13" s="39"/>
    </row>
    <row r="14" spans="1:5" s="36" customFormat="1" x14ac:dyDescent="0.2">
      <c r="A14" s="41"/>
      <c r="B14" s="38" t="s">
        <v>32</v>
      </c>
      <c r="C14" s="38"/>
      <c r="D14" s="39">
        <f>'TH bao cao'!O14</f>
        <v>3300</v>
      </c>
      <c r="E14" s="39"/>
    </row>
    <row r="15" spans="1:5" s="36" customFormat="1" x14ac:dyDescent="0.2">
      <c r="A15" s="41"/>
      <c r="B15" s="38" t="s">
        <v>63</v>
      </c>
      <c r="C15" s="38"/>
      <c r="D15" s="39">
        <f>'TH bao cao'!O13</f>
        <v>100</v>
      </c>
      <c r="E15" s="39"/>
    </row>
    <row r="16" spans="1:5" s="36" customFormat="1" x14ac:dyDescent="0.2">
      <c r="A16" s="33" t="s">
        <v>16</v>
      </c>
      <c r="B16" s="37" t="s">
        <v>64</v>
      </c>
      <c r="C16" s="37">
        <v>32270</v>
      </c>
      <c r="D16" s="35">
        <f>D17</f>
        <v>16000</v>
      </c>
      <c r="E16" s="35">
        <f t="shared" si="0"/>
        <v>16270</v>
      </c>
    </row>
    <row r="17" spans="1:5" s="36" customFormat="1" ht="47.25" x14ac:dyDescent="0.2">
      <c r="A17" s="41">
        <v>1</v>
      </c>
      <c r="B17" s="38" t="s">
        <v>83</v>
      </c>
      <c r="C17" s="38"/>
      <c r="D17" s="39">
        <f>'TH bao cao'!O16</f>
        <v>16000</v>
      </c>
      <c r="E17" s="39"/>
    </row>
    <row r="18" spans="1:5" s="36" customFormat="1" x14ac:dyDescent="0.2">
      <c r="A18" s="42"/>
      <c r="B18" s="43"/>
      <c r="C18" s="43"/>
      <c r="D18" s="44"/>
      <c r="E18" s="44"/>
    </row>
    <row r="20" spans="1:5" ht="52.5" customHeight="1" x14ac:dyDescent="0.2">
      <c r="A20" s="59" t="s">
        <v>84</v>
      </c>
      <c r="B20" s="59"/>
      <c r="C20" s="59"/>
      <c r="D20" s="59"/>
      <c r="E20" s="59"/>
    </row>
  </sheetData>
  <mergeCells count="8">
    <mergeCell ref="E4:E6"/>
    <mergeCell ref="A20:E20"/>
    <mergeCell ref="A2:D2"/>
    <mergeCell ref="A1:D1"/>
    <mergeCell ref="A4:A6"/>
    <mergeCell ref="B4:B6"/>
    <mergeCell ref="C4:C6"/>
    <mergeCell ref="D4:D6"/>
  </mergeCells>
  <printOptions horizontalCentered="1"/>
  <pageMargins left="0" right="0" top="0.75" bottom="0.75" header="0.3" footer="0.3"/>
  <pageSetup paperSize="9"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TH bao cao</vt:lpstr>
      <vt:lpstr>Bieu DT NQ HDND</vt:lpstr>
      <vt:lpstr>'TH bao cao'!Print_Titles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2020-04-16T02:25:19Z</dcterms:modified>
</cp:coreProperties>
</file>