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VUONG\GIÁM SÁT\NAM 2023\GIÁM SÁT TT HĐND TỈNH\KHẢO SÁT\BÁO CÁO\KẾT QUẢ KHẢO SÁT\CHÍNH THỨC\"/>
    </mc:Choice>
  </mc:AlternateContent>
  <bookViews>
    <workbookView xWindow="240" yWindow="612" windowWidth="20112" windowHeight="6492" firstSheet="1" activeTab="1"/>
  </bookViews>
  <sheets>
    <sheet name="foxz" sheetId="7" state="veryHidden" r:id="rId1"/>
    <sheet name="Sheet1" sheetId="8" r:id="rId2"/>
  </sheets>
  <externalReferences>
    <externalReference r:id="rId3"/>
  </externalReferences>
  <definedNames>
    <definedName name="_xlnm.Print_Area" localSheetId="1">Sheet1!$A$1:$H$44</definedName>
  </definedNames>
  <calcPr calcId="162913"/>
</workbook>
</file>

<file path=xl/calcChain.xml><?xml version="1.0" encoding="utf-8"?>
<calcChain xmlns="http://schemas.openxmlformats.org/spreadsheetml/2006/main">
  <c r="E40" i="8" l="1"/>
  <c r="D56" i="8" l="1"/>
  <c r="D58" i="8" s="1"/>
  <c r="F62" i="8"/>
  <c r="E58" i="8"/>
  <c r="D5" i="8" l="1"/>
  <c r="D31" i="8"/>
  <c r="D30" i="8" s="1"/>
  <c r="E32" i="8"/>
  <c r="E30" i="8" s="1"/>
  <c r="D26" i="8"/>
  <c r="F4" i="8"/>
  <c r="E13" i="8"/>
  <c r="D9" i="8"/>
  <c r="F30" i="8" l="1"/>
  <c r="D3" i="8"/>
  <c r="F40" i="8" l="1"/>
  <c r="E44" i="8" l="1"/>
  <c r="F44" i="8" s="1"/>
  <c r="F7" i="8"/>
  <c r="E19" i="8" l="1"/>
  <c r="E20" i="8"/>
  <c r="E22" i="8"/>
  <c r="E21" i="8"/>
  <c r="F11" i="8"/>
  <c r="E14" i="8"/>
  <c r="E12" i="8" l="1"/>
  <c r="E9" i="8" s="1"/>
  <c r="F29" i="8"/>
  <c r="E25" i="8"/>
  <c r="E17" i="8" s="1"/>
  <c r="F12" i="8" l="1"/>
  <c r="F10" i="8"/>
  <c r="E5" i="8"/>
  <c r="F5" i="8" s="1"/>
  <c r="F6" i="8"/>
  <c r="F16" i="8"/>
  <c r="F15" i="8"/>
  <c r="E26" i="8" l="1"/>
  <c r="F26" i="8" s="1"/>
  <c r="F28" i="8"/>
  <c r="F9" i="8" l="1"/>
  <c r="E3" i="8"/>
  <c r="F3" i="8" s="1"/>
</calcChain>
</file>

<file path=xl/sharedStrings.xml><?xml version="1.0" encoding="utf-8"?>
<sst xmlns="http://schemas.openxmlformats.org/spreadsheetml/2006/main" count="124" uniqueCount="90">
  <si>
    <t>STT</t>
  </si>
  <si>
    <t>Nội dung</t>
  </si>
  <si>
    <t>Mục tiêu dự án phê duyệt theo QĐ 1591</t>
  </si>
  <si>
    <t>Tỷ lệ đạt được so với mục tiêu (%)</t>
  </si>
  <si>
    <t>Giải trình lý do chưa đạt</t>
  </si>
  <si>
    <t>Ghi chú</t>
  </si>
  <si>
    <t>Về số hộ bố trí dân cư</t>
  </si>
  <si>
    <t>300/1500</t>
  </si>
  <si>
    <t>2.1</t>
  </si>
  <si>
    <t>2.2</t>
  </si>
  <si>
    <t>2.3</t>
  </si>
  <si>
    <t>Đường giao thông đi khu sản xuất</t>
  </si>
  <si>
    <t>3.1</t>
  </si>
  <si>
    <t>3.2</t>
  </si>
  <si>
    <t>3.3</t>
  </si>
  <si>
    <t>Cấp nước</t>
  </si>
  <si>
    <t>3.4</t>
  </si>
  <si>
    <t>Cấp điện</t>
  </si>
  <si>
    <t>3.5</t>
  </si>
  <si>
    <t>Chính sách hỗ trợ</t>
  </si>
  <si>
    <t>Hỗ trợ di chuyển</t>
  </si>
  <si>
    <t>1,0 triệu đồng/hộ</t>
  </si>
  <si>
    <t>Hỗ trợ khuyến nông</t>
  </si>
  <si>
    <t>Hỗ trợ chuồng trại</t>
  </si>
  <si>
    <t>4,0 triệu đồng/hộ</t>
  </si>
  <si>
    <t>Hỗ trợ lương thực 12 tháng</t>
  </si>
  <si>
    <t>Về nguồn vốn thực hiện dự án</t>
  </si>
  <si>
    <t>Tổng mức đầu tư</t>
  </si>
  <si>
    <t>đồng</t>
  </si>
  <si>
    <t>Trong đó:</t>
  </si>
  <si>
    <t>Suất đầu tư cho 01 hộ</t>
  </si>
  <si>
    <t>I</t>
  </si>
  <si>
    <t>Tổng chi phi</t>
  </si>
  <si>
    <t>Xây dựng công trình hạ tầng cơ sở</t>
  </si>
  <si>
    <t>Công trình hạ tầng kỹ thuật</t>
  </si>
  <si>
    <t>Nhà ở Tái định cư</t>
  </si>
  <si>
    <t>Đầu tư cho sản xuất</t>
  </si>
  <si>
    <t>Khai hoang đất sản xuất (344.77ha)</t>
  </si>
  <si>
    <t xml:space="preserve"> 40 triệu/ha</t>
  </si>
  <si>
    <t>Đền bù</t>
  </si>
  <si>
    <t>15kg/khẩu/tháng</t>
  </si>
  <si>
    <t>Trường Mầm non số 01 thuộc dự án bố trí dân cư xã ĐăkHring; Hạng mục: Nhà lớp học 2 phòng và các hạng mục phụ trợ khác</t>
  </si>
  <si>
    <t>Giao thông:</t>
  </si>
  <si>
    <t>San nền khu dân cư thuộc DA QH bố trí dân cư xã Đăk Hring, huyện Đăk Hà</t>
  </si>
  <si>
    <t>50 hộ</t>
  </si>
  <si>
    <t>74 hộ</t>
  </si>
  <si>
    <t>126/674</t>
  </si>
  <si>
    <t>Bổ sung</t>
  </si>
  <si>
    <t>Khảo sát QH bố trí dân cư</t>
  </si>
  <si>
    <t>Chi phí xây lắp Pa nô - Công bố quy hoạch</t>
  </si>
  <si>
    <t>Đo đạc, thành lập bản đồ địa chính phục vụ công tác lập Phương án bồi thường giải phóng mặt bằng (giai đoạn 1:35ha)</t>
  </si>
  <si>
    <t>Đo đạc bản đồ địa chính phục vụ cho việc thu hồi đất,  lập Phương án bồi thường và GPMB dự án quy hoạch giai đoạn 2009-2015 (giai đoạn 2:110ha)</t>
  </si>
  <si>
    <t>Rà phá bom mìn giai đoạn 1 - 110 ha</t>
  </si>
  <si>
    <t>Rà phá bom mìn giai đoạn 2 (580ha)</t>
  </si>
  <si>
    <t>Đo đạc giải thửa phục vụ cho thu hồi đất lập phương án bồi thường GPMB (547,5) ha</t>
  </si>
  <si>
    <t>300hộ</t>
  </si>
  <si>
    <t>50hộ</t>
  </si>
  <si>
    <t>Đơn vị</t>
  </si>
  <si>
    <t>Quản lý dự án và chi phí khác</t>
  </si>
  <si>
    <t>Dự phòng chi phí 15%</t>
  </si>
  <si>
    <t>300 hộ</t>
  </si>
  <si>
    <t>II</t>
  </si>
  <si>
    <t>III</t>
  </si>
  <si>
    <t>Công trình</t>
  </si>
  <si>
    <t>Kết quả thực hiện</t>
  </si>
  <si>
    <t>Chưa thực hiện</t>
  </si>
  <si>
    <t>Hộ/khẩu</t>
  </si>
  <si>
    <t>Trường Tiểu học  số 01 thuộc dự án bố trí dân cư xã Đăk Hring; Hạng mục: Nhà lớp học 2 phòng và các hạng mục phụ trợ khác</t>
  </si>
  <si>
    <t>Nhà Rông</t>
  </si>
  <si>
    <t>Trên địa bàn xã đã có nhà rông nên không đâu tư</t>
  </si>
  <si>
    <t>Tiết kệm kinh phí để đầu tư các hạng mục khác</t>
  </si>
  <si>
    <t>40 triệu đồng/nhà</t>
  </si>
  <si>
    <t>32,427 triệu/nhà</t>
  </si>
  <si>
    <t>Hỗ trợ 7 triệu/ha</t>
  </si>
  <si>
    <t>Áp dụng 1776/QĐ-TTg ngày 21/11/2012</t>
  </si>
  <si>
    <t>Diện tích đã cấp đất đã có cây cà phê kinh doanh nên không hỗ trợ khai hoang. Còn lại 17ha đất thu hồi năm 2018 không còn kinh phí để hỗ trợ</t>
  </si>
  <si>
    <t>Hỗ trợ di chuyển đợt II cho 74 hộ</t>
  </si>
  <si>
    <t>Không còn nguồn vốn để thực hiện</t>
  </si>
  <si>
    <t>Hỗ trợ di chuyển đợt I cho 50 hộ</t>
  </si>
  <si>
    <t>Dự án không còn kinh phí để tiếp tục di dời các hộ còn lại</t>
  </si>
  <si>
    <t>Đợt 1: Hỗ trợ 40 triệu đồng/nhà</t>
  </si>
  <si>
    <t>Đợt 2: Hỗ trợ 32,427 triệu đồng/ nhà</t>
  </si>
  <si>
    <t>Á dụng theo QĐ 1591/QĐ-UBND</t>
  </si>
  <si>
    <t>Trong đó: Đã đền bù 82,4 ha đất có cây cà phê; 7,3 ha cao su; 31,05 ha đất trống; 0,53 ha ao hồ; 0,45 ha đất trồng lúa</t>
  </si>
  <si>
    <t>Xuất đầu tư 126/300 hộ</t>
  </si>
  <si>
    <t>Hiện nay đã di dời 126/300 hộ. Trong đó 86 hộ đã ở cố định còn lại 40 chưa ở cố định lên cach tác rồi về</t>
  </si>
  <si>
    <t>Chi phí quyết toán, kiểm toán</t>
  </si>
  <si>
    <t>Nguồn vốn ngân sách Nhà nước; nguồn hỗ trợ có mục tiêu và nguồn hỗ trợ đầu tư khác</t>
  </si>
  <si>
    <t>Vốn góp của Tập đoàn Điện lực Việt Nam</t>
  </si>
  <si>
    <r>
      <t xml:space="preserve">KẾT QUẢ THỰC HIỆN DỰ ÁN QUY HOẠCH BỐ TRÍ DÂN CƯ TẠI XÃ ĐĂK HRING </t>
    </r>
    <r>
      <rPr>
        <b/>
        <i/>
        <sz val="14"/>
        <rFont val="Times New Roman"/>
        <family val="1"/>
      </rPr>
      <t>(NAY LÀ XÃ ĐĂK LONG)</t>
    </r>
    <r>
      <rPr>
        <b/>
        <sz val="14"/>
        <rFont val="Times New Roman"/>
        <family val="1"/>
      </rPr>
      <t xml:space="preserve"> HUYỆN ĐĂK HÀ
(Kèm theo Báo cáo số 12/BC-ĐKS ngày 14 thàng 5 năm 2024 của Thường trực HĐND tỉnh)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</si>
</sst>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 _₫_-;\-* #,##0\ _₫_-;_-* &quot;-&quot;??\ _₫_-;_-@_-"/>
    <numFmt numFmtId="166" formatCode="#,##0\ _₫"/>
  </numFmts>
  <fonts count="7" x14ac:knownFonts="1">
    <font>
      <sz val="11"/>
      <color theme="1"/>
      <name val="Calibri"/>
      <family val="2"/>
      <charset val="163"/>
      <scheme val="minor"/>
    </font>
    <font>
      <sz val="11"/>
      <color theme="1"/>
      <name val="Calibri"/>
      <family val="2"/>
      <charset val="163"/>
      <scheme val="minor"/>
    </font>
    <font>
      <b/>
      <sz val="14"/>
      <name val="Times New Roman"/>
      <family val="1"/>
    </font>
    <font>
      <sz val="11"/>
      <name val="Calibri"/>
      <family val="2"/>
      <charset val="163"/>
      <scheme val="minor"/>
    </font>
    <font>
      <b/>
      <sz val="13"/>
      <name val="Times New Roman"/>
      <family val="1"/>
    </font>
    <font>
      <sz val="13"/>
      <name val="Times New Roman"/>
      <family val="1"/>
    </font>
    <font>
      <b/>
      <i/>
      <sz val="14"/>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3" fillId="0" borderId="0" xfId="0" applyFont="1"/>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165" fontId="4" fillId="0" borderId="5" xfId="0" applyNumberFormat="1" applyFont="1" applyBorder="1" applyAlignment="1">
      <alignment horizontal="center" vertical="center" wrapText="1"/>
    </xf>
    <xf numFmtId="10" fontId="4" fillId="0" borderId="5"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10"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2"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5" fillId="0" borderId="2" xfId="0" applyFont="1" applyBorder="1" applyAlignment="1">
      <alignment vertical="center" wrapText="1"/>
    </xf>
    <xf numFmtId="165" fontId="5" fillId="0" borderId="2" xfId="1" applyNumberFormat="1" applyFont="1" applyBorder="1" applyAlignment="1">
      <alignment horizontal="center" vertical="center" wrapText="1"/>
    </xf>
    <xf numFmtId="10" fontId="5" fillId="0" borderId="2" xfId="0" applyNumberFormat="1" applyFont="1" applyBorder="1" applyAlignment="1">
      <alignment horizontal="center" vertical="center" wrapText="1"/>
    </xf>
    <xf numFmtId="166" fontId="5" fillId="0" borderId="2" xfId="0" applyNumberFormat="1" applyFont="1" applyFill="1" applyBorder="1" applyAlignment="1">
      <alignment horizontal="center" vertical="center" wrapText="1"/>
    </xf>
    <xf numFmtId="9"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3" fontId="4" fillId="0" borderId="4"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vertical="center"/>
    </xf>
    <xf numFmtId="165" fontId="3" fillId="0" borderId="0" xfId="0" applyNumberFormat="1" applyFont="1"/>
    <xf numFmtId="164" fontId="3" fillId="0" borderId="0" xfId="1" applyFont="1"/>
    <xf numFmtId="165" fontId="5" fillId="2" borderId="2"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165" fontId="4" fillId="2" borderId="2"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0" fontId="3" fillId="2" borderId="0" xfId="0" applyFont="1" applyFill="1"/>
    <xf numFmtId="0" fontId="5" fillId="2" borderId="2" xfId="0"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193;I%20&#272;&#7882;NH%20C&#431;/bcubnd%20t&#7881;nh/KHU%20GI&#195;N%20D&#194;N-chu&#7849;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Bia"/>
      <sheetName val="Mau 01"/>
      <sheetName val="Mau 02"/>
      <sheetName val="Mau 04"/>
      <sheetName val="Mau 05"/>
      <sheetName val="Mau 06"/>
      <sheetName val="Mau 07"/>
      <sheetName val="Mau 03"/>
      <sheetName val="Mau 08"/>
      <sheetName val="mau 09"/>
      <sheetName val="tổng hợp"/>
      <sheetName val="Bìa"/>
    </sheetNames>
    <sheetDataSet>
      <sheetData sheetId="0" refreshError="1"/>
      <sheetData sheetId="1"/>
      <sheetData sheetId="2"/>
      <sheetData sheetId="3"/>
      <sheetData sheetId="4"/>
      <sheetData sheetId="5"/>
      <sheetData sheetId="6"/>
      <sheetData sheetId="7"/>
      <sheetData sheetId="8"/>
      <sheetData sheetId="9">
        <row r="24">
          <cell r="D24">
            <v>832642920</v>
          </cell>
        </row>
        <row r="27">
          <cell r="D27">
            <v>13428000</v>
          </cell>
        </row>
        <row r="29">
          <cell r="D29">
            <v>74000000</v>
          </cell>
        </row>
        <row r="31">
          <cell r="D31">
            <v>9360247000</v>
          </cell>
        </row>
        <row r="36">
          <cell r="D36">
            <v>1480000000</v>
          </cell>
        </row>
        <row r="38">
          <cell r="D38">
            <v>919600000</v>
          </cell>
        </row>
        <row r="85">
          <cell r="D85">
            <v>111438000</v>
          </cell>
        </row>
        <row r="89">
          <cell r="D89">
            <v>201812500</v>
          </cell>
        </row>
      </sheetData>
      <sheetData sheetId="10"/>
      <sheetData sheetId="11">
        <row r="425">
          <cell r="S425">
            <v>85798807246</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zoomScaleNormal="100" workbookViewId="0">
      <selection sqref="A1:H1"/>
    </sheetView>
  </sheetViews>
  <sheetFormatPr defaultColWidth="9.109375" defaultRowHeight="14.4" x14ac:dyDescent="0.3"/>
  <cols>
    <col min="1" max="1" width="9.109375" style="1"/>
    <col min="2" max="2" width="39.88671875" style="1" customWidth="1"/>
    <col min="3" max="3" width="14.33203125" style="1" customWidth="1"/>
    <col min="4" max="4" width="23.5546875" style="1" customWidth="1"/>
    <col min="5" max="5" width="24.33203125" style="1" customWidth="1"/>
    <col min="6" max="6" width="20.5546875" style="1" customWidth="1"/>
    <col min="7" max="7" width="25.6640625" style="1" hidden="1" customWidth="1"/>
    <col min="8" max="8" width="27.5546875" style="1" customWidth="1"/>
    <col min="9" max="16384" width="9.109375" style="1"/>
  </cols>
  <sheetData>
    <row r="1" spans="1:8" ht="51" customHeight="1" x14ac:dyDescent="0.3">
      <c r="A1" s="40" t="s">
        <v>89</v>
      </c>
      <c r="B1" s="41"/>
      <c r="C1" s="41"/>
      <c r="D1" s="41"/>
      <c r="E1" s="41"/>
      <c r="F1" s="41"/>
      <c r="G1" s="41"/>
      <c r="H1" s="41"/>
    </row>
    <row r="2" spans="1:8" ht="45.75" customHeight="1" x14ac:dyDescent="0.3">
      <c r="A2" s="2" t="s">
        <v>0</v>
      </c>
      <c r="B2" s="2" t="s">
        <v>1</v>
      </c>
      <c r="C2" s="2" t="s">
        <v>57</v>
      </c>
      <c r="D2" s="2" t="s">
        <v>2</v>
      </c>
      <c r="E2" s="2" t="s">
        <v>64</v>
      </c>
      <c r="F2" s="2" t="s">
        <v>3</v>
      </c>
      <c r="G2" s="2" t="s">
        <v>4</v>
      </c>
      <c r="H2" s="2" t="s">
        <v>5</v>
      </c>
    </row>
    <row r="3" spans="1:8" ht="33" customHeight="1" x14ac:dyDescent="0.3">
      <c r="A3" s="3" t="s">
        <v>31</v>
      </c>
      <c r="B3" s="3" t="s">
        <v>32</v>
      </c>
      <c r="C3" s="3"/>
      <c r="D3" s="4">
        <f>D5+D9+D26+D29+D30+D37+D38</f>
        <v>149125432753</v>
      </c>
      <c r="E3" s="4">
        <f>E5+E9+E17+E26+E29+E30</f>
        <v>135305394582</v>
      </c>
      <c r="F3" s="5">
        <f>E3/D3</f>
        <v>0.9073260817027069</v>
      </c>
      <c r="G3" s="3"/>
      <c r="H3" s="3"/>
    </row>
    <row r="4" spans="1:8" ht="76.5" customHeight="1" x14ac:dyDescent="0.3">
      <c r="A4" s="6">
        <v>1</v>
      </c>
      <c r="B4" s="7" t="s">
        <v>6</v>
      </c>
      <c r="C4" s="6" t="s">
        <v>66</v>
      </c>
      <c r="D4" s="6" t="s">
        <v>7</v>
      </c>
      <c r="E4" s="6" t="s">
        <v>46</v>
      </c>
      <c r="F4" s="8">
        <f>126/300</f>
        <v>0.42</v>
      </c>
      <c r="G4" s="9" t="s">
        <v>79</v>
      </c>
      <c r="H4" s="10" t="s">
        <v>85</v>
      </c>
    </row>
    <row r="5" spans="1:8" s="37" customFormat="1" ht="16.8" x14ac:dyDescent="0.3">
      <c r="A5" s="33">
        <v>2</v>
      </c>
      <c r="B5" s="34" t="s">
        <v>33</v>
      </c>
      <c r="C5" s="38" t="s">
        <v>63</v>
      </c>
      <c r="D5" s="35">
        <f>D6+D7+D8</f>
        <v>4660000000</v>
      </c>
      <c r="E5" s="35">
        <f>E6+E7</f>
        <v>2923661680</v>
      </c>
      <c r="F5" s="36">
        <f>E5/D5</f>
        <v>0.62739521030042922</v>
      </c>
      <c r="G5" s="33"/>
      <c r="H5" s="33"/>
    </row>
    <row r="6" spans="1:8" ht="67.2" x14ac:dyDescent="0.3">
      <c r="A6" s="13" t="s">
        <v>8</v>
      </c>
      <c r="B6" s="15" t="s">
        <v>67</v>
      </c>
      <c r="C6" s="13" t="s">
        <v>63</v>
      </c>
      <c r="D6" s="16">
        <v>1720000000</v>
      </c>
      <c r="E6" s="16">
        <v>1611082596</v>
      </c>
      <c r="F6" s="17">
        <f>E6/D6</f>
        <v>0.93667592790697674</v>
      </c>
      <c r="G6" s="13" t="s">
        <v>70</v>
      </c>
      <c r="H6" s="13"/>
    </row>
    <row r="7" spans="1:8" ht="67.2" x14ac:dyDescent="0.3">
      <c r="A7" s="13" t="s">
        <v>9</v>
      </c>
      <c r="B7" s="15" t="s">
        <v>41</v>
      </c>
      <c r="C7" s="13" t="s">
        <v>63</v>
      </c>
      <c r="D7" s="16">
        <v>2580000000</v>
      </c>
      <c r="E7" s="16">
        <v>1312579084</v>
      </c>
      <c r="F7" s="17">
        <f>E7/D7</f>
        <v>0.50875158294573641</v>
      </c>
      <c r="G7" s="13" t="s">
        <v>70</v>
      </c>
      <c r="H7" s="13"/>
    </row>
    <row r="8" spans="1:8" ht="47.25" customHeight="1" x14ac:dyDescent="0.3">
      <c r="A8" s="13" t="s">
        <v>10</v>
      </c>
      <c r="B8" s="15" t="s">
        <v>68</v>
      </c>
      <c r="C8" s="13" t="s">
        <v>63</v>
      </c>
      <c r="D8" s="16">
        <v>360000000</v>
      </c>
      <c r="E8" s="16" t="s">
        <v>65</v>
      </c>
      <c r="F8" s="17"/>
      <c r="G8" s="13" t="s">
        <v>69</v>
      </c>
      <c r="H8" s="13"/>
    </row>
    <row r="9" spans="1:8" s="37" customFormat="1" ht="16.8" x14ac:dyDescent="0.3">
      <c r="A9" s="33">
        <v>3</v>
      </c>
      <c r="B9" s="34" t="s">
        <v>34</v>
      </c>
      <c r="C9" s="33"/>
      <c r="D9" s="35">
        <f>D10+D11+D12+D15++D16</f>
        <v>57974806500</v>
      </c>
      <c r="E9" s="35">
        <f>E10+E11+E12+E15+E16</f>
        <v>41561359237</v>
      </c>
      <c r="F9" s="36">
        <f>E9/D9</f>
        <v>0.71688655376538424</v>
      </c>
      <c r="G9" s="38"/>
      <c r="H9" s="38"/>
    </row>
    <row r="10" spans="1:8" ht="50.4" x14ac:dyDescent="0.3">
      <c r="A10" s="13" t="s">
        <v>12</v>
      </c>
      <c r="B10" s="15" t="s">
        <v>42</v>
      </c>
      <c r="C10" s="13"/>
      <c r="D10" s="16">
        <v>31540430500</v>
      </c>
      <c r="E10" s="18">
        <v>27013992426</v>
      </c>
      <c r="F10" s="19">
        <f>E10/D10</f>
        <v>0.85648775231523866</v>
      </c>
      <c r="G10" s="13" t="s">
        <v>70</v>
      </c>
      <c r="H10" s="13"/>
    </row>
    <row r="11" spans="1:8" ht="50.4" x14ac:dyDescent="0.3">
      <c r="A11" s="13" t="s">
        <v>13</v>
      </c>
      <c r="B11" s="15" t="s">
        <v>43</v>
      </c>
      <c r="C11" s="13" t="s">
        <v>63</v>
      </c>
      <c r="D11" s="16">
        <v>7690096000</v>
      </c>
      <c r="E11" s="16">
        <v>1719209877</v>
      </c>
      <c r="F11" s="19">
        <f>E11/D11</f>
        <v>0.22356156243042999</v>
      </c>
      <c r="G11" s="13" t="s">
        <v>70</v>
      </c>
      <c r="H11" s="13"/>
    </row>
    <row r="12" spans="1:8" ht="16.8" x14ac:dyDescent="0.3">
      <c r="A12" s="13" t="s">
        <v>14</v>
      </c>
      <c r="B12" s="15" t="s">
        <v>35</v>
      </c>
      <c r="C12" s="13" t="s">
        <v>60</v>
      </c>
      <c r="D12" s="16">
        <v>12000000000</v>
      </c>
      <c r="E12" s="20">
        <f>E13+E14</f>
        <v>4399600000</v>
      </c>
      <c r="F12" s="17">
        <f>E12/D12</f>
        <v>0.36663333333333331</v>
      </c>
      <c r="G12" s="13"/>
      <c r="H12" s="13" t="s">
        <v>71</v>
      </c>
    </row>
    <row r="13" spans="1:8" ht="33.6" x14ac:dyDescent="0.3">
      <c r="A13" s="13"/>
      <c r="B13" s="15" t="s">
        <v>80</v>
      </c>
      <c r="C13" s="13" t="s">
        <v>44</v>
      </c>
      <c r="D13" s="16"/>
      <c r="E13" s="16">
        <f>40000000*50</f>
        <v>2000000000</v>
      </c>
      <c r="F13" s="13"/>
      <c r="G13" s="13" t="s">
        <v>82</v>
      </c>
      <c r="H13" s="13" t="s">
        <v>71</v>
      </c>
    </row>
    <row r="14" spans="1:8" ht="33.6" x14ac:dyDescent="0.3">
      <c r="A14" s="13"/>
      <c r="B14" s="15" t="s">
        <v>81</v>
      </c>
      <c r="C14" s="13" t="s">
        <v>45</v>
      </c>
      <c r="D14" s="16"/>
      <c r="E14" s="16">
        <f>'[1]Mau 08'!$D$36+'[1]Mau 08'!$D$38</f>
        <v>2399600000</v>
      </c>
      <c r="F14" s="13"/>
      <c r="G14" s="13" t="s">
        <v>74</v>
      </c>
      <c r="H14" s="13" t="s">
        <v>72</v>
      </c>
    </row>
    <row r="15" spans="1:8" ht="50.4" x14ac:dyDescent="0.3">
      <c r="A15" s="13" t="s">
        <v>16</v>
      </c>
      <c r="B15" s="15" t="s">
        <v>15</v>
      </c>
      <c r="C15" s="13" t="s">
        <v>63</v>
      </c>
      <c r="D15" s="16">
        <v>5013180000</v>
      </c>
      <c r="E15" s="20">
        <v>3868726000</v>
      </c>
      <c r="F15" s="17">
        <f>E15/D15</f>
        <v>0.77171096988338739</v>
      </c>
      <c r="G15" s="13" t="s">
        <v>70</v>
      </c>
      <c r="H15" s="13"/>
    </row>
    <row r="16" spans="1:8" ht="16.8" x14ac:dyDescent="0.3">
      <c r="A16" s="13" t="s">
        <v>18</v>
      </c>
      <c r="B16" s="15" t="s">
        <v>17</v>
      </c>
      <c r="C16" s="13"/>
      <c r="D16" s="16">
        <v>1731100000</v>
      </c>
      <c r="E16" s="20">
        <v>4559830934</v>
      </c>
      <c r="F16" s="17">
        <f>E16/D16</f>
        <v>2.6340655848882215</v>
      </c>
      <c r="G16" s="13"/>
      <c r="H16" s="13"/>
    </row>
    <row r="17" spans="1:8" s="37" customFormat="1" ht="16.8" x14ac:dyDescent="0.3">
      <c r="A17" s="33">
        <v>4</v>
      </c>
      <c r="B17" s="34" t="s">
        <v>47</v>
      </c>
      <c r="C17" s="38"/>
      <c r="D17" s="32"/>
      <c r="E17" s="39">
        <f>E18+E19+E20+E21+E22+E24+E25+E23</f>
        <v>16251928990</v>
      </c>
      <c r="F17" s="38"/>
      <c r="G17" s="38"/>
      <c r="H17" s="38"/>
    </row>
    <row r="18" spans="1:8" ht="16.8" x14ac:dyDescent="0.3">
      <c r="A18" s="13">
        <v>4.0999999999999996</v>
      </c>
      <c r="B18" s="15" t="s">
        <v>48</v>
      </c>
      <c r="C18" s="13" t="s">
        <v>63</v>
      </c>
      <c r="D18" s="16"/>
      <c r="E18" s="16">
        <v>829405100</v>
      </c>
      <c r="F18" s="13"/>
      <c r="G18" s="13"/>
      <c r="H18" s="13"/>
    </row>
    <row r="19" spans="1:8" ht="33.6" x14ac:dyDescent="0.3">
      <c r="A19" s="13">
        <v>4.2</v>
      </c>
      <c r="B19" s="15" t="s">
        <v>49</v>
      </c>
      <c r="C19" s="13" t="s">
        <v>63</v>
      </c>
      <c r="D19" s="16"/>
      <c r="E19" s="16">
        <f>'[1]Mau 08'!$D$27</f>
        <v>13428000</v>
      </c>
      <c r="F19" s="13"/>
      <c r="G19" s="13"/>
      <c r="H19" s="13"/>
    </row>
    <row r="20" spans="1:8" ht="50.4" x14ac:dyDescent="0.3">
      <c r="A20" s="13">
        <v>4.3</v>
      </c>
      <c r="B20" s="15" t="s">
        <v>54</v>
      </c>
      <c r="C20" s="13" t="s">
        <v>63</v>
      </c>
      <c r="D20" s="16"/>
      <c r="E20" s="16">
        <f>'[1]Mau 08'!$D$29</f>
        <v>74000000</v>
      </c>
      <c r="F20" s="13"/>
      <c r="G20" s="13"/>
      <c r="H20" s="13"/>
    </row>
    <row r="21" spans="1:8" ht="67.2" x14ac:dyDescent="0.3">
      <c r="A21" s="13">
        <v>4.4000000000000004</v>
      </c>
      <c r="B21" s="15" t="s">
        <v>50</v>
      </c>
      <c r="C21" s="13" t="s">
        <v>63</v>
      </c>
      <c r="D21" s="16"/>
      <c r="E21" s="32">
        <f>'[1]Mau 08'!$D$85</f>
        <v>111438000</v>
      </c>
      <c r="F21" s="13"/>
      <c r="G21" s="13"/>
      <c r="H21" s="13"/>
    </row>
    <row r="22" spans="1:8" ht="67.2" x14ac:dyDescent="0.3">
      <c r="A22" s="13">
        <v>4.5</v>
      </c>
      <c r="B22" s="15" t="s">
        <v>51</v>
      </c>
      <c r="C22" s="13" t="s">
        <v>63</v>
      </c>
      <c r="D22" s="16"/>
      <c r="E22" s="32">
        <f>'[1]Mau 08'!$D$89</f>
        <v>201812500</v>
      </c>
      <c r="F22" s="13"/>
      <c r="G22" s="13"/>
      <c r="H22" s="13"/>
    </row>
    <row r="23" spans="1:8" ht="16.8" x14ac:dyDescent="0.3">
      <c r="A23" s="13">
        <v>4.5999999999999996</v>
      </c>
      <c r="B23" s="15" t="s">
        <v>86</v>
      </c>
      <c r="C23" s="13"/>
      <c r="D23" s="16"/>
      <c r="E23" s="32">
        <v>148969000</v>
      </c>
      <c r="F23" s="13"/>
      <c r="G23" s="13"/>
      <c r="H23" s="13"/>
    </row>
    <row r="24" spans="1:8" ht="16.8" x14ac:dyDescent="0.3">
      <c r="A24" s="13">
        <v>4.7</v>
      </c>
      <c r="B24" s="15" t="s">
        <v>52</v>
      </c>
      <c r="C24" s="13" t="s">
        <v>63</v>
      </c>
      <c r="D24" s="16"/>
      <c r="E24" s="16">
        <v>5512629390</v>
      </c>
      <c r="F24" s="13"/>
      <c r="G24" s="13"/>
      <c r="H24" s="13"/>
    </row>
    <row r="25" spans="1:8" ht="16.8" x14ac:dyDescent="0.3">
      <c r="A25" s="13">
        <v>4.8</v>
      </c>
      <c r="B25" s="15" t="s">
        <v>53</v>
      </c>
      <c r="C25" s="13" t="s">
        <v>63</v>
      </c>
      <c r="D25" s="16"/>
      <c r="E25" s="16">
        <f>'[1]Mau 08'!$D$31</f>
        <v>9360247000</v>
      </c>
      <c r="F25" s="13"/>
      <c r="G25" s="13"/>
      <c r="H25" s="13"/>
    </row>
    <row r="26" spans="1:8" s="37" customFormat="1" ht="16.8" x14ac:dyDescent="0.3">
      <c r="A26" s="33">
        <v>5</v>
      </c>
      <c r="B26" s="34" t="s">
        <v>36</v>
      </c>
      <c r="C26" s="33"/>
      <c r="D26" s="35">
        <f>D27+D28</f>
        <v>5263390000</v>
      </c>
      <c r="E26" s="35">
        <f>E27+E28</f>
        <v>6288771739</v>
      </c>
      <c r="F26" s="36">
        <f>E26/D26</f>
        <v>1.194813939115285</v>
      </c>
      <c r="G26" s="33"/>
      <c r="H26" s="33"/>
    </row>
    <row r="27" spans="1:8" ht="117.6" x14ac:dyDescent="0.3">
      <c r="A27" s="13">
        <v>5.0999999999999996</v>
      </c>
      <c r="B27" s="15" t="s">
        <v>37</v>
      </c>
      <c r="C27" s="13" t="s">
        <v>38</v>
      </c>
      <c r="D27" s="16">
        <v>2413390000</v>
      </c>
      <c r="E27" s="13">
        <v>0</v>
      </c>
      <c r="F27" s="13"/>
      <c r="G27" s="13" t="s">
        <v>75</v>
      </c>
      <c r="H27" s="13" t="s">
        <v>73</v>
      </c>
    </row>
    <row r="28" spans="1:8" ht="16.8" x14ac:dyDescent="0.3">
      <c r="A28" s="13">
        <v>5.2</v>
      </c>
      <c r="B28" s="15" t="s">
        <v>11</v>
      </c>
      <c r="C28" s="13" t="s">
        <v>63</v>
      </c>
      <c r="D28" s="16">
        <v>2850000000</v>
      </c>
      <c r="E28" s="16">
        <v>6288771739</v>
      </c>
      <c r="F28" s="17">
        <f>E28/D28</f>
        <v>2.2065865750877194</v>
      </c>
      <c r="G28" s="13"/>
      <c r="H28" s="13"/>
    </row>
    <row r="29" spans="1:8" s="37" customFormat="1" ht="84" x14ac:dyDescent="0.3">
      <c r="A29" s="33">
        <v>6</v>
      </c>
      <c r="B29" s="34" t="s">
        <v>39</v>
      </c>
      <c r="C29" s="38"/>
      <c r="D29" s="39">
        <v>38490273200</v>
      </c>
      <c r="E29" s="35">
        <v>68229672936</v>
      </c>
      <c r="F29" s="36">
        <f>E29/D29</f>
        <v>1.7726471459807669</v>
      </c>
      <c r="G29" s="38"/>
      <c r="H29" s="38" t="s">
        <v>83</v>
      </c>
    </row>
    <row r="30" spans="1:8" s="37" customFormat="1" ht="16.8" x14ac:dyDescent="0.3">
      <c r="A30" s="33">
        <v>7</v>
      </c>
      <c r="B30" s="34" t="s">
        <v>19</v>
      </c>
      <c r="C30" s="33"/>
      <c r="D30" s="35">
        <f>D31+D34+D35+D36</f>
        <v>16496000000</v>
      </c>
      <c r="E30" s="35">
        <f>E32</f>
        <v>50000000</v>
      </c>
      <c r="F30" s="36">
        <f>E30/D30</f>
        <v>3.0310378273520852E-3</v>
      </c>
      <c r="G30" s="33"/>
      <c r="H30" s="33"/>
    </row>
    <row r="31" spans="1:8" ht="16.8" x14ac:dyDescent="0.3">
      <c r="A31" s="13">
        <v>7.1</v>
      </c>
      <c r="B31" s="15" t="s">
        <v>20</v>
      </c>
      <c r="C31" s="13" t="s">
        <v>55</v>
      </c>
      <c r="D31" s="16">
        <f>300000000</f>
        <v>300000000</v>
      </c>
      <c r="E31" s="20"/>
      <c r="F31" s="17"/>
      <c r="G31" s="13"/>
      <c r="H31" s="13" t="s">
        <v>21</v>
      </c>
    </row>
    <row r="32" spans="1:8" ht="16.8" x14ac:dyDescent="0.3">
      <c r="A32" s="13"/>
      <c r="B32" s="15" t="s">
        <v>78</v>
      </c>
      <c r="C32" s="13" t="s">
        <v>56</v>
      </c>
      <c r="D32" s="13"/>
      <c r="E32" s="16">
        <f>50*1000000</f>
        <v>50000000</v>
      </c>
      <c r="F32" s="13"/>
      <c r="G32" s="13"/>
      <c r="H32" s="13"/>
    </row>
    <row r="33" spans="1:8" ht="33.6" x14ac:dyDescent="0.3">
      <c r="A33" s="13"/>
      <c r="B33" s="15" t="s">
        <v>76</v>
      </c>
      <c r="C33" s="13" t="s">
        <v>45</v>
      </c>
      <c r="D33" s="13"/>
      <c r="E33" s="16" t="s">
        <v>65</v>
      </c>
      <c r="F33" s="13"/>
      <c r="G33" s="13" t="s">
        <v>77</v>
      </c>
      <c r="H33" s="13"/>
    </row>
    <row r="34" spans="1:8" ht="33.6" x14ac:dyDescent="0.3">
      <c r="A34" s="13">
        <v>7.2</v>
      </c>
      <c r="B34" s="15" t="s">
        <v>22</v>
      </c>
      <c r="C34" s="13" t="s">
        <v>55</v>
      </c>
      <c r="D34" s="16">
        <v>13646000000</v>
      </c>
      <c r="E34" s="13" t="s">
        <v>65</v>
      </c>
      <c r="F34" s="13"/>
      <c r="G34" s="13" t="s">
        <v>77</v>
      </c>
      <c r="H34" s="13"/>
    </row>
    <row r="35" spans="1:8" ht="33.6" x14ac:dyDescent="0.3">
      <c r="A35" s="13">
        <v>7.3</v>
      </c>
      <c r="B35" s="15" t="s">
        <v>23</v>
      </c>
      <c r="C35" s="13" t="s">
        <v>55</v>
      </c>
      <c r="D35" s="16">
        <v>1200000000</v>
      </c>
      <c r="E35" s="13" t="s">
        <v>65</v>
      </c>
      <c r="F35" s="13"/>
      <c r="G35" s="13" t="s">
        <v>77</v>
      </c>
      <c r="H35" s="13" t="s">
        <v>24</v>
      </c>
    </row>
    <row r="36" spans="1:8" ht="30" customHeight="1" x14ac:dyDescent="0.3">
      <c r="A36" s="13">
        <v>7.4</v>
      </c>
      <c r="B36" s="15" t="s">
        <v>25</v>
      </c>
      <c r="C36" s="13" t="s">
        <v>60</v>
      </c>
      <c r="D36" s="16">
        <v>1350000000</v>
      </c>
      <c r="E36" s="13" t="s">
        <v>65</v>
      </c>
      <c r="F36" s="13"/>
      <c r="G36" s="13" t="s">
        <v>77</v>
      </c>
      <c r="H36" s="13" t="s">
        <v>40</v>
      </c>
    </row>
    <row r="37" spans="1:8" ht="23.25" customHeight="1" x14ac:dyDescent="0.3">
      <c r="A37" s="13">
        <v>8</v>
      </c>
      <c r="B37" s="15" t="s">
        <v>58</v>
      </c>
      <c r="C37" s="13" t="s">
        <v>28</v>
      </c>
      <c r="D37" s="16">
        <v>6789819650</v>
      </c>
      <c r="E37" s="13"/>
      <c r="F37" s="13"/>
      <c r="G37" s="13"/>
      <c r="H37" s="13"/>
    </row>
    <row r="38" spans="1:8" ht="24" customHeight="1" x14ac:dyDescent="0.3">
      <c r="A38" s="13">
        <v>9</v>
      </c>
      <c r="B38" s="15" t="s">
        <v>59</v>
      </c>
      <c r="C38" s="13" t="s">
        <v>28</v>
      </c>
      <c r="D38" s="16">
        <v>19451143403</v>
      </c>
      <c r="E38" s="13"/>
      <c r="F38" s="13"/>
      <c r="G38" s="13"/>
      <c r="H38" s="13"/>
    </row>
    <row r="39" spans="1:8" ht="16.8" x14ac:dyDescent="0.3">
      <c r="A39" s="11" t="s">
        <v>61</v>
      </c>
      <c r="B39" s="12" t="s">
        <v>26</v>
      </c>
      <c r="C39" s="11"/>
      <c r="D39" s="11"/>
      <c r="E39" s="11"/>
      <c r="F39" s="11"/>
      <c r="G39" s="11"/>
      <c r="H39" s="11"/>
    </row>
    <row r="40" spans="1:8" ht="16.8" x14ac:dyDescent="0.3">
      <c r="A40" s="13"/>
      <c r="B40" s="12" t="s">
        <v>27</v>
      </c>
      <c r="C40" s="11" t="s">
        <v>28</v>
      </c>
      <c r="D40" s="21">
        <v>149125432753</v>
      </c>
      <c r="E40" s="14">
        <f>E42+E43</f>
        <v>135305394582</v>
      </c>
      <c r="F40" s="22">
        <f>E40/D40</f>
        <v>0.9073260817027069</v>
      </c>
      <c r="G40" s="13"/>
      <c r="H40" s="13"/>
    </row>
    <row r="41" spans="1:8" ht="16.8" x14ac:dyDescent="0.3">
      <c r="A41" s="13"/>
      <c r="B41" s="15" t="s">
        <v>29</v>
      </c>
      <c r="C41" s="13"/>
      <c r="D41" s="13"/>
      <c r="E41" s="13"/>
      <c r="F41" s="13"/>
      <c r="G41" s="13"/>
      <c r="H41" s="13"/>
    </row>
    <row r="42" spans="1:8" ht="50.4" x14ac:dyDescent="0.3">
      <c r="A42" s="13"/>
      <c r="B42" s="15" t="s">
        <v>87</v>
      </c>
      <c r="C42" s="13" t="s">
        <v>28</v>
      </c>
      <c r="D42" s="13"/>
      <c r="E42" s="16">
        <v>116913394582</v>
      </c>
      <c r="F42" s="13"/>
      <c r="G42" s="13"/>
      <c r="H42" s="13"/>
    </row>
    <row r="43" spans="1:8" ht="87" customHeight="1" x14ac:dyDescent="0.3">
      <c r="A43" s="13"/>
      <c r="B43" s="15" t="s">
        <v>88</v>
      </c>
      <c r="C43" s="13" t="s">
        <v>28</v>
      </c>
      <c r="D43" s="13"/>
      <c r="E43" s="16">
        <v>18392000000</v>
      </c>
      <c r="F43" s="13"/>
      <c r="G43" s="13"/>
      <c r="H43" s="13"/>
    </row>
    <row r="44" spans="1:8" ht="16.8" x14ac:dyDescent="0.3">
      <c r="A44" s="23" t="s">
        <v>62</v>
      </c>
      <c r="B44" s="24" t="s">
        <v>30</v>
      </c>
      <c r="C44" s="23" t="s">
        <v>28</v>
      </c>
      <c r="D44" s="25">
        <v>497084776</v>
      </c>
      <c r="E44" s="26">
        <f>E40/126</f>
        <v>1073852337.9523809</v>
      </c>
      <c r="F44" s="27">
        <f>E44/D44</f>
        <v>2.1603001938493906</v>
      </c>
      <c r="G44" s="23"/>
      <c r="H44" s="28" t="s">
        <v>84</v>
      </c>
    </row>
    <row r="45" spans="1:8" ht="16.8" x14ac:dyDescent="0.3">
      <c r="A45" s="29"/>
    </row>
    <row r="46" spans="1:8" x14ac:dyDescent="0.3">
      <c r="D46" s="30"/>
    </row>
    <row r="47" spans="1:8" x14ac:dyDescent="0.3">
      <c r="D47" s="30"/>
    </row>
    <row r="56" spans="4:6" x14ac:dyDescent="0.3">
      <c r="D56" s="1">
        <f>100*750000</f>
        <v>75000000</v>
      </c>
    </row>
    <row r="57" spans="4:6" x14ac:dyDescent="0.3">
      <c r="D57" s="1">
        <v>14000000</v>
      </c>
    </row>
    <row r="58" spans="4:6" x14ac:dyDescent="0.3">
      <c r="D58" s="31">
        <f>D56+D57</f>
        <v>89000000</v>
      </c>
      <c r="E58" s="1">
        <f>4.2*3.75</f>
        <v>15.75</v>
      </c>
    </row>
    <row r="62" spans="4:6" x14ac:dyDescent="0.3">
      <c r="F62" s="1">
        <f>12.2*10</f>
        <v>122</v>
      </c>
    </row>
  </sheetData>
  <mergeCells count="1">
    <mergeCell ref="A1:H1"/>
  </mergeCells>
  <pageMargins left="0.7" right="0.7" top="0.75" bottom="0.75" header="0.3" footer="0.3"/>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Truong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dc:creator>
  <cp:lastModifiedBy>Trương Quang Vương </cp:lastModifiedBy>
  <cp:lastPrinted>2024-05-08T23:52:06Z</cp:lastPrinted>
  <dcterms:created xsi:type="dcterms:W3CDTF">2017-10-11T13:34:11Z</dcterms:created>
  <dcterms:modified xsi:type="dcterms:W3CDTF">2024-05-14T07:04:41Z</dcterms:modified>
</cp:coreProperties>
</file>