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12" windowWidth="20112" windowHeight="6492" firstSheet="1" activeTab="1"/>
  </bookViews>
  <sheets>
    <sheet name="foxz" sheetId="7" state="veryHidden" r:id="rId1"/>
    <sheet name="Sheet1" sheetId="8" r:id="rId2"/>
  </sheets>
  <externalReferences>
    <externalReference r:id="rId3"/>
  </externalReferences>
  <definedNames>
    <definedName name="_xlnm.Print_Area" localSheetId="1">Sheet1!$A$1:$H$44</definedName>
  </definedNames>
  <calcPr calcId="144525"/>
</workbook>
</file>

<file path=xl/calcChain.xml><?xml version="1.0" encoding="utf-8"?>
<calcChain xmlns="http://schemas.openxmlformats.org/spreadsheetml/2006/main">
  <c r="E40" i="8" l="1"/>
  <c r="D56" i="8" l="1"/>
  <c r="D58" i="8" s="1"/>
  <c r="F62" i="8"/>
  <c r="E58" i="8"/>
  <c r="D5" i="8" l="1"/>
  <c r="D31" i="8"/>
  <c r="D30" i="8" s="1"/>
  <c r="E32" i="8"/>
  <c r="E30" i="8" s="1"/>
  <c r="D26" i="8"/>
  <c r="F4" i="8"/>
  <c r="E13" i="8"/>
  <c r="D9" i="8"/>
  <c r="F30" i="8" l="1"/>
  <c r="D3" i="8"/>
  <c r="F40" i="8" l="1"/>
  <c r="E44" i="8" l="1"/>
  <c r="F44" i="8" s="1"/>
  <c r="F7" i="8"/>
  <c r="E19" i="8" l="1"/>
  <c r="E20" i="8"/>
  <c r="E22" i="8"/>
  <c r="E21" i="8"/>
  <c r="F11" i="8"/>
  <c r="E14" i="8"/>
  <c r="E12" i="8" l="1"/>
  <c r="E9" i="8" s="1"/>
  <c r="F29" i="8"/>
  <c r="E25" i="8"/>
  <c r="E17" i="8" s="1"/>
  <c r="F12" i="8" l="1"/>
  <c r="F10" i="8"/>
  <c r="E5" i="8"/>
  <c r="F5" i="8" s="1"/>
  <c r="F6" i="8"/>
  <c r="F16" i="8"/>
  <c r="F15" i="8"/>
  <c r="E26" i="8" l="1"/>
  <c r="F26" i="8" s="1"/>
  <c r="F28" i="8"/>
  <c r="F9" i="8" l="1"/>
  <c r="E3" i="8"/>
  <c r="F3" i="8" s="1"/>
</calcChain>
</file>

<file path=xl/sharedStrings.xml><?xml version="1.0" encoding="utf-8"?>
<sst xmlns="http://schemas.openxmlformats.org/spreadsheetml/2006/main" count="124" uniqueCount="90">
  <si>
    <t>STT</t>
  </si>
  <si>
    <t>Nội dung</t>
  </si>
  <si>
    <t>Mục tiêu dự án phê duyệt theo QĐ 1591</t>
  </si>
  <si>
    <t>Tỷ lệ đạt được so với mục tiêu (%)</t>
  </si>
  <si>
    <t>Giải trình lý do chưa đạt</t>
  </si>
  <si>
    <t>Ghi chú</t>
  </si>
  <si>
    <t>Về số hộ bố trí dân cư</t>
  </si>
  <si>
    <t>300/1500</t>
  </si>
  <si>
    <t>2.1</t>
  </si>
  <si>
    <t>2.2</t>
  </si>
  <si>
    <t>2.3</t>
  </si>
  <si>
    <t>Đường giao thông đi khu sản xuất</t>
  </si>
  <si>
    <t>3.1</t>
  </si>
  <si>
    <t>3.2</t>
  </si>
  <si>
    <t>3.3</t>
  </si>
  <si>
    <t>Cấp nước</t>
  </si>
  <si>
    <t>3.4</t>
  </si>
  <si>
    <t>Cấp điện</t>
  </si>
  <si>
    <t>3.5</t>
  </si>
  <si>
    <t>Chính sách hỗ trợ</t>
  </si>
  <si>
    <t>Hỗ trợ di chuyển</t>
  </si>
  <si>
    <t>1,0 triệu đồng/hộ</t>
  </si>
  <si>
    <t>Hỗ trợ khuyến nông</t>
  </si>
  <si>
    <t>Hỗ trợ chuồng trại</t>
  </si>
  <si>
    <t>4,0 triệu đồng/hộ</t>
  </si>
  <si>
    <t>Hỗ trợ lương thực 12 tháng</t>
  </si>
  <si>
    <t>Về nguồn vốn thực hiện dự án</t>
  </si>
  <si>
    <t>Tổng mức đầu tư</t>
  </si>
  <si>
    <t>đồng</t>
  </si>
  <si>
    <t>Trong đó:</t>
  </si>
  <si>
    <t>Suất đầu tư cho 01 hộ</t>
  </si>
  <si>
    <t>I</t>
  </si>
  <si>
    <t>Tổng chi phi</t>
  </si>
  <si>
    <t>Xây dựng công trình hạ tầng cơ sở</t>
  </si>
  <si>
    <t>Công trình hạ tầng kỹ thuật</t>
  </si>
  <si>
    <t>Nhà ở Tái định cư</t>
  </si>
  <si>
    <t>Đầu tư cho sản xuất</t>
  </si>
  <si>
    <t>Khai hoang đất sản xuất (344.77ha)</t>
  </si>
  <si>
    <t xml:space="preserve"> 40 triệu/ha</t>
  </si>
  <si>
    <t>Đền bù</t>
  </si>
  <si>
    <t>15kg/khẩu/tháng</t>
  </si>
  <si>
    <t>Trường Mầm non số 01 thuộc dự án bố trí dân cư xã ĐăkHring; Hạng mục: Nhà lớp học 2 phòng và các hạng mục phụ trợ khác</t>
  </si>
  <si>
    <t>Giao thông:</t>
  </si>
  <si>
    <t>San nền khu dân cư thuộc DA QH bố trí dân cư xã Đăk Hring, huyện Đăk Hà</t>
  </si>
  <si>
    <t>50 hộ</t>
  </si>
  <si>
    <t>74 hộ</t>
  </si>
  <si>
    <t>126/674</t>
  </si>
  <si>
    <t>Bổ sung</t>
  </si>
  <si>
    <t>Khảo sát QH bố trí dân cư</t>
  </si>
  <si>
    <t>Chi phí xây lắp Pa nô - Công bố quy hoạch</t>
  </si>
  <si>
    <t>Đo đạc, thành lập bản đồ địa chính phục vụ công tác lập Phương án bồi thường giải phóng mặt bằng (giai đoạn 1:35ha)</t>
  </si>
  <si>
    <t>Đo đạc bản đồ địa chính phục vụ cho việc thu hồi đất,  lập Phương án bồi thường và GPMB dự án quy hoạch giai đoạn 2009-2015 (giai đoạn 2:110ha)</t>
  </si>
  <si>
    <t>Rà phá bom mìn giai đoạn 1 - 110 ha</t>
  </si>
  <si>
    <t>Rà phá bom mìn giai đoạn 2 (580ha)</t>
  </si>
  <si>
    <t>Đo đạc giải thửa phục vụ cho thu hồi đất lập phương án bồi thường GPMB (547,5) ha</t>
  </si>
  <si>
    <t>300hộ</t>
  </si>
  <si>
    <t>50hộ</t>
  </si>
  <si>
    <t>Đơn vị</t>
  </si>
  <si>
    <t>Quản lý dự án và chi phí khác</t>
  </si>
  <si>
    <t>Dự phòng chi phí 15%</t>
  </si>
  <si>
    <t>300 hộ</t>
  </si>
  <si>
    <t>II</t>
  </si>
  <si>
    <t>III</t>
  </si>
  <si>
    <t>Công trình</t>
  </si>
  <si>
    <t>Kết quả thực hiện</t>
  </si>
  <si>
    <t>Chưa thực hiện</t>
  </si>
  <si>
    <t>Hộ/khẩu</t>
  </si>
  <si>
    <t>Trường Tiểu học  số 01 thuộc dự án bố trí dân cư xã Đăk Hring; Hạng mục: Nhà lớp học 2 phòng và các hạng mục phụ trợ khác</t>
  </si>
  <si>
    <t>Nhà Rông</t>
  </si>
  <si>
    <t>Trên địa bàn xã đã có nhà rông nên không đâu tư</t>
  </si>
  <si>
    <t>Tiết kệm kinh phí để đầu tư các hạng mục khác</t>
  </si>
  <si>
    <t>40 triệu đồng/nhà</t>
  </si>
  <si>
    <t>32,427 triệu/nhà</t>
  </si>
  <si>
    <t>Hỗ trợ 7 triệu/ha</t>
  </si>
  <si>
    <t>Áp dụng 1776/QĐ-TTg ngày 21/11/2012</t>
  </si>
  <si>
    <t>Diện tích đã cấp đất đã có cây cà phê kinh doanh nên không hỗ trợ khai hoang. Còn lại 17ha đất thu hồi năm 2018 không còn kinh phí để hỗ trợ</t>
  </si>
  <si>
    <t>Hỗ trợ di chuyển đợt II cho 74 hộ</t>
  </si>
  <si>
    <t>Không còn nguồn vốn để thực hiện</t>
  </si>
  <si>
    <t>Hỗ trợ di chuyển đợt I cho 50 hộ</t>
  </si>
  <si>
    <t>Dự án không còn kinh phí để tiếp tục di dời các hộ còn lại</t>
  </si>
  <si>
    <t>Đợt 1: Hỗ trợ 40 triệu đồng/nhà</t>
  </si>
  <si>
    <t>Đợt 2: Hỗ trợ 32,427 triệu đồng/ nhà</t>
  </si>
  <si>
    <t>Á dụng theo QĐ 1591/QĐ-UBND</t>
  </si>
  <si>
    <t>Trong đó: Đã đền bù 82,4 ha đất có cây cà phê; 7,3 ha cao su; 31,05 ha đất trống; 0,53 ha ao hồ; 0,45 ha đất trồng lúa</t>
  </si>
  <si>
    <t>Xuất đầu tư 126/300 hộ</t>
  </si>
  <si>
    <t>Hiện nay đã di dời 126/300 hộ. Trong đó 86 hộ đã ở cố định còn lại 40 chưa ở cố định lên cach tác rồi về</t>
  </si>
  <si>
    <t>Chi phí quyết toán, kiểm toán</t>
  </si>
  <si>
    <t>Nguồn vốn ngân sách Nhà nước; nguồn hỗ trợ có mục tiêu và nguồn hỗ trợ đầu tư khác</t>
  </si>
  <si>
    <t>Vốn góp của Tập đoàn Điện lực Việt Nam</t>
  </si>
  <si>
    <r>
      <t xml:space="preserve">KẾT QUẢ THỰC HIỆN DỰ ÁN QUY HOẠCH BỐ TRÍ DÂN CƯ TẠI XÃ ĐĂK HRING </t>
    </r>
    <r>
      <rPr>
        <b/>
        <i/>
        <sz val="14"/>
        <rFont val="Times New Roman"/>
        <family val="1"/>
      </rPr>
      <t>(NAY LÀ XÃ ĐĂK LONG)</t>
    </r>
    <r>
      <rPr>
        <b/>
        <sz val="14"/>
        <rFont val="Times New Roman"/>
        <family val="1"/>
      </rPr>
      <t xml:space="preserve"> HUYỆN ĐĂK HÀ
(Kèm theo Báo cáo số    /BC-ĐKS ngày   thàng    năm 2024 của Thường trực HĐND tỉnh)</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</si>
</sst>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_-* #,##0\ _₫_-;\-* #,##0\ _₫_-;_-* &quot;-&quot;??\ _₫_-;_-@_-"/>
    <numFmt numFmtId="166" formatCode="#,##0\ _₫"/>
  </numFmts>
  <fonts count="7" x14ac:knownFonts="1">
    <font>
      <sz val="11"/>
      <color theme="1"/>
      <name val="Calibri"/>
      <family val="2"/>
      <charset val="163"/>
      <scheme val="minor"/>
    </font>
    <font>
      <sz val="11"/>
      <color theme="1"/>
      <name val="Calibri"/>
      <family val="2"/>
      <charset val="163"/>
      <scheme val="minor"/>
    </font>
    <font>
      <b/>
      <sz val="14"/>
      <name val="Times New Roman"/>
      <family val="1"/>
    </font>
    <font>
      <sz val="11"/>
      <name val="Calibri"/>
      <family val="2"/>
      <charset val="163"/>
      <scheme val="minor"/>
    </font>
    <font>
      <b/>
      <sz val="13"/>
      <name val="Times New Roman"/>
      <family val="1"/>
    </font>
    <font>
      <sz val="13"/>
      <name val="Times New Roman"/>
      <family val="1"/>
    </font>
    <font>
      <b/>
      <i/>
      <sz val="14"/>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0" fontId="3" fillId="0" borderId="0" xfId="0" applyFont="1"/>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165" fontId="4" fillId="0" borderId="5" xfId="0" applyNumberFormat="1" applyFont="1" applyBorder="1" applyAlignment="1">
      <alignment horizontal="center" vertical="center" wrapText="1"/>
    </xf>
    <xf numFmtId="10" fontId="4" fillId="0" borderId="5"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10" fontId="4"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5" fillId="0" borderId="2" xfId="0" applyFont="1" applyBorder="1" applyAlignment="1">
      <alignment horizontal="center" vertical="center" wrapText="1"/>
    </xf>
    <xf numFmtId="165" fontId="4" fillId="0" borderId="2" xfId="0" applyNumberFormat="1" applyFont="1" applyBorder="1" applyAlignment="1">
      <alignment horizontal="center" vertical="center" wrapText="1"/>
    </xf>
    <xf numFmtId="0" fontId="5" fillId="0" borderId="2" xfId="0" applyFont="1" applyBorder="1" applyAlignment="1">
      <alignment vertical="center" wrapText="1"/>
    </xf>
    <xf numFmtId="165" fontId="5" fillId="0" borderId="2" xfId="1" applyNumberFormat="1" applyFont="1" applyBorder="1" applyAlignment="1">
      <alignment horizontal="center" vertical="center" wrapText="1"/>
    </xf>
    <xf numFmtId="10" fontId="5" fillId="0" borderId="2" xfId="0" applyNumberFormat="1" applyFont="1" applyBorder="1" applyAlignment="1">
      <alignment horizontal="center" vertical="center" wrapText="1"/>
    </xf>
    <xf numFmtId="166" fontId="5" fillId="0" borderId="2" xfId="0" applyNumberFormat="1" applyFont="1" applyFill="1" applyBorder="1" applyAlignment="1">
      <alignment horizontal="center" vertical="center" wrapText="1"/>
    </xf>
    <xf numFmtId="9"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9" fontId="4"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3" fontId="4"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vertical="center"/>
    </xf>
    <xf numFmtId="165" fontId="3" fillId="0" borderId="0" xfId="0" applyNumberFormat="1" applyFont="1"/>
    <xf numFmtId="164" fontId="3" fillId="0" borderId="0" xfId="1" applyFont="1"/>
    <xf numFmtId="165" fontId="5" fillId="2" borderId="2" xfId="1"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165" fontId="4" fillId="2" borderId="2"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0" fontId="3" fillId="2" borderId="0" xfId="0" applyFont="1" applyFill="1"/>
    <xf numFmtId="0" fontId="5" fillId="2" borderId="2" xfId="0" applyFont="1" applyFill="1" applyBorder="1" applyAlignment="1">
      <alignment horizontal="center" vertical="center" wrapText="1"/>
    </xf>
    <xf numFmtId="165" fontId="4" fillId="2" borderId="2" xfId="1"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193;I%20&#272;&#7882;NH%20C&#431;\bcubnd%20t&#7881;nh\KHU%20GI&#195;N%20D&#194;N-chu&#7849;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Bia"/>
      <sheetName val="Mau 01"/>
      <sheetName val="Mau 02"/>
      <sheetName val="Mau 04"/>
      <sheetName val="Mau 05"/>
      <sheetName val="Mau 06"/>
      <sheetName val="Mau 07"/>
      <sheetName val="Mau 03"/>
      <sheetName val="Mau 08"/>
      <sheetName val="mau 09"/>
      <sheetName val="tổng hợp"/>
      <sheetName val="Bìa"/>
    </sheetNames>
    <sheetDataSet>
      <sheetData sheetId="0" refreshError="1"/>
      <sheetData sheetId="1"/>
      <sheetData sheetId="2"/>
      <sheetData sheetId="3"/>
      <sheetData sheetId="4"/>
      <sheetData sheetId="5"/>
      <sheetData sheetId="6"/>
      <sheetData sheetId="7"/>
      <sheetData sheetId="8"/>
      <sheetData sheetId="9">
        <row r="24">
          <cell r="D24">
            <v>832642920</v>
          </cell>
        </row>
        <row r="27">
          <cell r="D27">
            <v>13428000</v>
          </cell>
        </row>
        <row r="29">
          <cell r="D29">
            <v>74000000</v>
          </cell>
        </row>
        <row r="31">
          <cell r="D31">
            <v>9360247000</v>
          </cell>
        </row>
        <row r="36">
          <cell r="D36">
            <v>1480000000</v>
          </cell>
        </row>
        <row r="38">
          <cell r="D38">
            <v>919600000</v>
          </cell>
        </row>
        <row r="85">
          <cell r="D85">
            <v>111438000</v>
          </cell>
        </row>
        <row r="89">
          <cell r="D89">
            <v>201812500</v>
          </cell>
        </row>
      </sheetData>
      <sheetData sheetId="10"/>
      <sheetData sheetId="11">
        <row r="425">
          <cell r="S425">
            <v>85798807246</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abSelected="1" zoomScaleNormal="100" workbookViewId="0">
      <selection activeCell="L6" sqref="L6"/>
    </sheetView>
  </sheetViews>
  <sheetFormatPr defaultColWidth="9.109375" defaultRowHeight="14.4" x14ac:dyDescent="0.3"/>
  <cols>
    <col min="1" max="1" width="9.109375" style="1"/>
    <col min="2" max="2" width="39.88671875" style="1" customWidth="1"/>
    <col min="3" max="3" width="14.33203125" style="1" customWidth="1"/>
    <col min="4" max="4" width="23.5546875" style="1" customWidth="1"/>
    <col min="5" max="5" width="24.33203125" style="1" customWidth="1"/>
    <col min="6" max="6" width="20.5546875" style="1" customWidth="1"/>
    <col min="7" max="7" width="25.6640625" style="1" hidden="1" customWidth="1"/>
    <col min="8" max="8" width="27.5546875" style="1" customWidth="1"/>
    <col min="9" max="16384" width="9.109375" style="1"/>
  </cols>
  <sheetData>
    <row r="1" spans="1:8" ht="51" customHeight="1" x14ac:dyDescent="0.3">
      <c r="A1" s="41" t="s">
        <v>89</v>
      </c>
      <c r="B1" s="40"/>
      <c r="C1" s="40"/>
      <c r="D1" s="40"/>
      <c r="E1" s="40"/>
      <c r="F1" s="40"/>
      <c r="G1" s="40"/>
      <c r="H1" s="40"/>
    </row>
    <row r="2" spans="1:8" ht="45.75" customHeight="1" x14ac:dyDescent="0.3">
      <c r="A2" s="2" t="s">
        <v>0</v>
      </c>
      <c r="B2" s="2" t="s">
        <v>1</v>
      </c>
      <c r="C2" s="2" t="s">
        <v>57</v>
      </c>
      <c r="D2" s="2" t="s">
        <v>2</v>
      </c>
      <c r="E2" s="2" t="s">
        <v>64</v>
      </c>
      <c r="F2" s="2" t="s">
        <v>3</v>
      </c>
      <c r="G2" s="2" t="s">
        <v>4</v>
      </c>
      <c r="H2" s="2" t="s">
        <v>5</v>
      </c>
    </row>
    <row r="3" spans="1:8" ht="33" customHeight="1" x14ac:dyDescent="0.3">
      <c r="A3" s="3" t="s">
        <v>31</v>
      </c>
      <c r="B3" s="3" t="s">
        <v>32</v>
      </c>
      <c r="C3" s="3"/>
      <c r="D3" s="4">
        <f>D5+D9+D26+D29+D30+D37+D38</f>
        <v>149125432753</v>
      </c>
      <c r="E3" s="4">
        <f>E5+E9+E17+E26+E29+E30</f>
        <v>135305394582</v>
      </c>
      <c r="F3" s="5">
        <f>E3/D3</f>
        <v>0.9073260817027069</v>
      </c>
      <c r="G3" s="3"/>
      <c r="H3" s="3"/>
    </row>
    <row r="4" spans="1:8" ht="76.5" customHeight="1" x14ac:dyDescent="0.3">
      <c r="A4" s="6">
        <v>1</v>
      </c>
      <c r="B4" s="7" t="s">
        <v>6</v>
      </c>
      <c r="C4" s="6" t="s">
        <v>66</v>
      </c>
      <c r="D4" s="6" t="s">
        <v>7</v>
      </c>
      <c r="E4" s="6" t="s">
        <v>46</v>
      </c>
      <c r="F4" s="8">
        <f>126/300</f>
        <v>0.42</v>
      </c>
      <c r="G4" s="9" t="s">
        <v>79</v>
      </c>
      <c r="H4" s="10" t="s">
        <v>85</v>
      </c>
    </row>
    <row r="5" spans="1:8" s="37" customFormat="1" ht="16.8" x14ac:dyDescent="0.3">
      <c r="A5" s="33">
        <v>2</v>
      </c>
      <c r="B5" s="34" t="s">
        <v>33</v>
      </c>
      <c r="C5" s="38" t="s">
        <v>63</v>
      </c>
      <c r="D5" s="35">
        <f>D6+D7+D8</f>
        <v>4660000000</v>
      </c>
      <c r="E5" s="35">
        <f>E6+E7</f>
        <v>2923661680</v>
      </c>
      <c r="F5" s="36">
        <f>E5/D5</f>
        <v>0.62739521030042922</v>
      </c>
      <c r="G5" s="33"/>
      <c r="H5" s="33"/>
    </row>
    <row r="6" spans="1:8" ht="67.2" x14ac:dyDescent="0.3">
      <c r="A6" s="13" t="s">
        <v>8</v>
      </c>
      <c r="B6" s="15" t="s">
        <v>67</v>
      </c>
      <c r="C6" s="13" t="s">
        <v>63</v>
      </c>
      <c r="D6" s="16">
        <v>1720000000</v>
      </c>
      <c r="E6" s="16">
        <v>1611082596</v>
      </c>
      <c r="F6" s="17">
        <f>E6/D6</f>
        <v>0.93667592790697674</v>
      </c>
      <c r="G6" s="13" t="s">
        <v>70</v>
      </c>
      <c r="H6" s="13"/>
    </row>
    <row r="7" spans="1:8" ht="67.2" x14ac:dyDescent="0.3">
      <c r="A7" s="13" t="s">
        <v>9</v>
      </c>
      <c r="B7" s="15" t="s">
        <v>41</v>
      </c>
      <c r="C7" s="13" t="s">
        <v>63</v>
      </c>
      <c r="D7" s="16">
        <v>2580000000</v>
      </c>
      <c r="E7" s="16">
        <v>1312579084</v>
      </c>
      <c r="F7" s="17">
        <f>E7/D7</f>
        <v>0.50875158294573641</v>
      </c>
      <c r="G7" s="13" t="s">
        <v>70</v>
      </c>
      <c r="H7" s="13"/>
    </row>
    <row r="8" spans="1:8" ht="47.25" customHeight="1" x14ac:dyDescent="0.3">
      <c r="A8" s="13" t="s">
        <v>10</v>
      </c>
      <c r="B8" s="15" t="s">
        <v>68</v>
      </c>
      <c r="C8" s="13" t="s">
        <v>63</v>
      </c>
      <c r="D8" s="16">
        <v>360000000</v>
      </c>
      <c r="E8" s="16" t="s">
        <v>65</v>
      </c>
      <c r="F8" s="17"/>
      <c r="G8" s="13" t="s">
        <v>69</v>
      </c>
      <c r="H8" s="13"/>
    </row>
    <row r="9" spans="1:8" s="37" customFormat="1" ht="16.8" x14ac:dyDescent="0.3">
      <c r="A9" s="33">
        <v>3</v>
      </c>
      <c r="B9" s="34" t="s">
        <v>34</v>
      </c>
      <c r="C9" s="33"/>
      <c r="D9" s="35">
        <f>D10+D11+D12+D15++D16</f>
        <v>57974806500</v>
      </c>
      <c r="E9" s="35">
        <f>E10+E11+E12+E15+E16</f>
        <v>41561359237</v>
      </c>
      <c r="F9" s="36">
        <f>E9/D9</f>
        <v>0.71688655376538424</v>
      </c>
      <c r="G9" s="38"/>
      <c r="H9" s="38"/>
    </row>
    <row r="10" spans="1:8" ht="50.4" x14ac:dyDescent="0.3">
      <c r="A10" s="13" t="s">
        <v>12</v>
      </c>
      <c r="B10" s="15" t="s">
        <v>42</v>
      </c>
      <c r="C10" s="13"/>
      <c r="D10" s="16">
        <v>31540430500</v>
      </c>
      <c r="E10" s="18">
        <v>27013992426</v>
      </c>
      <c r="F10" s="19">
        <f>E10/D10</f>
        <v>0.85648775231523866</v>
      </c>
      <c r="G10" s="13" t="s">
        <v>70</v>
      </c>
      <c r="H10" s="13"/>
    </row>
    <row r="11" spans="1:8" ht="50.4" x14ac:dyDescent="0.3">
      <c r="A11" s="13" t="s">
        <v>13</v>
      </c>
      <c r="B11" s="15" t="s">
        <v>43</v>
      </c>
      <c r="C11" s="13" t="s">
        <v>63</v>
      </c>
      <c r="D11" s="16">
        <v>7690096000</v>
      </c>
      <c r="E11" s="16">
        <v>1719209877</v>
      </c>
      <c r="F11" s="19">
        <f>E11/D11</f>
        <v>0.22356156243042999</v>
      </c>
      <c r="G11" s="13" t="s">
        <v>70</v>
      </c>
      <c r="H11" s="13"/>
    </row>
    <row r="12" spans="1:8" ht="16.8" x14ac:dyDescent="0.3">
      <c r="A12" s="13" t="s">
        <v>14</v>
      </c>
      <c r="B12" s="15" t="s">
        <v>35</v>
      </c>
      <c r="C12" s="13" t="s">
        <v>60</v>
      </c>
      <c r="D12" s="16">
        <v>12000000000</v>
      </c>
      <c r="E12" s="20">
        <f>E13+E14</f>
        <v>4399600000</v>
      </c>
      <c r="F12" s="17">
        <f>E12/D12</f>
        <v>0.36663333333333331</v>
      </c>
      <c r="G12" s="13"/>
      <c r="H12" s="13" t="s">
        <v>71</v>
      </c>
    </row>
    <row r="13" spans="1:8" ht="33.6" x14ac:dyDescent="0.3">
      <c r="A13" s="13"/>
      <c r="B13" s="15" t="s">
        <v>80</v>
      </c>
      <c r="C13" s="13" t="s">
        <v>44</v>
      </c>
      <c r="D13" s="16"/>
      <c r="E13" s="16">
        <f>40000000*50</f>
        <v>2000000000</v>
      </c>
      <c r="F13" s="13"/>
      <c r="G13" s="13" t="s">
        <v>82</v>
      </c>
      <c r="H13" s="13" t="s">
        <v>71</v>
      </c>
    </row>
    <row r="14" spans="1:8" ht="33.6" x14ac:dyDescent="0.3">
      <c r="A14" s="13"/>
      <c r="B14" s="15" t="s">
        <v>81</v>
      </c>
      <c r="C14" s="13" t="s">
        <v>45</v>
      </c>
      <c r="D14" s="16"/>
      <c r="E14" s="16">
        <f>'[1]Mau 08'!$D$36+'[1]Mau 08'!$D$38</f>
        <v>2399600000</v>
      </c>
      <c r="F14" s="13"/>
      <c r="G14" s="13" t="s">
        <v>74</v>
      </c>
      <c r="H14" s="13" t="s">
        <v>72</v>
      </c>
    </row>
    <row r="15" spans="1:8" ht="50.4" x14ac:dyDescent="0.3">
      <c r="A15" s="13" t="s">
        <v>16</v>
      </c>
      <c r="B15" s="15" t="s">
        <v>15</v>
      </c>
      <c r="C15" s="13" t="s">
        <v>63</v>
      </c>
      <c r="D15" s="16">
        <v>5013180000</v>
      </c>
      <c r="E15" s="20">
        <v>3868726000</v>
      </c>
      <c r="F15" s="17">
        <f>E15/D15</f>
        <v>0.77171096988338739</v>
      </c>
      <c r="G15" s="13" t="s">
        <v>70</v>
      </c>
      <c r="H15" s="13"/>
    </row>
    <row r="16" spans="1:8" ht="16.8" x14ac:dyDescent="0.3">
      <c r="A16" s="13" t="s">
        <v>18</v>
      </c>
      <c r="B16" s="15" t="s">
        <v>17</v>
      </c>
      <c r="C16" s="13"/>
      <c r="D16" s="16">
        <v>1731100000</v>
      </c>
      <c r="E16" s="20">
        <v>4559830934</v>
      </c>
      <c r="F16" s="17">
        <f>E16/D16</f>
        <v>2.6340655848882215</v>
      </c>
      <c r="G16" s="13"/>
      <c r="H16" s="13"/>
    </row>
    <row r="17" spans="1:8" s="37" customFormat="1" ht="16.8" x14ac:dyDescent="0.3">
      <c r="A17" s="33">
        <v>4</v>
      </c>
      <c r="B17" s="34" t="s">
        <v>47</v>
      </c>
      <c r="C17" s="38"/>
      <c r="D17" s="32"/>
      <c r="E17" s="39">
        <f>E18+E19+E20+E21+E22+E24+E25+E23</f>
        <v>16251928990</v>
      </c>
      <c r="F17" s="38"/>
      <c r="G17" s="38"/>
      <c r="H17" s="38"/>
    </row>
    <row r="18" spans="1:8" ht="16.8" x14ac:dyDescent="0.3">
      <c r="A18" s="13">
        <v>4.0999999999999996</v>
      </c>
      <c r="B18" s="15" t="s">
        <v>48</v>
      </c>
      <c r="C18" s="13" t="s">
        <v>63</v>
      </c>
      <c r="D18" s="16"/>
      <c r="E18" s="16">
        <v>829405100</v>
      </c>
      <c r="F18" s="13"/>
      <c r="G18" s="13"/>
      <c r="H18" s="13"/>
    </row>
    <row r="19" spans="1:8" ht="33.6" x14ac:dyDescent="0.3">
      <c r="A19" s="13">
        <v>4.2</v>
      </c>
      <c r="B19" s="15" t="s">
        <v>49</v>
      </c>
      <c r="C19" s="13" t="s">
        <v>63</v>
      </c>
      <c r="D19" s="16"/>
      <c r="E19" s="16">
        <f>'[1]Mau 08'!$D$27</f>
        <v>13428000</v>
      </c>
      <c r="F19" s="13"/>
      <c r="G19" s="13"/>
      <c r="H19" s="13"/>
    </row>
    <row r="20" spans="1:8" ht="50.4" x14ac:dyDescent="0.3">
      <c r="A20" s="13">
        <v>4.3</v>
      </c>
      <c r="B20" s="15" t="s">
        <v>54</v>
      </c>
      <c r="C20" s="13" t="s">
        <v>63</v>
      </c>
      <c r="D20" s="16"/>
      <c r="E20" s="16">
        <f>'[1]Mau 08'!$D$29</f>
        <v>74000000</v>
      </c>
      <c r="F20" s="13"/>
      <c r="G20" s="13"/>
      <c r="H20" s="13"/>
    </row>
    <row r="21" spans="1:8" ht="67.2" x14ac:dyDescent="0.3">
      <c r="A21" s="13">
        <v>4.4000000000000004</v>
      </c>
      <c r="B21" s="15" t="s">
        <v>50</v>
      </c>
      <c r="C21" s="13" t="s">
        <v>63</v>
      </c>
      <c r="D21" s="16"/>
      <c r="E21" s="32">
        <f>'[1]Mau 08'!$D$85</f>
        <v>111438000</v>
      </c>
      <c r="F21" s="13"/>
      <c r="G21" s="13"/>
      <c r="H21" s="13"/>
    </row>
    <row r="22" spans="1:8" ht="67.2" x14ac:dyDescent="0.3">
      <c r="A22" s="13">
        <v>4.5</v>
      </c>
      <c r="B22" s="15" t="s">
        <v>51</v>
      </c>
      <c r="C22" s="13" t="s">
        <v>63</v>
      </c>
      <c r="D22" s="16"/>
      <c r="E22" s="32">
        <f>'[1]Mau 08'!$D$89</f>
        <v>201812500</v>
      </c>
      <c r="F22" s="13"/>
      <c r="G22" s="13"/>
      <c r="H22" s="13"/>
    </row>
    <row r="23" spans="1:8" ht="16.8" x14ac:dyDescent="0.3">
      <c r="A23" s="13">
        <v>4.5999999999999996</v>
      </c>
      <c r="B23" s="15" t="s">
        <v>86</v>
      </c>
      <c r="C23" s="13"/>
      <c r="D23" s="16"/>
      <c r="E23" s="32">
        <v>148969000</v>
      </c>
      <c r="F23" s="13"/>
      <c r="G23" s="13"/>
      <c r="H23" s="13"/>
    </row>
    <row r="24" spans="1:8" ht="16.8" x14ac:dyDescent="0.3">
      <c r="A24" s="13">
        <v>4.7</v>
      </c>
      <c r="B24" s="15" t="s">
        <v>52</v>
      </c>
      <c r="C24" s="13" t="s">
        <v>63</v>
      </c>
      <c r="D24" s="16"/>
      <c r="E24" s="16">
        <v>5512629390</v>
      </c>
      <c r="F24" s="13"/>
      <c r="G24" s="13"/>
      <c r="H24" s="13"/>
    </row>
    <row r="25" spans="1:8" ht="16.8" x14ac:dyDescent="0.3">
      <c r="A25" s="13">
        <v>4.8</v>
      </c>
      <c r="B25" s="15" t="s">
        <v>53</v>
      </c>
      <c r="C25" s="13" t="s">
        <v>63</v>
      </c>
      <c r="D25" s="16"/>
      <c r="E25" s="16">
        <f>'[1]Mau 08'!$D$31</f>
        <v>9360247000</v>
      </c>
      <c r="F25" s="13"/>
      <c r="G25" s="13"/>
      <c r="H25" s="13"/>
    </row>
    <row r="26" spans="1:8" s="37" customFormat="1" ht="16.8" x14ac:dyDescent="0.3">
      <c r="A26" s="33">
        <v>5</v>
      </c>
      <c r="B26" s="34" t="s">
        <v>36</v>
      </c>
      <c r="C26" s="33"/>
      <c r="D26" s="35">
        <f>D27+D28</f>
        <v>5263390000</v>
      </c>
      <c r="E26" s="35">
        <f>E27+E28</f>
        <v>6288771739</v>
      </c>
      <c r="F26" s="36">
        <f>E26/D26</f>
        <v>1.194813939115285</v>
      </c>
      <c r="G26" s="33"/>
      <c r="H26" s="33"/>
    </row>
    <row r="27" spans="1:8" ht="117.6" x14ac:dyDescent="0.3">
      <c r="A27" s="13">
        <v>5.0999999999999996</v>
      </c>
      <c r="B27" s="15" t="s">
        <v>37</v>
      </c>
      <c r="C27" s="13" t="s">
        <v>38</v>
      </c>
      <c r="D27" s="16">
        <v>2413390000</v>
      </c>
      <c r="E27" s="13">
        <v>0</v>
      </c>
      <c r="F27" s="13"/>
      <c r="G27" s="13" t="s">
        <v>75</v>
      </c>
      <c r="H27" s="13" t="s">
        <v>73</v>
      </c>
    </row>
    <row r="28" spans="1:8" ht="16.8" x14ac:dyDescent="0.3">
      <c r="A28" s="13">
        <v>5.2</v>
      </c>
      <c r="B28" s="15" t="s">
        <v>11</v>
      </c>
      <c r="C28" s="13" t="s">
        <v>63</v>
      </c>
      <c r="D28" s="16">
        <v>2850000000</v>
      </c>
      <c r="E28" s="16">
        <v>6288771739</v>
      </c>
      <c r="F28" s="17">
        <f>E28/D28</f>
        <v>2.2065865750877194</v>
      </c>
      <c r="G28" s="13"/>
      <c r="H28" s="13"/>
    </row>
    <row r="29" spans="1:8" s="37" customFormat="1" ht="84" x14ac:dyDescent="0.3">
      <c r="A29" s="33">
        <v>6</v>
      </c>
      <c r="B29" s="34" t="s">
        <v>39</v>
      </c>
      <c r="C29" s="38"/>
      <c r="D29" s="39">
        <v>38490273200</v>
      </c>
      <c r="E29" s="35">
        <v>68229672936</v>
      </c>
      <c r="F29" s="36">
        <f>E29/D29</f>
        <v>1.7726471459807669</v>
      </c>
      <c r="G29" s="38"/>
      <c r="H29" s="38" t="s">
        <v>83</v>
      </c>
    </row>
    <row r="30" spans="1:8" s="37" customFormat="1" ht="16.8" x14ac:dyDescent="0.3">
      <c r="A30" s="33">
        <v>7</v>
      </c>
      <c r="B30" s="34" t="s">
        <v>19</v>
      </c>
      <c r="C30" s="33"/>
      <c r="D30" s="35">
        <f>D31+D34+D35+D36</f>
        <v>16496000000</v>
      </c>
      <c r="E30" s="35">
        <f>E32</f>
        <v>50000000</v>
      </c>
      <c r="F30" s="36">
        <f>E30/D30</f>
        <v>3.0310378273520852E-3</v>
      </c>
      <c r="G30" s="33"/>
      <c r="H30" s="33"/>
    </row>
    <row r="31" spans="1:8" ht="16.8" x14ac:dyDescent="0.3">
      <c r="A31" s="13">
        <v>7.1</v>
      </c>
      <c r="B31" s="15" t="s">
        <v>20</v>
      </c>
      <c r="C31" s="13" t="s">
        <v>55</v>
      </c>
      <c r="D31" s="16">
        <f>300000000</f>
        <v>300000000</v>
      </c>
      <c r="E31" s="20"/>
      <c r="F31" s="17"/>
      <c r="G31" s="13"/>
      <c r="H31" s="13" t="s">
        <v>21</v>
      </c>
    </row>
    <row r="32" spans="1:8" ht="16.8" x14ac:dyDescent="0.3">
      <c r="A32" s="13"/>
      <c r="B32" s="15" t="s">
        <v>78</v>
      </c>
      <c r="C32" s="13" t="s">
        <v>56</v>
      </c>
      <c r="D32" s="13"/>
      <c r="E32" s="16">
        <f>50*1000000</f>
        <v>50000000</v>
      </c>
      <c r="F32" s="13"/>
      <c r="G32" s="13"/>
      <c r="H32" s="13"/>
    </row>
    <row r="33" spans="1:8" ht="33.6" x14ac:dyDescent="0.3">
      <c r="A33" s="13"/>
      <c r="B33" s="15" t="s">
        <v>76</v>
      </c>
      <c r="C33" s="13" t="s">
        <v>45</v>
      </c>
      <c r="D33" s="13"/>
      <c r="E33" s="16" t="s">
        <v>65</v>
      </c>
      <c r="F33" s="13"/>
      <c r="G33" s="13" t="s">
        <v>77</v>
      </c>
      <c r="H33" s="13"/>
    </row>
    <row r="34" spans="1:8" ht="33.6" x14ac:dyDescent="0.3">
      <c r="A34" s="13">
        <v>7.2</v>
      </c>
      <c r="B34" s="15" t="s">
        <v>22</v>
      </c>
      <c r="C34" s="13" t="s">
        <v>55</v>
      </c>
      <c r="D34" s="16">
        <v>13646000000</v>
      </c>
      <c r="E34" s="13" t="s">
        <v>65</v>
      </c>
      <c r="F34" s="13"/>
      <c r="G34" s="13" t="s">
        <v>77</v>
      </c>
      <c r="H34" s="13"/>
    </row>
    <row r="35" spans="1:8" ht="33.6" x14ac:dyDescent="0.3">
      <c r="A35" s="13">
        <v>7.3</v>
      </c>
      <c r="B35" s="15" t="s">
        <v>23</v>
      </c>
      <c r="C35" s="13" t="s">
        <v>55</v>
      </c>
      <c r="D35" s="16">
        <v>1200000000</v>
      </c>
      <c r="E35" s="13" t="s">
        <v>65</v>
      </c>
      <c r="F35" s="13"/>
      <c r="G35" s="13" t="s">
        <v>77</v>
      </c>
      <c r="H35" s="13" t="s">
        <v>24</v>
      </c>
    </row>
    <row r="36" spans="1:8" ht="30" customHeight="1" x14ac:dyDescent="0.3">
      <c r="A36" s="13">
        <v>7.4</v>
      </c>
      <c r="B36" s="15" t="s">
        <v>25</v>
      </c>
      <c r="C36" s="13" t="s">
        <v>60</v>
      </c>
      <c r="D36" s="16">
        <v>1350000000</v>
      </c>
      <c r="E36" s="13" t="s">
        <v>65</v>
      </c>
      <c r="F36" s="13"/>
      <c r="G36" s="13" t="s">
        <v>77</v>
      </c>
      <c r="H36" s="13" t="s">
        <v>40</v>
      </c>
    </row>
    <row r="37" spans="1:8" ht="23.25" customHeight="1" x14ac:dyDescent="0.3">
      <c r="A37" s="13">
        <v>8</v>
      </c>
      <c r="B37" s="15" t="s">
        <v>58</v>
      </c>
      <c r="C37" s="13" t="s">
        <v>28</v>
      </c>
      <c r="D37" s="16">
        <v>6789819650</v>
      </c>
      <c r="E37" s="13"/>
      <c r="F37" s="13"/>
      <c r="G37" s="13"/>
      <c r="H37" s="13"/>
    </row>
    <row r="38" spans="1:8" ht="24" customHeight="1" x14ac:dyDescent="0.3">
      <c r="A38" s="13">
        <v>9</v>
      </c>
      <c r="B38" s="15" t="s">
        <v>59</v>
      </c>
      <c r="C38" s="13" t="s">
        <v>28</v>
      </c>
      <c r="D38" s="16">
        <v>19451143403</v>
      </c>
      <c r="E38" s="13"/>
      <c r="F38" s="13"/>
      <c r="G38" s="13"/>
      <c r="H38" s="13"/>
    </row>
    <row r="39" spans="1:8" ht="16.8" x14ac:dyDescent="0.3">
      <c r="A39" s="11" t="s">
        <v>61</v>
      </c>
      <c r="B39" s="12" t="s">
        <v>26</v>
      </c>
      <c r="C39" s="11"/>
      <c r="D39" s="11"/>
      <c r="E39" s="11"/>
      <c r="F39" s="11"/>
      <c r="G39" s="11"/>
      <c r="H39" s="11"/>
    </row>
    <row r="40" spans="1:8" ht="16.8" x14ac:dyDescent="0.3">
      <c r="A40" s="13"/>
      <c r="B40" s="12" t="s">
        <v>27</v>
      </c>
      <c r="C40" s="11" t="s">
        <v>28</v>
      </c>
      <c r="D40" s="21">
        <v>149125432753</v>
      </c>
      <c r="E40" s="14">
        <f>E42+E43</f>
        <v>135305394582</v>
      </c>
      <c r="F40" s="22">
        <f>E40/D40</f>
        <v>0.9073260817027069</v>
      </c>
      <c r="G40" s="13"/>
      <c r="H40" s="13"/>
    </row>
    <row r="41" spans="1:8" ht="16.8" x14ac:dyDescent="0.3">
      <c r="A41" s="13"/>
      <c r="B41" s="15" t="s">
        <v>29</v>
      </c>
      <c r="C41" s="13"/>
      <c r="D41" s="13"/>
      <c r="E41" s="13"/>
      <c r="F41" s="13"/>
      <c r="G41" s="13"/>
      <c r="H41" s="13"/>
    </row>
    <row r="42" spans="1:8" ht="50.4" x14ac:dyDescent="0.3">
      <c r="A42" s="13"/>
      <c r="B42" s="15" t="s">
        <v>87</v>
      </c>
      <c r="C42" s="13" t="s">
        <v>28</v>
      </c>
      <c r="D42" s="13"/>
      <c r="E42" s="16">
        <v>116913394582</v>
      </c>
      <c r="F42" s="13"/>
      <c r="G42" s="13"/>
      <c r="H42" s="13"/>
    </row>
    <row r="43" spans="1:8" ht="87" customHeight="1" x14ac:dyDescent="0.3">
      <c r="A43" s="13"/>
      <c r="B43" s="15" t="s">
        <v>88</v>
      </c>
      <c r="C43" s="13" t="s">
        <v>28</v>
      </c>
      <c r="D43" s="13"/>
      <c r="E43" s="16">
        <v>18392000000</v>
      </c>
      <c r="F43" s="13"/>
      <c r="G43" s="13"/>
      <c r="H43" s="13"/>
    </row>
    <row r="44" spans="1:8" ht="16.8" x14ac:dyDescent="0.3">
      <c r="A44" s="23" t="s">
        <v>62</v>
      </c>
      <c r="B44" s="24" t="s">
        <v>30</v>
      </c>
      <c r="C44" s="23" t="s">
        <v>28</v>
      </c>
      <c r="D44" s="25">
        <v>497084776</v>
      </c>
      <c r="E44" s="26">
        <f>E40/126</f>
        <v>1073852337.9523809</v>
      </c>
      <c r="F44" s="27">
        <f>E44/D44</f>
        <v>2.1603001938493906</v>
      </c>
      <c r="G44" s="23"/>
      <c r="H44" s="28" t="s">
        <v>84</v>
      </c>
    </row>
    <row r="45" spans="1:8" ht="16.8" x14ac:dyDescent="0.3">
      <c r="A45" s="29"/>
    </row>
    <row r="46" spans="1:8" x14ac:dyDescent="0.3">
      <c r="D46" s="30"/>
    </row>
    <row r="47" spans="1:8" x14ac:dyDescent="0.3">
      <c r="D47" s="30"/>
    </row>
    <row r="56" spans="4:6" x14ac:dyDescent="0.3">
      <c r="D56" s="1">
        <f>100*750000</f>
        <v>75000000</v>
      </c>
    </row>
    <row r="57" spans="4:6" x14ac:dyDescent="0.3">
      <c r="D57" s="1">
        <v>14000000</v>
      </c>
    </row>
    <row r="58" spans="4:6" x14ac:dyDescent="0.3">
      <c r="D58" s="31">
        <f>D56+D57</f>
        <v>89000000</v>
      </c>
      <c r="E58" s="1">
        <f>4.2*3.75</f>
        <v>15.75</v>
      </c>
    </row>
    <row r="62" spans="4:6" x14ac:dyDescent="0.3">
      <c r="F62" s="1">
        <f>12.2*10</f>
        <v>122</v>
      </c>
    </row>
  </sheetData>
  <mergeCells count="1">
    <mergeCell ref="A1:H1"/>
  </mergeCells>
  <pageMargins left="0.7" right="0.7" top="0.75" bottom="0.75" header="0.3" footer="0.3"/>
  <pageSetup paperSize="9" scale="7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Truong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dc:creator>
  <cp:lastModifiedBy>Trương Quang Vương </cp:lastModifiedBy>
  <cp:lastPrinted>2023-10-13T16:12:00Z</cp:lastPrinted>
  <dcterms:created xsi:type="dcterms:W3CDTF">2017-10-11T13:34:11Z</dcterms:created>
  <dcterms:modified xsi:type="dcterms:W3CDTF">2024-01-12T07:43:15Z</dcterms:modified>
</cp:coreProperties>
</file>